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COUT TRANSOPIORT" sheetId="1" r:id="rId1"/>
    <sheet name="CALCUL BENEF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3" i="2" l="1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L3" i="2"/>
  <c r="N3" i="2" s="1"/>
  <c r="L4" i="2"/>
  <c r="N4" i="2" s="1"/>
  <c r="L5" i="2"/>
  <c r="N5" i="2" s="1"/>
  <c r="L6" i="2"/>
  <c r="N6" i="2" s="1"/>
  <c r="L7" i="2"/>
  <c r="N7" i="2" s="1"/>
  <c r="L8" i="2"/>
  <c r="N8" i="2" s="1"/>
  <c r="L9" i="2"/>
  <c r="N9" i="2" s="1"/>
  <c r="L10" i="2"/>
  <c r="N10" i="2" s="1"/>
  <c r="L11" i="2"/>
  <c r="N11" i="2" s="1"/>
  <c r="L12" i="2"/>
  <c r="N12" i="2" s="1"/>
  <c r="L13" i="2"/>
  <c r="N13" i="2" s="1"/>
  <c r="L14" i="2"/>
  <c r="N14" i="2" s="1"/>
  <c r="L15" i="2"/>
  <c r="N15" i="2" s="1"/>
  <c r="L16" i="2"/>
  <c r="N16" i="2" s="1"/>
  <c r="L17" i="2"/>
  <c r="N17" i="2" s="1"/>
  <c r="L18" i="2"/>
  <c r="N18" i="2" s="1"/>
  <c r="L19" i="2"/>
  <c r="N19" i="2" s="1"/>
  <c r="L20" i="2"/>
  <c r="N20" i="2" s="1"/>
  <c r="L21" i="2"/>
  <c r="N21" i="2" s="1"/>
  <c r="L22" i="2"/>
  <c r="N22" i="2" s="1"/>
  <c r="L23" i="2"/>
  <c r="N23" i="2" s="1"/>
  <c r="L24" i="2"/>
  <c r="N24" i="2" s="1"/>
  <c r="L25" i="2"/>
  <c r="N25" i="2" s="1"/>
  <c r="L26" i="2"/>
  <c r="N26" i="2" s="1"/>
  <c r="L27" i="2"/>
  <c r="N27" i="2" s="1"/>
  <c r="L28" i="2"/>
  <c r="N28" i="2" s="1"/>
  <c r="L29" i="2"/>
  <c r="N29" i="2" s="1"/>
  <c r="L30" i="2"/>
  <c r="N30" i="2" s="1"/>
  <c r="L31" i="2"/>
  <c r="N31" i="2" s="1"/>
  <c r="L32" i="2"/>
  <c r="N32" i="2" s="1"/>
  <c r="L33" i="2"/>
  <c r="N33" i="2" s="1"/>
  <c r="L34" i="2"/>
  <c r="N34" i="2" s="1"/>
  <c r="L35" i="2"/>
  <c r="N35" i="2" s="1"/>
  <c r="L36" i="2"/>
  <c r="N36" i="2" s="1"/>
  <c r="L37" i="2"/>
  <c r="N37" i="2" s="1"/>
  <c r="L38" i="2"/>
  <c r="N38" i="2" s="1"/>
  <c r="L39" i="2"/>
  <c r="N39" i="2" s="1"/>
  <c r="L40" i="2"/>
  <c r="N40" i="2" s="1"/>
  <c r="L41" i="2"/>
  <c r="N41" i="2" s="1"/>
  <c r="L42" i="2"/>
  <c r="N42" i="2" s="1"/>
  <c r="L2" i="2"/>
  <c r="N2" i="2" s="1"/>
  <c r="J2" i="2"/>
  <c r="F43" i="1" l="1"/>
  <c r="E43" i="1"/>
  <c r="C43" i="1"/>
  <c r="F42" i="1"/>
  <c r="E42" i="1"/>
  <c r="C42" i="1"/>
  <c r="F41" i="1"/>
  <c r="E41" i="1"/>
  <c r="C41" i="1"/>
  <c r="F40" i="1"/>
  <c r="E40" i="1"/>
  <c r="C40" i="1"/>
  <c r="F39" i="1"/>
  <c r="E39" i="1"/>
  <c r="C39" i="1"/>
  <c r="F38" i="1"/>
  <c r="E38" i="1"/>
  <c r="C38" i="1"/>
  <c r="F37" i="1"/>
  <c r="E37" i="1"/>
  <c r="C37" i="1"/>
  <c r="F36" i="1"/>
  <c r="E36" i="1"/>
  <c r="C36" i="1"/>
  <c r="F35" i="1"/>
  <c r="E35" i="1"/>
  <c r="C35" i="1"/>
  <c r="E34" i="1"/>
  <c r="C34" i="1"/>
  <c r="E33" i="1"/>
  <c r="C33" i="1"/>
  <c r="C32" i="1"/>
  <c r="C31" i="1"/>
  <c r="E30" i="1"/>
  <c r="C30" i="1"/>
  <c r="E29" i="1"/>
  <c r="C29" i="1"/>
  <c r="E28" i="1"/>
  <c r="C28" i="1"/>
  <c r="E27" i="1"/>
  <c r="C27" i="1"/>
  <c r="E26" i="1"/>
  <c r="C26" i="1"/>
  <c r="E25" i="1"/>
  <c r="C25" i="1"/>
  <c r="E24" i="1"/>
  <c r="C24" i="1"/>
  <c r="E23" i="1"/>
  <c r="C23" i="1"/>
  <c r="E22" i="1"/>
  <c r="C22" i="1"/>
  <c r="E21" i="1"/>
  <c r="C21" i="1"/>
  <c r="E20" i="1"/>
  <c r="C20" i="1"/>
  <c r="E19" i="1"/>
  <c r="C19" i="1"/>
  <c r="E18" i="1"/>
  <c r="C18" i="1"/>
  <c r="E17" i="1"/>
  <c r="C17" i="1"/>
  <c r="E16" i="1"/>
  <c r="C16" i="1"/>
  <c r="E15" i="1"/>
  <c r="C15" i="1"/>
  <c r="C14" i="1"/>
  <c r="C13" i="1"/>
  <c r="C12" i="1"/>
  <c r="C11" i="1"/>
</calcChain>
</file>

<file path=xl/sharedStrings.xml><?xml version="1.0" encoding="utf-8"?>
<sst xmlns="http://schemas.openxmlformats.org/spreadsheetml/2006/main" count="169" uniqueCount="111">
  <si>
    <t>Poids jusqu'à</t>
  </si>
  <si>
    <t>Tarif net HT **</t>
  </si>
  <si>
    <t>OFF</t>
  </si>
  <si>
    <t>Les grilles tarifaires ci-dessus s'entendent hors options et suppléments, hors TVA et remise déduite.</t>
  </si>
  <si>
    <t>Offre France
Domicile, Retour et Point Retrait</t>
  </si>
  <si>
    <t>TRANSPORT</t>
  </si>
  <si>
    <t>COLISSIMO</t>
  </si>
  <si>
    <t>CHRONOPOST</t>
  </si>
  <si>
    <t>GLS</t>
  </si>
  <si>
    <t>MONDIAL RELAY</t>
  </si>
  <si>
    <t>UPS RELAY</t>
  </si>
  <si>
    <t>CHRONO PICKUP</t>
  </si>
  <si>
    <t>Référence</t>
  </si>
  <si>
    <t>Nom</t>
  </si>
  <si>
    <t>Transporteur</t>
  </si>
  <si>
    <t>Total payé HT</t>
  </si>
  <si>
    <t>Total prix achat</t>
  </si>
  <si>
    <t>MARGE TOTALE</t>
  </si>
  <si>
    <t>COUT COLISAGE</t>
  </si>
  <si>
    <t>INT007607</t>
  </si>
  <si>
    <t>DEBUCK</t>
  </si>
  <si>
    <t>(271) Chronopost</t>
  </si>
  <si>
    <t>BENEF</t>
  </si>
  <si>
    <t>INT007606</t>
  </si>
  <si>
    <t>Akrout</t>
  </si>
  <si>
    <t>INT007605</t>
  </si>
  <si>
    <t>Nouraud</t>
  </si>
  <si>
    <t>INT007604</t>
  </si>
  <si>
    <t>Maudet</t>
  </si>
  <si>
    <t>(233) GLS</t>
  </si>
  <si>
    <t>INT007603</t>
  </si>
  <si>
    <t>PANNECIERE</t>
  </si>
  <si>
    <t>(243) Colissimo</t>
  </si>
  <si>
    <t>INT007602</t>
  </si>
  <si>
    <t>Marques DIAS</t>
  </si>
  <si>
    <t>INT007601</t>
  </si>
  <si>
    <t>BRINDEAU</t>
  </si>
  <si>
    <t>INT007600</t>
  </si>
  <si>
    <t>Rehm</t>
  </si>
  <si>
    <t>INT007599</t>
  </si>
  <si>
    <t>Laurent</t>
  </si>
  <si>
    <t>INT007598</t>
  </si>
  <si>
    <t>SENECAL</t>
  </si>
  <si>
    <t>INT007597</t>
  </si>
  <si>
    <t>FONTENOY</t>
  </si>
  <si>
    <t>INT007596</t>
  </si>
  <si>
    <t>Héquet</t>
  </si>
  <si>
    <t>INT007595</t>
  </si>
  <si>
    <t>Di Mario</t>
  </si>
  <si>
    <t>INT007594</t>
  </si>
  <si>
    <t>TOLEDO</t>
  </si>
  <si>
    <t>INT007593</t>
  </si>
  <si>
    <t>MORIN</t>
  </si>
  <si>
    <t>INT007592</t>
  </si>
  <si>
    <t>Coignet</t>
  </si>
  <si>
    <t>INT007591</t>
  </si>
  <si>
    <t>Bouqueuniaux</t>
  </si>
  <si>
    <t>INT007590</t>
  </si>
  <si>
    <t>BRIZION</t>
  </si>
  <si>
    <t>INT007589</t>
  </si>
  <si>
    <t>chandezon</t>
  </si>
  <si>
    <t>INT007588</t>
  </si>
  <si>
    <t>RICHARD</t>
  </si>
  <si>
    <t>INT007587</t>
  </si>
  <si>
    <t>pinon</t>
  </si>
  <si>
    <t>(275) Chronopost - Pick-up</t>
  </si>
  <si>
    <t>INT007586</t>
  </si>
  <si>
    <t>Roux</t>
  </si>
  <si>
    <t>INT007585</t>
  </si>
  <si>
    <t>POULAIN</t>
  </si>
  <si>
    <t>INT007584</t>
  </si>
  <si>
    <t>guertin</t>
  </si>
  <si>
    <t>INT007583</t>
  </si>
  <si>
    <t>GINESTE</t>
  </si>
  <si>
    <t>INT007582</t>
  </si>
  <si>
    <t>Hurtaud</t>
  </si>
  <si>
    <t>(276) UPS - pick up</t>
  </si>
  <si>
    <t>INT007581</t>
  </si>
  <si>
    <t>simon</t>
  </si>
  <si>
    <t>INT007580</t>
  </si>
  <si>
    <t>Fontenay</t>
  </si>
  <si>
    <t>INT007579</t>
  </si>
  <si>
    <t>CHARLES</t>
  </si>
  <si>
    <t>INT007578</t>
  </si>
  <si>
    <t>Rech</t>
  </si>
  <si>
    <t>INT007577</t>
  </si>
  <si>
    <t>E SILVA DE ALKMIN</t>
  </si>
  <si>
    <t>INT007576</t>
  </si>
  <si>
    <t>Ajavon</t>
  </si>
  <si>
    <t>(257) Livraison de produits frais</t>
  </si>
  <si>
    <t>INT007574</t>
  </si>
  <si>
    <t>BIENFAIT</t>
  </si>
  <si>
    <t>INT007571</t>
  </si>
  <si>
    <t>Benkaroun</t>
  </si>
  <si>
    <t>INT007570</t>
  </si>
  <si>
    <t>BOURGEOIS</t>
  </si>
  <si>
    <t>INT007569</t>
  </si>
  <si>
    <t>CUDEL</t>
  </si>
  <si>
    <t>INT007568</t>
  </si>
  <si>
    <t>pourpoint</t>
  </si>
  <si>
    <t>INT007567</t>
  </si>
  <si>
    <t>ostel</t>
  </si>
  <si>
    <t>INT007566</t>
  </si>
  <si>
    <t>Le Barch</t>
  </si>
  <si>
    <t>INT007565</t>
  </si>
  <si>
    <t>Cirot</t>
  </si>
  <si>
    <t>INT007548</t>
  </si>
  <si>
    <t>Nardy</t>
  </si>
  <si>
    <t>Cout du transport</t>
  </si>
  <si>
    <t xml:space="preserve">Poids </t>
  </si>
  <si>
    <t>(278) Mondial Relay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</si>
</sst>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_F_-;\-* #,##0.00\ _F_-;_-* &quot;-&quot;??\ _F_-;_-@_-"/>
    <numFmt numFmtId="165" formatCode="#,##0.00\ &quot;€&quot;"/>
    <numFmt numFmtId="166" formatCode="0.0%"/>
  </numFmts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i/>
      <sz val="11"/>
      <color rgb="FF414042"/>
      <name val="Calibri"/>
      <family val="2"/>
    </font>
    <font>
      <b/>
      <sz val="11"/>
      <color rgb="FF414042"/>
      <name val="Calibri"/>
      <family val="2"/>
    </font>
    <font>
      <sz val="11"/>
      <color rgb="FF414042"/>
      <name val="Calibri"/>
      <family val="2"/>
    </font>
    <font>
      <i/>
      <sz val="11"/>
      <color rgb="FF414042"/>
      <name val="Calibri"/>
      <family val="2"/>
    </font>
    <font>
      <sz val="11"/>
      <name val="Calibri"/>
      <family val="2"/>
    </font>
    <font>
      <b/>
      <sz val="22"/>
      <color indexed="9"/>
      <name val="Calibri"/>
      <family val="2"/>
    </font>
    <font>
      <sz val="10"/>
      <color theme="0"/>
      <name val="Arial"/>
      <family val="2"/>
    </font>
    <font>
      <b/>
      <sz val="11"/>
      <color theme="0"/>
      <name val="Calibri"/>
      <family val="2"/>
    </font>
    <font>
      <sz val="10"/>
      <color rgb="FFEA6212"/>
      <name val="Arial"/>
      <family val="2"/>
    </font>
    <font>
      <b/>
      <sz val="14"/>
      <color rgb="FFEA6212"/>
      <name val="Calibri"/>
      <family val="2"/>
    </font>
    <font>
      <b/>
      <sz val="11"/>
      <color rgb="FFEA6212"/>
      <name val="Calibri"/>
      <family val="2"/>
    </font>
    <font>
      <sz val="11"/>
      <color rgb="FFEA6212"/>
      <name val="Calibri"/>
      <family val="2"/>
    </font>
    <font>
      <i/>
      <sz val="12"/>
      <color rgb="FFEA6212"/>
      <name val="Calibri"/>
      <family val="2"/>
    </font>
    <font>
      <sz val="10"/>
      <color rgb="FFF4792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EA621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22"/>
      </left>
      <right/>
      <top/>
      <bottom/>
      <diagonal/>
    </border>
    <border>
      <left/>
      <right style="thin">
        <color indexed="22"/>
      </right>
      <top/>
      <bottom/>
      <diagonal/>
    </border>
  </borders>
  <cellStyleXfs count="3">
    <xf numFmtId="0" fontId="0" fillId="0" borderId="0"/>
    <xf numFmtId="0" fontId="2" fillId="0" borderId="0" applyFill="0" applyBorder="0"/>
    <xf numFmtId="164" fontId="2" fillId="0" borderId="0" applyFont="0" applyFill="0" applyBorder="0" applyAlignment="0" applyProtection="0"/>
  </cellStyleXfs>
  <cellXfs count="34">
    <xf numFmtId="0" fontId="0" fillId="0" borderId="0" xfId="0"/>
    <xf numFmtId="0" fontId="3" fillId="2" borderId="1" xfId="1" applyFont="1" applyFill="1" applyBorder="1" applyAlignment="1" applyProtection="1">
      <alignment horizontal="center" vertical="center" wrapText="1"/>
      <protection hidden="1"/>
    </xf>
    <xf numFmtId="0" fontId="2" fillId="0" borderId="0" xfId="1" applyProtection="1">
      <protection hidden="1"/>
    </xf>
    <xf numFmtId="0" fontId="3" fillId="2" borderId="2" xfId="1" applyFont="1" applyFill="1" applyBorder="1" applyAlignment="1" applyProtection="1">
      <alignment horizontal="center" vertical="center" wrapText="1"/>
      <protection hidden="1"/>
    </xf>
    <xf numFmtId="0" fontId="4" fillId="0" borderId="1" xfId="1" applyFont="1" applyFill="1" applyBorder="1" applyAlignment="1" applyProtection="1">
      <alignment horizontal="center" vertical="center"/>
      <protection hidden="1"/>
    </xf>
    <xf numFmtId="165" fontId="5" fillId="3" borderId="2" xfId="2" applyNumberFormat="1" applyFont="1" applyFill="1" applyBorder="1" applyAlignment="1" applyProtection="1">
      <alignment horizontal="center" vertical="center"/>
      <protection hidden="1"/>
    </xf>
    <xf numFmtId="165" fontId="5" fillId="3" borderId="0" xfId="2" applyNumberFormat="1" applyFont="1" applyFill="1" applyBorder="1" applyAlignment="1" applyProtection="1">
      <alignment horizontal="center" vertical="center"/>
      <protection hidden="1"/>
    </xf>
    <xf numFmtId="165" fontId="5" fillId="0" borderId="2" xfId="2" applyNumberFormat="1" applyFont="1" applyFill="1" applyBorder="1" applyAlignment="1" applyProtection="1">
      <alignment horizontal="center" vertical="center"/>
      <protection hidden="1"/>
    </xf>
    <xf numFmtId="0" fontId="4" fillId="3" borderId="1" xfId="1" applyFont="1" applyFill="1" applyBorder="1" applyAlignment="1" applyProtection="1">
      <alignment horizontal="center" vertical="center"/>
      <protection hidden="1"/>
    </xf>
    <xf numFmtId="165" fontId="5" fillId="0" borderId="0" xfId="2" applyNumberFormat="1" applyFont="1" applyFill="1" applyBorder="1" applyAlignment="1" applyProtection="1">
      <alignment horizontal="center" vertical="center"/>
      <protection hidden="1"/>
    </xf>
    <xf numFmtId="0" fontId="6" fillId="0" borderId="0" xfId="1" applyFont="1" applyAlignment="1" applyProtection="1">
      <alignment horizontal="center"/>
      <protection hidden="1"/>
    </xf>
    <xf numFmtId="0" fontId="7" fillId="0" borderId="0" xfId="1" applyFont="1" applyBorder="1" applyAlignment="1" applyProtection="1">
      <alignment horizontal="center" vertical="center"/>
      <protection hidden="1"/>
    </xf>
    <xf numFmtId="0" fontId="7" fillId="0" borderId="0" xfId="1" applyFont="1" applyBorder="1" applyAlignment="1" applyProtection="1">
      <alignment vertical="center"/>
      <protection hidden="1"/>
    </xf>
    <xf numFmtId="0" fontId="4" fillId="0" borderId="0" xfId="1" applyFont="1" applyBorder="1" applyAlignment="1" applyProtection="1">
      <alignment vertical="center"/>
      <protection hidden="1"/>
    </xf>
    <xf numFmtId="0" fontId="9" fillId="5" borderId="0" xfId="1" applyFont="1" applyFill="1" applyProtection="1">
      <protection hidden="1"/>
    </xf>
    <xf numFmtId="0" fontId="10" fillId="5" borderId="0" xfId="1" applyFont="1" applyFill="1" applyBorder="1" applyAlignment="1" applyProtection="1">
      <alignment vertical="center"/>
      <protection hidden="1"/>
    </xf>
    <xf numFmtId="0" fontId="11" fillId="0" borderId="0" xfId="1" applyFont="1" applyProtection="1">
      <protection hidden="1"/>
    </xf>
    <xf numFmtId="0" fontId="11" fillId="0" borderId="0" xfId="1" applyFont="1" applyBorder="1" applyAlignment="1" applyProtection="1">
      <alignment horizontal="center" vertical="center"/>
      <protection hidden="1"/>
    </xf>
    <xf numFmtId="0" fontId="13" fillId="0" borderId="0" xfId="1" applyFont="1" applyFill="1" applyBorder="1" applyAlignment="1" applyProtection="1">
      <alignment vertical="center"/>
      <protection hidden="1"/>
    </xf>
    <xf numFmtId="0" fontId="14" fillId="0" borderId="0" xfId="1" applyFont="1" applyAlignment="1" applyProtection="1">
      <alignment vertical="center"/>
      <protection hidden="1"/>
    </xf>
    <xf numFmtId="0" fontId="15" fillId="3" borderId="2" xfId="1" applyFont="1" applyFill="1" applyBorder="1" applyAlignment="1" applyProtection="1">
      <alignment horizontal="center" vertical="center" wrapText="1"/>
      <protection hidden="1"/>
    </xf>
    <xf numFmtId="0" fontId="15" fillId="3" borderId="0" xfId="1" applyFont="1" applyFill="1" applyBorder="1" applyAlignment="1" applyProtection="1">
      <alignment horizontal="center" vertical="center" wrapText="1"/>
      <protection hidden="1"/>
    </xf>
    <xf numFmtId="0" fontId="2" fillId="0" borderId="0" xfId="1" applyBorder="1" applyAlignment="1" applyProtection="1">
      <alignment horizontal="center" vertical="center"/>
      <protection hidden="1"/>
    </xf>
    <xf numFmtId="0" fontId="16" fillId="0" borderId="0" xfId="1" applyFont="1" applyBorder="1" applyAlignment="1" applyProtection="1">
      <alignment horizontal="center" vertical="center"/>
      <protection hidden="1"/>
    </xf>
    <xf numFmtId="0" fontId="0" fillId="6" borderId="0" xfId="0" applyFill="1"/>
    <xf numFmtId="0" fontId="0" fillId="0" borderId="0" xfId="0" applyFill="1"/>
    <xf numFmtId="0" fontId="6" fillId="0" borderId="0" xfId="1" applyFont="1" applyAlignment="1" applyProtection="1">
      <alignment horizontal="center"/>
      <protection hidden="1"/>
    </xf>
    <xf numFmtId="0" fontId="8" fillId="4" borderId="0" xfId="1" applyFont="1" applyFill="1" applyBorder="1" applyAlignment="1" applyProtection="1">
      <alignment horizontal="center" vertical="center" wrapText="1"/>
      <protection hidden="1"/>
    </xf>
    <xf numFmtId="0" fontId="8" fillId="4" borderId="0" xfId="1" applyFont="1" applyFill="1" applyBorder="1" applyAlignment="1" applyProtection="1">
      <alignment horizontal="center" vertical="center"/>
      <protection hidden="1"/>
    </xf>
    <xf numFmtId="166" fontId="1" fillId="5" borderId="3" xfId="1" applyNumberFormat="1" applyFont="1" applyFill="1" applyBorder="1" applyAlignment="1" applyProtection="1">
      <alignment horizontal="center"/>
      <protection locked="0"/>
    </xf>
    <xf numFmtId="166" fontId="1" fillId="5" borderId="4" xfId="1" applyNumberFormat="1" applyFont="1" applyFill="1" applyBorder="1" applyAlignment="1" applyProtection="1">
      <alignment horizontal="center"/>
      <protection locked="0"/>
    </xf>
    <xf numFmtId="0" fontId="12" fillId="3" borderId="5" xfId="1" applyFont="1" applyFill="1" applyBorder="1" applyAlignment="1" applyProtection="1">
      <alignment horizontal="center" vertical="center" wrapText="1"/>
      <protection hidden="1"/>
    </xf>
    <xf numFmtId="0" fontId="12" fillId="3" borderId="0" xfId="1" applyFont="1" applyFill="1" applyBorder="1" applyAlignment="1" applyProtection="1">
      <alignment horizontal="center" vertical="center" wrapText="1"/>
      <protection hidden="1"/>
    </xf>
    <xf numFmtId="0" fontId="12" fillId="3" borderId="6" xfId="1" applyFont="1" applyFill="1" applyBorder="1" applyAlignment="1" applyProtection="1">
      <alignment horizontal="center" vertical="center" wrapText="1"/>
      <protection hidden="1"/>
    </xf>
  </cellXfs>
  <cellStyles count="3">
    <cellStyle name="Milliers 2" xfId="2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hony/AppData/Local/Temp/olivet%20bio%20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ance"/>
      <sheetName val="Suppléments"/>
      <sheetName val="TG"/>
      <sheetName val="Feuil1"/>
    </sheetNames>
    <sheetDataSet>
      <sheetData sheetId="0"/>
      <sheetData sheetId="1"/>
      <sheetData sheetId="2">
        <row r="13">
          <cell r="B13">
            <v>5.67</v>
          </cell>
        </row>
        <row r="14">
          <cell r="B14">
            <v>6.39</v>
          </cell>
        </row>
        <row r="15">
          <cell r="B15">
            <v>7.14</v>
          </cell>
        </row>
        <row r="16">
          <cell r="B16">
            <v>7.75</v>
          </cell>
        </row>
        <row r="17">
          <cell r="B17">
            <v>8.6</v>
          </cell>
        </row>
        <row r="18">
          <cell r="B18">
            <v>9.44</v>
          </cell>
        </row>
        <row r="19">
          <cell r="B19">
            <v>10.29</v>
          </cell>
        </row>
        <row r="20">
          <cell r="B20">
            <v>11.13</v>
          </cell>
        </row>
        <row r="21">
          <cell r="B21">
            <v>11.99</v>
          </cell>
        </row>
        <row r="22">
          <cell r="B22">
            <v>12.83</v>
          </cell>
        </row>
        <row r="23">
          <cell r="B23">
            <v>13.66</v>
          </cell>
        </row>
        <row r="24">
          <cell r="B24">
            <v>14.52</v>
          </cell>
        </row>
        <row r="25">
          <cell r="B25">
            <v>15.37</v>
          </cell>
        </row>
        <row r="26">
          <cell r="B26">
            <v>16.22</v>
          </cell>
        </row>
        <row r="27">
          <cell r="B27">
            <v>17.059999999999999</v>
          </cell>
        </row>
        <row r="28">
          <cell r="B28">
            <v>17.899999999999999</v>
          </cell>
        </row>
        <row r="29">
          <cell r="B29">
            <v>18.760000000000002</v>
          </cell>
        </row>
        <row r="30">
          <cell r="B30">
            <v>19.600000000000001</v>
          </cell>
        </row>
        <row r="31">
          <cell r="B31">
            <v>20.45</v>
          </cell>
        </row>
        <row r="32">
          <cell r="B32">
            <v>21.29</v>
          </cell>
        </row>
        <row r="33">
          <cell r="B33">
            <v>22.13</v>
          </cell>
        </row>
        <row r="34">
          <cell r="B34">
            <v>22.99</v>
          </cell>
        </row>
        <row r="35">
          <cell r="B35">
            <v>23.82</v>
          </cell>
        </row>
        <row r="36">
          <cell r="B36">
            <v>24.68</v>
          </cell>
        </row>
        <row r="37">
          <cell r="B37">
            <v>25.52</v>
          </cell>
          <cell r="G37">
            <v>22000</v>
          </cell>
        </row>
        <row r="38">
          <cell r="B38">
            <v>26.37</v>
          </cell>
          <cell r="G38">
            <v>23000</v>
          </cell>
        </row>
        <row r="39">
          <cell r="B39">
            <v>27.22</v>
          </cell>
          <cell r="G39">
            <v>24000</v>
          </cell>
        </row>
        <row r="40">
          <cell r="B40">
            <v>28.05</v>
          </cell>
          <cell r="G40">
            <v>25000</v>
          </cell>
        </row>
        <row r="41">
          <cell r="B41">
            <v>28.91</v>
          </cell>
          <cell r="G41">
            <v>26000</v>
          </cell>
        </row>
        <row r="42">
          <cell r="B42">
            <v>29.75</v>
          </cell>
          <cell r="G42">
            <v>27000</v>
          </cell>
        </row>
        <row r="43">
          <cell r="B43">
            <v>30.6</v>
          </cell>
          <cell r="G43">
            <v>28000</v>
          </cell>
        </row>
        <row r="44">
          <cell r="B44">
            <v>31.46</v>
          </cell>
          <cell r="G44">
            <v>29000</v>
          </cell>
        </row>
        <row r="45">
          <cell r="B45">
            <v>32.28</v>
          </cell>
          <cell r="G45">
            <v>30000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5"/>
  <sheetViews>
    <sheetView tabSelected="1" workbookViewId="0">
      <selection activeCell="B10" sqref="B10"/>
    </sheetView>
  </sheetViews>
  <sheetFormatPr baseColWidth="10" defaultColWidth="11.42578125" defaultRowHeight="12.75" x14ac:dyDescent="0.2"/>
  <cols>
    <col min="1" max="2" width="10.42578125" style="2" customWidth="1"/>
    <col min="3" max="8" width="24.7109375" style="2" customWidth="1"/>
    <col min="9" max="9" width="2.7109375" style="2" customWidth="1"/>
    <col min="10" max="16384" width="11.42578125" style="2"/>
  </cols>
  <sheetData>
    <row r="1" spans="1:9" ht="15" customHeight="1" x14ac:dyDescent="0.2">
      <c r="B1" s="11"/>
      <c r="C1" s="11"/>
      <c r="D1" s="11"/>
      <c r="E1" s="11"/>
      <c r="F1" s="11"/>
      <c r="G1" s="11"/>
      <c r="H1" s="11"/>
      <c r="I1" s="12"/>
    </row>
    <row r="2" spans="1:9" ht="60" customHeight="1" x14ac:dyDescent="0.2">
      <c r="B2" s="27" t="s">
        <v>4</v>
      </c>
      <c r="C2" s="28"/>
      <c r="D2" s="28"/>
      <c r="E2" s="28"/>
      <c r="F2" s="28"/>
      <c r="G2" s="28"/>
      <c r="H2" s="28"/>
    </row>
    <row r="3" spans="1:9" ht="15" customHeight="1" x14ac:dyDescent="0.2">
      <c r="B3" s="13"/>
    </row>
    <row r="4" spans="1:9" s="14" customFormat="1" ht="15" customHeight="1" x14ac:dyDescent="0.25">
      <c r="B4" s="15"/>
      <c r="C4" s="29">
        <v>0.2</v>
      </c>
      <c r="D4" s="30"/>
      <c r="E4" s="30"/>
      <c r="F4" s="30"/>
      <c r="G4" s="30"/>
      <c r="H4" s="30"/>
    </row>
    <row r="5" spans="1:9" ht="3" customHeight="1" x14ac:dyDescent="0.2">
      <c r="B5" s="13"/>
    </row>
    <row r="6" spans="1:9" s="16" customFormat="1" ht="45" customHeight="1" x14ac:dyDescent="0.2">
      <c r="B6" s="17"/>
      <c r="C6" s="31" t="s">
        <v>5</v>
      </c>
      <c r="D6" s="32"/>
      <c r="E6" s="32"/>
      <c r="F6" s="32"/>
      <c r="G6" s="32"/>
      <c r="H6" s="33"/>
      <c r="I6" s="17"/>
    </row>
    <row r="7" spans="1:9" s="16" customFormat="1" ht="3" customHeight="1" x14ac:dyDescent="0.2">
      <c r="A7" s="18"/>
      <c r="C7" s="19"/>
      <c r="D7" s="19"/>
      <c r="E7" s="19"/>
      <c r="F7" s="19"/>
      <c r="G7" s="19"/>
      <c r="H7" s="19"/>
    </row>
    <row r="8" spans="1:9" s="16" customFormat="1" ht="45" customHeight="1" x14ac:dyDescent="0.2">
      <c r="C8" s="20" t="s">
        <v>6</v>
      </c>
      <c r="D8" s="21" t="s">
        <v>7</v>
      </c>
      <c r="E8" s="20" t="s">
        <v>8</v>
      </c>
      <c r="F8" s="20" t="s">
        <v>9</v>
      </c>
      <c r="G8" s="21" t="s">
        <v>10</v>
      </c>
      <c r="H8" s="20" t="s">
        <v>11</v>
      </c>
    </row>
    <row r="9" spans="1:9" ht="3" customHeight="1" x14ac:dyDescent="0.2">
      <c r="B9" s="22"/>
      <c r="C9" s="23"/>
      <c r="D9" s="23"/>
      <c r="E9" s="23"/>
      <c r="F9" s="23"/>
      <c r="G9" s="23"/>
      <c r="H9" s="23"/>
      <c r="I9" s="22"/>
    </row>
    <row r="10" spans="1:9" ht="30" customHeight="1" x14ac:dyDescent="0.2">
      <c r="B10" s="1" t="s">
        <v>0</v>
      </c>
      <c r="C10" s="3" t="s">
        <v>1</v>
      </c>
      <c r="D10" s="3" t="s">
        <v>1</v>
      </c>
      <c r="E10" s="3" t="s">
        <v>1</v>
      </c>
      <c r="F10" s="3" t="s">
        <v>1</v>
      </c>
      <c r="G10" s="3" t="s">
        <v>1</v>
      </c>
      <c r="H10" s="3" t="s">
        <v>1</v>
      </c>
    </row>
    <row r="11" spans="1:9" ht="15" x14ac:dyDescent="0.2">
      <c r="B11" s="4">
        <v>0.25</v>
      </c>
      <c r="C11" s="5">
        <f>ROUND([1]TG!B13*(1-$C$4),2)</f>
        <v>4.54</v>
      </c>
      <c r="D11" s="6">
        <v>11.1</v>
      </c>
      <c r="E11" s="7">
        <v>4.3899999999999997</v>
      </c>
      <c r="F11" s="5">
        <v>3.68</v>
      </c>
      <c r="G11" s="6">
        <v>5.51</v>
      </c>
      <c r="H11" s="7">
        <v>5.43</v>
      </c>
    </row>
    <row r="12" spans="1:9" ht="15" x14ac:dyDescent="0.2">
      <c r="B12" s="8">
        <v>0.5</v>
      </c>
      <c r="C12" s="5">
        <f>ROUND([1]TG!B14*(1-$C$4),2)</f>
        <v>5.1100000000000003</v>
      </c>
      <c r="D12" s="6">
        <v>11.1</v>
      </c>
      <c r="E12" s="5">
        <v>4.3899999999999997</v>
      </c>
      <c r="F12" s="5">
        <v>3.68</v>
      </c>
      <c r="G12" s="6">
        <v>5.51</v>
      </c>
      <c r="H12" s="5">
        <v>5.43</v>
      </c>
    </row>
    <row r="13" spans="1:9" ht="15" x14ac:dyDescent="0.2">
      <c r="B13" s="4">
        <v>0.75</v>
      </c>
      <c r="C13" s="7">
        <f>ROUND([1]TG!B15*(1-$C$4),2)</f>
        <v>5.71</v>
      </c>
      <c r="D13" s="9">
        <v>11.1</v>
      </c>
      <c r="E13" s="7">
        <v>4.3899999999999997</v>
      </c>
      <c r="F13" s="7">
        <v>3.68</v>
      </c>
      <c r="G13" s="6">
        <v>5.51</v>
      </c>
      <c r="H13" s="7">
        <v>5.43</v>
      </c>
    </row>
    <row r="14" spans="1:9" ht="15" x14ac:dyDescent="0.2">
      <c r="B14" s="8">
        <v>1</v>
      </c>
      <c r="C14" s="5">
        <f>ROUND([1]TG!B16*(1-$C$4),2)</f>
        <v>6.2</v>
      </c>
      <c r="D14" s="6">
        <v>11.1</v>
      </c>
      <c r="E14" s="5">
        <v>4.3899999999999997</v>
      </c>
      <c r="F14" s="5">
        <v>3.68</v>
      </c>
      <c r="G14" s="6">
        <v>5.51</v>
      </c>
      <c r="H14" s="5">
        <v>5.43</v>
      </c>
    </row>
    <row r="15" spans="1:9" ht="15" x14ac:dyDescent="0.2">
      <c r="B15" s="4">
        <v>2</v>
      </c>
      <c r="C15" s="7">
        <f>ROUND([1]TG!B17*(1-$C$4),2)</f>
        <v>6.88</v>
      </c>
      <c r="D15" s="9">
        <v>11.1</v>
      </c>
      <c r="E15" s="7">
        <f>3.64+0.95</f>
        <v>4.59</v>
      </c>
      <c r="F15" s="7">
        <v>4.18</v>
      </c>
      <c r="G15" s="6">
        <v>5.51</v>
      </c>
      <c r="H15" s="7">
        <v>6.03</v>
      </c>
    </row>
    <row r="16" spans="1:9" ht="15" x14ac:dyDescent="0.2">
      <c r="B16" s="8">
        <v>3</v>
      </c>
      <c r="C16" s="5">
        <f>ROUND([1]TG!B18*(1-$C$4),2)</f>
        <v>7.55</v>
      </c>
      <c r="D16" s="6">
        <v>11.22</v>
      </c>
      <c r="E16" s="5">
        <f>4.19+0.95</f>
        <v>5.1400000000000006</v>
      </c>
      <c r="F16" s="5">
        <v>4.7699999999999996</v>
      </c>
      <c r="G16" s="6">
        <v>5.51</v>
      </c>
      <c r="H16" s="5">
        <v>6.68</v>
      </c>
    </row>
    <row r="17" spans="2:8" ht="15" x14ac:dyDescent="0.2">
      <c r="B17" s="4">
        <v>4</v>
      </c>
      <c r="C17" s="7">
        <f>ROUND([1]TG!B19*(1-$C$4),2)</f>
        <v>8.23</v>
      </c>
      <c r="D17" s="9">
        <v>11.22</v>
      </c>
      <c r="E17" s="7">
        <f>4.89+0.95</f>
        <v>5.84</v>
      </c>
      <c r="F17" s="7">
        <v>5.61</v>
      </c>
      <c r="G17" s="6">
        <v>5.51</v>
      </c>
      <c r="H17" s="7">
        <v>7.3</v>
      </c>
    </row>
    <row r="18" spans="2:8" ht="15" x14ac:dyDescent="0.2">
      <c r="B18" s="8">
        <v>5</v>
      </c>
      <c r="C18" s="5">
        <f>ROUND([1]TG!B20*(1-$C$4),2)</f>
        <v>8.9</v>
      </c>
      <c r="D18" s="6">
        <v>11.22</v>
      </c>
      <c r="E18" s="5">
        <f>5.09+0.95</f>
        <v>6.04</v>
      </c>
      <c r="F18" s="5">
        <v>5.61</v>
      </c>
      <c r="G18" s="6">
        <v>5.51</v>
      </c>
      <c r="H18" s="5">
        <v>7.93</v>
      </c>
    </row>
    <row r="19" spans="2:8" ht="15" x14ac:dyDescent="0.2">
      <c r="B19" s="4">
        <v>6</v>
      </c>
      <c r="C19" s="7">
        <f>ROUND([1]TG!B21*(1-$C$4),2)</f>
        <v>9.59</v>
      </c>
      <c r="D19" s="9">
        <v>11.56</v>
      </c>
      <c r="E19" s="7">
        <f>5.49+0.95</f>
        <v>6.44</v>
      </c>
      <c r="F19" s="7">
        <v>7.37</v>
      </c>
      <c r="G19" s="6">
        <v>5.51</v>
      </c>
      <c r="H19" s="7">
        <v>8.5500000000000007</v>
      </c>
    </row>
    <row r="20" spans="2:8" ht="15" x14ac:dyDescent="0.2">
      <c r="B20" s="8">
        <v>7</v>
      </c>
      <c r="C20" s="5">
        <f>ROUND([1]TG!B22*(1-$C$4),2)</f>
        <v>10.26</v>
      </c>
      <c r="D20" s="6">
        <v>11.92</v>
      </c>
      <c r="E20" s="5">
        <f>5.59*0.95</f>
        <v>5.3104999999999993</v>
      </c>
      <c r="F20" s="5">
        <v>7.37</v>
      </c>
      <c r="G20" s="6">
        <v>5.51</v>
      </c>
      <c r="H20" s="5">
        <v>9.18</v>
      </c>
    </row>
    <row r="21" spans="2:8" ht="15" x14ac:dyDescent="0.2">
      <c r="B21" s="4">
        <v>8</v>
      </c>
      <c r="C21" s="7">
        <f>ROUND([1]TG!B23*(1-$C$4),2)</f>
        <v>10.93</v>
      </c>
      <c r="D21" s="9">
        <v>12.26</v>
      </c>
      <c r="E21" s="7">
        <f>5.69+0.95</f>
        <v>6.6400000000000006</v>
      </c>
      <c r="F21" s="7">
        <v>8.9499999999999993</v>
      </c>
      <c r="G21" s="6">
        <v>5.51</v>
      </c>
      <c r="H21" s="7">
        <v>9.8000000000000007</v>
      </c>
    </row>
    <row r="22" spans="2:8" ht="15" x14ac:dyDescent="0.2">
      <c r="B22" s="8">
        <v>9</v>
      </c>
      <c r="C22" s="5">
        <f>ROUND([1]TG!B24*(1-$C$4),2)</f>
        <v>11.62</v>
      </c>
      <c r="D22" s="6">
        <v>12.62</v>
      </c>
      <c r="E22" s="5">
        <f>5.79+0.95</f>
        <v>6.74</v>
      </c>
      <c r="F22" s="5">
        <v>8.9499999999999993</v>
      </c>
      <c r="G22" s="6">
        <v>5.51</v>
      </c>
      <c r="H22" s="5">
        <v>10.43</v>
      </c>
    </row>
    <row r="23" spans="2:8" ht="15" x14ac:dyDescent="0.2">
      <c r="B23" s="4">
        <v>10</v>
      </c>
      <c r="C23" s="7">
        <f>ROUND([1]TG!B25*(1-$C$4),2)</f>
        <v>12.3</v>
      </c>
      <c r="D23" s="9">
        <v>12.96</v>
      </c>
      <c r="E23" s="7">
        <f>5.89+0.95</f>
        <v>6.84</v>
      </c>
      <c r="F23" s="7">
        <v>8.9499999999999993</v>
      </c>
      <c r="G23" s="6">
        <v>5.51</v>
      </c>
      <c r="H23" s="7">
        <v>11.05</v>
      </c>
    </row>
    <row r="24" spans="2:8" ht="15" x14ac:dyDescent="0.2">
      <c r="B24" s="8">
        <v>11</v>
      </c>
      <c r="C24" s="5">
        <f>ROUND([1]TG!B26*(1-$C$4),2)</f>
        <v>12.98</v>
      </c>
      <c r="D24" s="6">
        <v>13.32</v>
      </c>
      <c r="E24" s="5">
        <f>6.99+0.95</f>
        <v>7.94</v>
      </c>
      <c r="F24" s="5">
        <v>10.77</v>
      </c>
      <c r="G24" s="6">
        <v>7.77</v>
      </c>
      <c r="H24" s="5">
        <v>11.68</v>
      </c>
    </row>
    <row r="25" spans="2:8" ht="15" x14ac:dyDescent="0.2">
      <c r="B25" s="4">
        <v>12</v>
      </c>
      <c r="C25" s="7">
        <f>ROUND([1]TG!B27*(1-$C$4),2)</f>
        <v>13.65</v>
      </c>
      <c r="D25" s="9">
        <v>13.66</v>
      </c>
      <c r="E25" s="7">
        <f>7.09+0.95</f>
        <v>8.0399999999999991</v>
      </c>
      <c r="F25" s="7">
        <v>10.77</v>
      </c>
      <c r="G25" s="6">
        <v>7.77</v>
      </c>
      <c r="H25" s="7">
        <v>12.3</v>
      </c>
    </row>
    <row r="26" spans="2:8" ht="15" x14ac:dyDescent="0.2">
      <c r="B26" s="8">
        <v>13</v>
      </c>
      <c r="C26" s="5">
        <f>ROUND([1]TG!B28*(1-$C$4),2)</f>
        <v>14.32</v>
      </c>
      <c r="D26" s="6">
        <v>14.02</v>
      </c>
      <c r="E26" s="5">
        <f>7.19+0.95</f>
        <v>8.14</v>
      </c>
      <c r="F26" s="5">
        <v>10.77</v>
      </c>
      <c r="G26" s="6">
        <v>7.77</v>
      </c>
      <c r="H26" s="5">
        <v>12.93</v>
      </c>
    </row>
    <row r="27" spans="2:8" ht="15" x14ac:dyDescent="0.2">
      <c r="B27" s="4">
        <v>14</v>
      </c>
      <c r="C27" s="7">
        <f>ROUND([1]TG!B29*(1-$C$4),2)</f>
        <v>15.01</v>
      </c>
      <c r="D27" s="9">
        <v>14.37</v>
      </c>
      <c r="E27" s="7">
        <f>7.29+0.95</f>
        <v>8.24</v>
      </c>
      <c r="F27" s="7">
        <v>10.77</v>
      </c>
      <c r="G27" s="6">
        <v>7.77</v>
      </c>
      <c r="H27" s="7">
        <v>13.55</v>
      </c>
    </row>
    <row r="28" spans="2:8" ht="15" x14ac:dyDescent="0.2">
      <c r="B28" s="8">
        <v>15</v>
      </c>
      <c r="C28" s="5">
        <f>ROUND([1]TG!B30*(1-$C$4),2)</f>
        <v>15.68</v>
      </c>
      <c r="D28" s="6">
        <v>14.72</v>
      </c>
      <c r="E28" s="5">
        <f>7.39+0.95</f>
        <v>8.34</v>
      </c>
      <c r="F28" s="5">
        <v>10.77</v>
      </c>
      <c r="G28" s="6">
        <v>7.77</v>
      </c>
      <c r="H28" s="5">
        <v>14.18</v>
      </c>
    </row>
    <row r="29" spans="2:8" ht="15" x14ac:dyDescent="0.2">
      <c r="B29" s="4">
        <v>16</v>
      </c>
      <c r="C29" s="7">
        <f>ROUND([1]TG!B31*(1-$C$4),2)</f>
        <v>16.36</v>
      </c>
      <c r="D29" s="9">
        <v>15.07</v>
      </c>
      <c r="E29" s="7">
        <f>8.39+0.95</f>
        <v>9.34</v>
      </c>
      <c r="F29" s="7">
        <v>13.4</v>
      </c>
      <c r="G29" s="6">
        <v>7.77</v>
      </c>
      <c r="H29" s="7">
        <v>14.8</v>
      </c>
    </row>
    <row r="30" spans="2:8" ht="15" x14ac:dyDescent="0.2">
      <c r="B30" s="8">
        <v>17</v>
      </c>
      <c r="C30" s="5">
        <f>ROUND([1]TG!B32*(1-$C$4),2)</f>
        <v>17.03</v>
      </c>
      <c r="D30" s="6">
        <v>15.42</v>
      </c>
      <c r="E30" s="5">
        <f>8.39+0.95</f>
        <v>9.34</v>
      </c>
      <c r="F30" s="5">
        <v>13.4</v>
      </c>
      <c r="G30" s="6">
        <v>7.77</v>
      </c>
      <c r="H30" s="5">
        <v>15.43</v>
      </c>
    </row>
    <row r="31" spans="2:8" ht="15" x14ac:dyDescent="0.2">
      <c r="B31" s="4">
        <v>18</v>
      </c>
      <c r="C31" s="7">
        <f>ROUND([1]TG!B33*(1-$C$4),2)</f>
        <v>17.7</v>
      </c>
      <c r="D31" s="9">
        <v>15.77</v>
      </c>
      <c r="E31" s="7">
        <v>9.34</v>
      </c>
      <c r="F31" s="7">
        <v>13.4</v>
      </c>
      <c r="G31" s="6">
        <v>7.77</v>
      </c>
      <c r="H31" s="7">
        <v>16.05</v>
      </c>
    </row>
    <row r="32" spans="2:8" ht="15" x14ac:dyDescent="0.2">
      <c r="B32" s="8">
        <v>19</v>
      </c>
      <c r="C32" s="5">
        <f>ROUND([1]TG!B34*(1-$C$4),2)</f>
        <v>18.39</v>
      </c>
      <c r="D32" s="6">
        <v>16.12</v>
      </c>
      <c r="E32" s="5">
        <v>9.34</v>
      </c>
      <c r="F32" s="5">
        <v>13.4</v>
      </c>
      <c r="G32" s="6">
        <v>7.77</v>
      </c>
      <c r="H32" s="5">
        <v>16.68</v>
      </c>
    </row>
    <row r="33" spans="2:8" ht="15" x14ac:dyDescent="0.2">
      <c r="B33" s="4">
        <v>20</v>
      </c>
      <c r="C33" s="7">
        <f>ROUND([1]TG!B35*(1-$C$4),2)</f>
        <v>19.059999999999999</v>
      </c>
      <c r="D33" s="9">
        <v>16.47</v>
      </c>
      <c r="E33" s="7">
        <f>8.39+0.95</f>
        <v>9.34</v>
      </c>
      <c r="F33" s="7">
        <v>13.4</v>
      </c>
      <c r="G33" s="6">
        <v>7.77</v>
      </c>
      <c r="H33" s="7">
        <v>17.3</v>
      </c>
    </row>
    <row r="34" spans="2:8" ht="15" x14ac:dyDescent="0.2">
      <c r="B34" s="8">
        <v>21</v>
      </c>
      <c r="C34" s="5">
        <f>ROUND([1]TG!B36*(1-$C$4),2)</f>
        <v>19.739999999999998</v>
      </c>
      <c r="D34" s="6">
        <v>16.82</v>
      </c>
      <c r="E34" s="7">
        <f t="shared" ref="E34:E38" si="0">8.39+0.95</f>
        <v>9.34</v>
      </c>
      <c r="F34" s="5">
        <v>13.4</v>
      </c>
      <c r="G34" s="6" t="s">
        <v>2</v>
      </c>
      <c r="H34" s="5" t="s">
        <v>2</v>
      </c>
    </row>
    <row r="35" spans="2:8" ht="15" x14ac:dyDescent="0.2">
      <c r="B35" s="4">
        <v>22</v>
      </c>
      <c r="C35" s="7">
        <f>ROUND([1]TG!B37*(1-$C$4),2)</f>
        <v>20.420000000000002</v>
      </c>
      <c r="D35" s="9">
        <v>17.170000000000002</v>
      </c>
      <c r="E35" s="7">
        <f t="shared" si="0"/>
        <v>9.34</v>
      </c>
      <c r="F35" s="7">
        <f>ROUND([1]TG!G37*(1-$C$4),2)</f>
        <v>17600</v>
      </c>
      <c r="G35" s="6" t="s">
        <v>2</v>
      </c>
      <c r="H35" s="5" t="s">
        <v>2</v>
      </c>
    </row>
    <row r="36" spans="2:8" ht="15" x14ac:dyDescent="0.2">
      <c r="B36" s="8">
        <v>23</v>
      </c>
      <c r="C36" s="5">
        <f>ROUND([1]TG!B38*(1-$C$4),2)</f>
        <v>21.1</v>
      </c>
      <c r="D36" s="6">
        <v>17.52</v>
      </c>
      <c r="E36" s="7">
        <f t="shared" si="0"/>
        <v>9.34</v>
      </c>
      <c r="F36" s="5">
        <f>ROUND([1]TG!G38*(1-$C$4),2)</f>
        <v>18400</v>
      </c>
      <c r="G36" s="6" t="s">
        <v>2</v>
      </c>
      <c r="H36" s="5" t="s">
        <v>2</v>
      </c>
    </row>
    <row r="37" spans="2:8" ht="15" x14ac:dyDescent="0.2">
      <c r="B37" s="4">
        <v>24</v>
      </c>
      <c r="C37" s="7">
        <f>ROUND([1]TG!B39*(1-$C$4),2)</f>
        <v>21.78</v>
      </c>
      <c r="D37" s="9">
        <v>17.87</v>
      </c>
      <c r="E37" s="7">
        <f t="shared" si="0"/>
        <v>9.34</v>
      </c>
      <c r="F37" s="7">
        <f>ROUND([1]TG!G39*(1-$C$4),2)</f>
        <v>19200</v>
      </c>
      <c r="G37" s="6" t="s">
        <v>2</v>
      </c>
      <c r="H37" s="5" t="s">
        <v>2</v>
      </c>
    </row>
    <row r="38" spans="2:8" ht="15" x14ac:dyDescent="0.2">
      <c r="B38" s="8">
        <v>25</v>
      </c>
      <c r="C38" s="5">
        <f>ROUND([1]TG!B40*(1-$C$4),2)</f>
        <v>22.44</v>
      </c>
      <c r="D38" s="6">
        <v>18.22</v>
      </c>
      <c r="E38" s="7">
        <f t="shared" si="0"/>
        <v>9.34</v>
      </c>
      <c r="F38" s="5">
        <f>ROUND([1]TG!G40*(1-$C$4),2)</f>
        <v>20000</v>
      </c>
      <c r="G38" s="6" t="s">
        <v>2</v>
      </c>
      <c r="H38" s="5" t="s">
        <v>2</v>
      </c>
    </row>
    <row r="39" spans="2:8" ht="15" x14ac:dyDescent="0.2">
      <c r="B39" s="4">
        <v>26</v>
      </c>
      <c r="C39" s="7">
        <f>ROUND([1]TG!B41*(1-$C$4),2)</f>
        <v>23.13</v>
      </c>
      <c r="D39" s="9">
        <v>18.57</v>
      </c>
      <c r="E39" s="7">
        <f>10.89+0.95</f>
        <v>11.84</v>
      </c>
      <c r="F39" s="7">
        <f>ROUND([1]TG!G41*(1-$C$4),2)</f>
        <v>20800</v>
      </c>
      <c r="G39" s="6" t="s">
        <v>2</v>
      </c>
      <c r="H39" s="5" t="s">
        <v>2</v>
      </c>
    </row>
    <row r="40" spans="2:8" ht="15" x14ac:dyDescent="0.2">
      <c r="B40" s="8">
        <v>27</v>
      </c>
      <c r="C40" s="5">
        <f>ROUND([1]TG!B42*(1-$C$4),2)</f>
        <v>23.8</v>
      </c>
      <c r="D40" s="6">
        <v>18.920000000000002</v>
      </c>
      <c r="E40" s="7">
        <f t="shared" ref="E40:E43" si="1">10.89+0.95</f>
        <v>11.84</v>
      </c>
      <c r="F40" s="5">
        <f>ROUND([1]TG!G42*(1-$C$4),2)</f>
        <v>21600</v>
      </c>
      <c r="G40" s="6" t="s">
        <v>2</v>
      </c>
      <c r="H40" s="5" t="s">
        <v>2</v>
      </c>
    </row>
    <row r="41" spans="2:8" ht="15" x14ac:dyDescent="0.2">
      <c r="B41" s="4">
        <v>28</v>
      </c>
      <c r="C41" s="7">
        <f>ROUND([1]TG!B43*(1-$C$4),2)</f>
        <v>24.48</v>
      </c>
      <c r="D41" s="9">
        <v>19.27</v>
      </c>
      <c r="E41" s="7">
        <f t="shared" si="1"/>
        <v>11.84</v>
      </c>
      <c r="F41" s="7">
        <f>ROUND([1]TG!G43*(1-$C$4),2)</f>
        <v>22400</v>
      </c>
      <c r="G41" s="6" t="s">
        <v>2</v>
      </c>
      <c r="H41" s="5" t="s">
        <v>2</v>
      </c>
    </row>
    <row r="42" spans="2:8" ht="15" x14ac:dyDescent="0.2">
      <c r="B42" s="8">
        <v>29</v>
      </c>
      <c r="C42" s="5">
        <f>ROUND([1]TG!B44*(1-$C$4),2)</f>
        <v>25.17</v>
      </c>
      <c r="D42" s="6">
        <v>19.62</v>
      </c>
      <c r="E42" s="7">
        <f t="shared" si="1"/>
        <v>11.84</v>
      </c>
      <c r="F42" s="5">
        <f>ROUND([1]TG!G44*(1-$C$4),2)</f>
        <v>23200</v>
      </c>
      <c r="G42" s="6" t="s">
        <v>2</v>
      </c>
      <c r="H42" s="5" t="s">
        <v>2</v>
      </c>
    </row>
    <row r="43" spans="2:8" ht="15" x14ac:dyDescent="0.2">
      <c r="B43" s="4">
        <v>30</v>
      </c>
      <c r="C43" s="7">
        <f>ROUND([1]TG!B45*(1-$C$4),2)</f>
        <v>25.82</v>
      </c>
      <c r="D43" s="9">
        <v>19.98</v>
      </c>
      <c r="E43" s="7">
        <f t="shared" si="1"/>
        <v>11.84</v>
      </c>
      <c r="F43" s="7">
        <f>ROUND([1]TG!G45*(1-$C$4),2)</f>
        <v>24000</v>
      </c>
      <c r="G43" s="6" t="s">
        <v>2</v>
      </c>
      <c r="H43" s="5" t="s">
        <v>2</v>
      </c>
    </row>
    <row r="44" spans="2:8" ht="15" x14ac:dyDescent="0.25">
      <c r="B44" s="26" t="s">
        <v>3</v>
      </c>
      <c r="C44" s="26"/>
      <c r="D44" s="26"/>
      <c r="E44" s="26"/>
      <c r="F44" s="26"/>
      <c r="G44" s="26"/>
      <c r="H44" s="26"/>
    </row>
    <row r="45" spans="2:8" ht="4.5" customHeight="1" x14ac:dyDescent="0.25">
      <c r="C45" s="10"/>
      <c r="D45" s="10"/>
      <c r="E45" s="10"/>
      <c r="F45" s="10"/>
      <c r="G45" s="10"/>
      <c r="H45" s="10"/>
    </row>
  </sheetData>
  <mergeCells count="4">
    <mergeCell ref="B2:H2"/>
    <mergeCell ref="C4:H4"/>
    <mergeCell ref="C6:H6"/>
    <mergeCell ref="B44:H4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workbookViewId="0">
      <selection activeCell="N3" sqref="N3"/>
    </sheetView>
  </sheetViews>
  <sheetFormatPr baseColWidth="10" defaultRowHeight="15" x14ac:dyDescent="0.25"/>
  <cols>
    <col min="3" max="3" width="23.85546875" customWidth="1"/>
    <col min="5" max="5" width="13.7109375" customWidth="1"/>
    <col min="7" max="7" width="10.28515625" customWidth="1"/>
    <col min="8" max="8" width="6.85546875" customWidth="1"/>
    <col min="9" max="9" width="11.42578125" style="25"/>
    <col min="12" max="12" width="11.42578125" style="24"/>
  </cols>
  <sheetData>
    <row r="1" spans="1:14" x14ac:dyDescent="0.25">
      <c r="A1" t="s">
        <v>12</v>
      </c>
      <c r="B1" t="s">
        <v>13</v>
      </c>
      <c r="C1" t="s">
        <v>14</v>
      </c>
      <c r="D1" t="s">
        <v>15</v>
      </c>
      <c r="E1" t="s">
        <v>16</v>
      </c>
      <c r="F1" t="s">
        <v>109</v>
      </c>
      <c r="J1" t="s">
        <v>17</v>
      </c>
      <c r="K1" t="s">
        <v>18</v>
      </c>
      <c r="L1" s="24" t="s">
        <v>108</v>
      </c>
      <c r="N1" t="s">
        <v>22</v>
      </c>
    </row>
    <row r="2" spans="1:14" x14ac:dyDescent="0.25">
      <c r="A2" t="s">
        <v>19</v>
      </c>
      <c r="B2" t="s">
        <v>20</v>
      </c>
      <c r="C2" t="s">
        <v>21</v>
      </c>
      <c r="D2">
        <v>28.16</v>
      </c>
      <c r="E2">
        <v>14.87</v>
      </c>
      <c r="F2">
        <v>2.5</v>
      </c>
      <c r="J2">
        <f>+D2-E2</f>
        <v>13.290000000000001</v>
      </c>
      <c r="K2">
        <v>1.1000000000000001</v>
      </c>
      <c r="L2">
        <f ca="1">INDEX(OFFSET('COUT TRANSOPIORT'!$B$11:$B$43,,MATCH(RIGHT(C2,LEN(C2)-6),'COUT TRANSOPIORT'!$C$8:$H$8,0),,),MATCH(F2,'COUT TRANSOPIORT'!$B$11:$B$43,1),1)</f>
        <v>11.1</v>
      </c>
      <c r="N2">
        <f ca="1">+J2-K2-L2</f>
        <v>1.0900000000000016</v>
      </c>
    </row>
    <row r="3" spans="1:14" x14ac:dyDescent="0.25">
      <c r="A3" t="s">
        <v>23</v>
      </c>
      <c r="B3" t="s">
        <v>24</v>
      </c>
      <c r="C3" t="s">
        <v>21</v>
      </c>
      <c r="D3">
        <v>44.36</v>
      </c>
      <c r="E3">
        <v>30.69</v>
      </c>
      <c r="F3">
        <v>6.5750000000000002</v>
      </c>
      <c r="J3">
        <f t="shared" ref="J3:J42" si="0">+D3-E3</f>
        <v>13.669999999999998</v>
      </c>
      <c r="K3">
        <v>1.1000000000000001</v>
      </c>
      <c r="L3">
        <f ca="1">INDEX(OFFSET('COUT TRANSOPIORT'!$B$11:$B$43,,MATCH(RIGHT(C3,LEN(C3)-6),'COUT TRANSOPIORT'!$C$8:$H$8,0),,),MATCH(F3,'COUT TRANSOPIORT'!$B$11:$B$43,1),1)</f>
        <v>11.56</v>
      </c>
      <c r="N3">
        <f t="shared" ref="N3:N42" ca="1" si="1">+J3-K3-L3</f>
        <v>1.009999999999998</v>
      </c>
    </row>
    <row r="4" spans="1:14" x14ac:dyDescent="0.25">
      <c r="A4" t="s">
        <v>25</v>
      </c>
      <c r="B4" t="s">
        <v>26</v>
      </c>
      <c r="C4" t="s">
        <v>110</v>
      </c>
      <c r="D4">
        <v>23.29</v>
      </c>
      <c r="E4">
        <v>12.23</v>
      </c>
      <c r="F4">
        <v>2.2450000000000001</v>
      </c>
      <c r="J4">
        <f t="shared" si="0"/>
        <v>11.059999999999999</v>
      </c>
      <c r="K4">
        <v>1.1000000000000001</v>
      </c>
      <c r="L4">
        <f ca="1">INDEX(OFFSET('COUT TRANSOPIORT'!$B$11:$B$43,,MATCH(RIGHT(C4,LEN(C4)-6),'COUT TRANSOPIORT'!$C$8:$H$8,0),,),MATCH(F4,'COUT TRANSOPIORT'!$B$11:$B$43,1),1)</f>
        <v>4.18</v>
      </c>
      <c r="N4">
        <f t="shared" ca="1" si="1"/>
        <v>5.7799999999999994</v>
      </c>
    </row>
    <row r="5" spans="1:14" x14ac:dyDescent="0.25">
      <c r="A5" t="s">
        <v>27</v>
      </c>
      <c r="B5" t="s">
        <v>28</v>
      </c>
      <c r="C5" t="s">
        <v>29</v>
      </c>
      <c r="D5">
        <v>9.6199999999999992</v>
      </c>
      <c r="E5">
        <v>3.72</v>
      </c>
      <c r="F5">
        <v>0.625</v>
      </c>
      <c r="J5">
        <f t="shared" si="0"/>
        <v>5.8999999999999986</v>
      </c>
      <c r="K5">
        <v>1.1000000000000001</v>
      </c>
      <c r="L5">
        <f ca="1">INDEX(OFFSET('COUT TRANSOPIORT'!$B$11:$B$43,,MATCH(RIGHT(C5,LEN(C5)-6),'COUT TRANSOPIORT'!$C$8:$H$8,0),,),MATCH(F5,'COUT TRANSOPIORT'!$B$11:$B$43,1),1)</f>
        <v>4.3899999999999997</v>
      </c>
      <c r="N5">
        <f t="shared" ca="1" si="1"/>
        <v>0.40999999999999925</v>
      </c>
    </row>
    <row r="6" spans="1:14" x14ac:dyDescent="0.25">
      <c r="A6" t="s">
        <v>30</v>
      </c>
      <c r="B6" t="s">
        <v>31</v>
      </c>
      <c r="C6" t="s">
        <v>32</v>
      </c>
      <c r="D6">
        <v>40.5</v>
      </c>
      <c r="E6">
        <v>28.2</v>
      </c>
      <c r="F6">
        <v>5.875</v>
      </c>
      <c r="J6">
        <f t="shared" si="0"/>
        <v>12.3</v>
      </c>
      <c r="K6">
        <v>1.1000000000000001</v>
      </c>
      <c r="L6">
        <f ca="1">INDEX(OFFSET('COUT TRANSOPIORT'!$B$11:$B$43,,MATCH(RIGHT(C6,LEN(C6)-6),'COUT TRANSOPIORT'!$C$8:$H$8,0),,),MATCH(F6,'COUT TRANSOPIORT'!$B$11:$B$43,1),1)</f>
        <v>8.9</v>
      </c>
      <c r="N6">
        <f t="shared" ca="1" si="1"/>
        <v>2.3000000000000007</v>
      </c>
    </row>
    <row r="7" spans="1:14" x14ac:dyDescent="0.25">
      <c r="A7" t="s">
        <v>33</v>
      </c>
      <c r="B7" t="s">
        <v>34</v>
      </c>
      <c r="C7" t="s">
        <v>29</v>
      </c>
      <c r="D7">
        <v>15.33</v>
      </c>
      <c r="E7">
        <v>7.74</v>
      </c>
      <c r="F7">
        <v>1.875</v>
      </c>
      <c r="J7">
        <f t="shared" si="0"/>
        <v>7.59</v>
      </c>
      <c r="K7">
        <v>1.1000000000000001</v>
      </c>
      <c r="L7">
        <f ca="1">INDEX(OFFSET('COUT TRANSOPIORT'!$B$11:$B$43,,MATCH(RIGHT(C7,LEN(C7)-6),'COUT TRANSOPIORT'!$C$8:$H$8,0),,),MATCH(F7,'COUT TRANSOPIORT'!$B$11:$B$43,1),1)</f>
        <v>4.3899999999999997</v>
      </c>
      <c r="N7">
        <f t="shared" ca="1" si="1"/>
        <v>2.1000000000000005</v>
      </c>
    </row>
    <row r="8" spans="1:14" x14ac:dyDescent="0.25">
      <c r="A8" t="s">
        <v>35</v>
      </c>
      <c r="B8" t="s">
        <v>36</v>
      </c>
      <c r="C8" t="s">
        <v>29</v>
      </c>
      <c r="D8">
        <v>60.69</v>
      </c>
      <c r="E8">
        <v>42.41</v>
      </c>
      <c r="F8">
        <v>6.61</v>
      </c>
      <c r="J8">
        <f t="shared" si="0"/>
        <v>18.28</v>
      </c>
      <c r="K8">
        <v>1.1000000000000001</v>
      </c>
      <c r="L8">
        <f ca="1">INDEX(OFFSET('COUT TRANSOPIORT'!$B$11:$B$43,,MATCH(RIGHT(C8,LEN(C8)-6),'COUT TRANSOPIORT'!$C$8:$H$8,0),,),MATCH(F8,'COUT TRANSOPIORT'!$B$11:$B$43,1),1)</f>
        <v>6.44</v>
      </c>
      <c r="N8">
        <f t="shared" ca="1" si="1"/>
        <v>10.739999999999998</v>
      </c>
    </row>
    <row r="9" spans="1:14" x14ac:dyDescent="0.25">
      <c r="A9" t="s">
        <v>37</v>
      </c>
      <c r="B9" t="s">
        <v>38</v>
      </c>
      <c r="C9" t="s">
        <v>32</v>
      </c>
      <c r="D9">
        <v>31.73</v>
      </c>
      <c r="E9">
        <v>16.73</v>
      </c>
      <c r="F9">
        <v>3.36</v>
      </c>
      <c r="J9">
        <f t="shared" si="0"/>
        <v>15</v>
      </c>
      <c r="K9">
        <v>1.1000000000000001</v>
      </c>
      <c r="L9">
        <f ca="1">INDEX(OFFSET('COUT TRANSOPIORT'!$B$11:$B$43,,MATCH(RIGHT(C9,LEN(C9)-6),'COUT TRANSOPIORT'!$C$8:$H$8,0),,),MATCH(F9,'COUT TRANSOPIORT'!$B$11:$B$43,1),1)</f>
        <v>7.55</v>
      </c>
      <c r="N9">
        <f t="shared" ca="1" si="1"/>
        <v>6.3500000000000005</v>
      </c>
    </row>
    <row r="10" spans="1:14" x14ac:dyDescent="0.25">
      <c r="A10" t="s">
        <v>39</v>
      </c>
      <c r="B10" t="s">
        <v>40</v>
      </c>
      <c r="C10" t="s">
        <v>29</v>
      </c>
      <c r="D10">
        <v>14.91</v>
      </c>
      <c r="E10">
        <v>7.43</v>
      </c>
      <c r="F10">
        <v>1.25</v>
      </c>
      <c r="J10">
        <f t="shared" si="0"/>
        <v>7.48</v>
      </c>
      <c r="K10">
        <v>1.1000000000000001</v>
      </c>
      <c r="L10">
        <f ca="1">INDEX(OFFSET('COUT TRANSOPIORT'!$B$11:$B$43,,MATCH(RIGHT(C10,LEN(C10)-6),'COUT TRANSOPIORT'!$C$8:$H$8,0),,),MATCH(F10,'COUT TRANSOPIORT'!$B$11:$B$43,1),1)</f>
        <v>4.3899999999999997</v>
      </c>
      <c r="N10">
        <f t="shared" ca="1" si="1"/>
        <v>1.9900000000000011</v>
      </c>
    </row>
    <row r="11" spans="1:14" x14ac:dyDescent="0.25">
      <c r="A11" t="s">
        <v>41</v>
      </c>
      <c r="B11" t="s">
        <v>42</v>
      </c>
      <c r="C11" t="s">
        <v>29</v>
      </c>
      <c r="D11">
        <v>39.770000000000003</v>
      </c>
      <c r="E11">
        <v>28.23</v>
      </c>
      <c r="F11">
        <v>8.8249999999999993</v>
      </c>
      <c r="J11">
        <f t="shared" si="0"/>
        <v>11.540000000000003</v>
      </c>
      <c r="K11">
        <v>1.1000000000000001</v>
      </c>
      <c r="L11">
        <f ca="1">INDEX(OFFSET('COUT TRANSOPIORT'!$B$11:$B$43,,MATCH(RIGHT(C11,LEN(C11)-6),'COUT TRANSOPIORT'!$C$8:$H$8,0),,),MATCH(F11,'COUT TRANSOPIORT'!$B$11:$B$43,1),1)</f>
        <v>6.6400000000000006</v>
      </c>
      <c r="N11">
        <f t="shared" ca="1" si="1"/>
        <v>3.8000000000000025</v>
      </c>
    </row>
    <row r="12" spans="1:14" x14ac:dyDescent="0.25">
      <c r="A12" t="s">
        <v>43</v>
      </c>
      <c r="B12" t="s">
        <v>44</v>
      </c>
      <c r="C12" t="s">
        <v>32</v>
      </c>
      <c r="D12">
        <v>11.79</v>
      </c>
      <c r="E12">
        <v>3.72</v>
      </c>
      <c r="F12">
        <v>0.625</v>
      </c>
      <c r="J12">
        <f t="shared" si="0"/>
        <v>8.0699999999999985</v>
      </c>
      <c r="K12">
        <v>1.1000000000000001</v>
      </c>
      <c r="L12">
        <f ca="1">INDEX(OFFSET('COUT TRANSOPIORT'!$B$11:$B$43,,MATCH(RIGHT(C12,LEN(C12)-6),'COUT TRANSOPIORT'!$C$8:$H$8,0),,),MATCH(F12,'COUT TRANSOPIORT'!$B$11:$B$43,1),1)</f>
        <v>5.1100000000000003</v>
      </c>
      <c r="N12">
        <f t="shared" ca="1" si="1"/>
        <v>1.8599999999999985</v>
      </c>
    </row>
    <row r="13" spans="1:14" x14ac:dyDescent="0.25">
      <c r="A13" t="s">
        <v>45</v>
      </c>
      <c r="B13" t="s">
        <v>46</v>
      </c>
      <c r="C13" t="s">
        <v>21</v>
      </c>
      <c r="D13">
        <v>76.45</v>
      </c>
      <c r="E13">
        <v>60.02</v>
      </c>
      <c r="F13">
        <v>27.515000000000001</v>
      </c>
      <c r="J13">
        <f t="shared" si="0"/>
        <v>16.43</v>
      </c>
      <c r="K13">
        <v>1.1000000000000001</v>
      </c>
      <c r="L13">
        <f ca="1">INDEX(OFFSET('COUT TRANSOPIORT'!$B$11:$B$43,,MATCH(RIGHT(C13,LEN(C13)-6),'COUT TRANSOPIORT'!$C$8:$H$8,0),,),MATCH(F13,'COUT TRANSOPIORT'!$B$11:$B$43,1),1)</f>
        <v>18.920000000000002</v>
      </c>
      <c r="N13">
        <f t="shared" ca="1" si="1"/>
        <v>-3.5900000000000016</v>
      </c>
    </row>
    <row r="14" spans="1:14" x14ac:dyDescent="0.25">
      <c r="A14" t="s">
        <v>47</v>
      </c>
      <c r="B14" t="s">
        <v>48</v>
      </c>
      <c r="C14" t="s">
        <v>32</v>
      </c>
      <c r="D14">
        <v>39.25</v>
      </c>
      <c r="E14">
        <v>26.86</v>
      </c>
      <c r="F14">
        <v>5.8449999999999998</v>
      </c>
      <c r="J14">
        <f t="shared" si="0"/>
        <v>12.39</v>
      </c>
      <c r="K14">
        <v>1.1000000000000001</v>
      </c>
      <c r="L14">
        <f ca="1">INDEX(OFFSET('COUT TRANSOPIORT'!$B$11:$B$43,,MATCH(RIGHT(C14,LEN(C14)-6),'COUT TRANSOPIORT'!$C$8:$H$8,0),,),MATCH(F14,'COUT TRANSOPIORT'!$B$11:$B$43,1),1)</f>
        <v>8.9</v>
      </c>
      <c r="N14">
        <f t="shared" ca="1" si="1"/>
        <v>2.3900000000000006</v>
      </c>
    </row>
    <row r="15" spans="1:14" x14ac:dyDescent="0.25">
      <c r="A15" t="s">
        <v>49</v>
      </c>
      <c r="B15" t="s">
        <v>50</v>
      </c>
      <c r="C15" t="s">
        <v>29</v>
      </c>
      <c r="D15">
        <v>76.959999999999994</v>
      </c>
      <c r="E15">
        <v>52.35</v>
      </c>
      <c r="F15">
        <v>7.375</v>
      </c>
      <c r="J15">
        <f t="shared" si="0"/>
        <v>24.609999999999992</v>
      </c>
      <c r="K15">
        <v>1.1000000000000001</v>
      </c>
      <c r="L15">
        <f ca="1">INDEX(OFFSET('COUT TRANSOPIORT'!$B$11:$B$43,,MATCH(RIGHT(C15,LEN(C15)-6),'COUT TRANSOPIORT'!$C$8:$H$8,0),,),MATCH(F15,'COUT TRANSOPIORT'!$B$11:$B$43,1),1)</f>
        <v>5.3104999999999993</v>
      </c>
      <c r="N15">
        <f t="shared" ca="1" si="1"/>
        <v>18.199499999999993</v>
      </c>
    </row>
    <row r="16" spans="1:14" x14ac:dyDescent="0.25">
      <c r="A16" t="s">
        <v>51</v>
      </c>
      <c r="B16" t="s">
        <v>52</v>
      </c>
      <c r="C16" t="s">
        <v>110</v>
      </c>
      <c r="D16">
        <v>20.239999999999998</v>
      </c>
      <c r="E16">
        <v>16.149999999999999</v>
      </c>
      <c r="F16">
        <v>3.9750000000000001</v>
      </c>
      <c r="J16">
        <f t="shared" si="0"/>
        <v>4.09</v>
      </c>
      <c r="K16">
        <v>1.1000000000000001</v>
      </c>
      <c r="L16">
        <f ca="1">INDEX(OFFSET('COUT TRANSOPIORT'!$B$11:$B$43,,MATCH(RIGHT(C16,LEN(C16)-6),'COUT TRANSOPIORT'!$C$8:$H$8,0),,),MATCH(F16,'COUT TRANSOPIORT'!$B$11:$B$43,1),1)</f>
        <v>4.7699999999999996</v>
      </c>
      <c r="N16">
        <f t="shared" ca="1" si="1"/>
        <v>-1.7799999999999998</v>
      </c>
    </row>
    <row r="17" spans="1:14" x14ac:dyDescent="0.25">
      <c r="A17" t="s">
        <v>53</v>
      </c>
      <c r="B17" t="s">
        <v>54</v>
      </c>
      <c r="C17" t="s">
        <v>29</v>
      </c>
      <c r="D17">
        <v>9.6199999999999992</v>
      </c>
      <c r="E17">
        <v>3.72</v>
      </c>
      <c r="F17">
        <v>0.625</v>
      </c>
      <c r="J17">
        <f t="shared" si="0"/>
        <v>5.8999999999999986</v>
      </c>
      <c r="K17">
        <v>1.1000000000000001</v>
      </c>
      <c r="L17">
        <f ca="1">INDEX(OFFSET('COUT TRANSOPIORT'!$B$11:$B$43,,MATCH(RIGHT(C17,LEN(C17)-6),'COUT TRANSOPIORT'!$C$8:$H$8,0),,),MATCH(F17,'COUT TRANSOPIORT'!$B$11:$B$43,1),1)</f>
        <v>4.3899999999999997</v>
      </c>
      <c r="N17">
        <f t="shared" ca="1" si="1"/>
        <v>0.40999999999999925</v>
      </c>
    </row>
    <row r="18" spans="1:14" x14ac:dyDescent="0.25">
      <c r="A18" t="s">
        <v>55</v>
      </c>
      <c r="B18" t="s">
        <v>56</v>
      </c>
      <c r="C18" t="s">
        <v>29</v>
      </c>
      <c r="D18">
        <v>14.91</v>
      </c>
      <c r="E18">
        <v>7.43</v>
      </c>
      <c r="F18">
        <v>1.25</v>
      </c>
      <c r="J18">
        <f t="shared" si="0"/>
        <v>7.48</v>
      </c>
      <c r="K18">
        <v>1.1000000000000001</v>
      </c>
      <c r="L18">
        <f ca="1">INDEX(OFFSET('COUT TRANSOPIORT'!$B$11:$B$43,,MATCH(RIGHT(C18,LEN(C18)-6),'COUT TRANSOPIORT'!$C$8:$H$8,0),,),MATCH(F18,'COUT TRANSOPIORT'!$B$11:$B$43,1),1)</f>
        <v>4.3899999999999997</v>
      </c>
      <c r="N18">
        <f t="shared" ca="1" si="1"/>
        <v>1.9900000000000011</v>
      </c>
    </row>
    <row r="19" spans="1:14" x14ac:dyDescent="0.25">
      <c r="A19" t="s">
        <v>57</v>
      </c>
      <c r="B19" t="s">
        <v>58</v>
      </c>
      <c r="C19" t="s">
        <v>110</v>
      </c>
      <c r="D19">
        <v>21.14</v>
      </c>
      <c r="E19">
        <v>15.45</v>
      </c>
      <c r="F19">
        <v>1.25</v>
      </c>
      <c r="J19">
        <f t="shared" si="0"/>
        <v>5.6900000000000013</v>
      </c>
      <c r="K19">
        <v>1.1000000000000001</v>
      </c>
      <c r="L19">
        <f ca="1">INDEX(OFFSET('COUT TRANSOPIORT'!$B$11:$B$43,,MATCH(RIGHT(C19,LEN(C19)-6),'COUT TRANSOPIORT'!$C$8:$H$8,0),,),MATCH(F19,'COUT TRANSOPIORT'!$B$11:$B$43,1),1)</f>
        <v>3.68</v>
      </c>
      <c r="N19">
        <f t="shared" ca="1" si="1"/>
        <v>0.91000000000000147</v>
      </c>
    </row>
    <row r="20" spans="1:14" x14ac:dyDescent="0.25">
      <c r="A20" t="s">
        <v>59</v>
      </c>
      <c r="B20" t="s">
        <v>60</v>
      </c>
      <c r="C20" t="s">
        <v>29</v>
      </c>
      <c r="D20">
        <v>27.69</v>
      </c>
      <c r="E20">
        <v>20.99</v>
      </c>
      <c r="F20">
        <v>2.4849999999999999</v>
      </c>
      <c r="J20">
        <f t="shared" si="0"/>
        <v>6.7000000000000028</v>
      </c>
      <c r="K20">
        <v>1.1000000000000001</v>
      </c>
      <c r="L20">
        <f ca="1">INDEX(OFFSET('COUT TRANSOPIORT'!$B$11:$B$43,,MATCH(RIGHT(C20,LEN(C20)-6),'COUT TRANSOPIORT'!$C$8:$H$8,0),,),MATCH(F20,'COUT TRANSOPIORT'!$B$11:$B$43,1),1)</f>
        <v>4.59</v>
      </c>
      <c r="N20">
        <f t="shared" ca="1" si="1"/>
        <v>1.0100000000000033</v>
      </c>
    </row>
    <row r="21" spans="1:14" x14ac:dyDescent="0.25">
      <c r="A21" t="s">
        <v>61</v>
      </c>
      <c r="B21" t="s">
        <v>62</v>
      </c>
      <c r="C21" t="s">
        <v>110</v>
      </c>
      <c r="D21">
        <v>15.17</v>
      </c>
      <c r="E21">
        <v>7.02</v>
      </c>
      <c r="F21">
        <v>2.012</v>
      </c>
      <c r="J21">
        <f t="shared" si="0"/>
        <v>8.15</v>
      </c>
      <c r="K21">
        <v>1.1000000000000001</v>
      </c>
      <c r="L21">
        <f ca="1">INDEX(OFFSET('COUT TRANSOPIORT'!$B$11:$B$43,,MATCH(RIGHT(C21,LEN(C21)-6),'COUT TRANSOPIORT'!$C$8:$H$8,0),,),MATCH(F21,'COUT TRANSOPIORT'!$B$11:$B$43,1),1)</f>
        <v>4.18</v>
      </c>
      <c r="N21">
        <f t="shared" ca="1" si="1"/>
        <v>2.870000000000001</v>
      </c>
    </row>
    <row r="22" spans="1:14" x14ac:dyDescent="0.25">
      <c r="A22" t="s">
        <v>63</v>
      </c>
      <c r="B22" t="s">
        <v>64</v>
      </c>
      <c r="C22" t="s">
        <v>65</v>
      </c>
      <c r="D22">
        <v>23.31</v>
      </c>
      <c r="E22">
        <v>15.23</v>
      </c>
      <c r="F22">
        <v>2.4900000000000002</v>
      </c>
      <c r="J22">
        <f t="shared" si="0"/>
        <v>8.0799999999999983</v>
      </c>
      <c r="K22">
        <v>1.1000000000000001</v>
      </c>
      <c r="L22" t="e">
        <f ca="1">INDEX(OFFSET('COUT TRANSOPIORT'!$B$11:$B$43,,MATCH(RIGHT(C22,LEN(C22)-6),'COUT TRANSOPIORT'!$C$8:$H$8,0),,),MATCH(F22,'COUT TRANSOPIORT'!$B$11:$B$43,1),1)</f>
        <v>#N/A</v>
      </c>
      <c r="N22" t="e">
        <f t="shared" ca="1" si="1"/>
        <v>#N/A</v>
      </c>
    </row>
    <row r="23" spans="1:14" x14ac:dyDescent="0.25">
      <c r="A23" t="s">
        <v>66</v>
      </c>
      <c r="B23" t="s">
        <v>67</v>
      </c>
      <c r="C23" t="s">
        <v>32</v>
      </c>
      <c r="D23">
        <v>24.34</v>
      </c>
      <c r="E23">
        <v>13.66</v>
      </c>
      <c r="F23">
        <v>1.24</v>
      </c>
      <c r="J23">
        <f t="shared" si="0"/>
        <v>10.68</v>
      </c>
      <c r="K23">
        <v>1.1000000000000001</v>
      </c>
      <c r="L23">
        <f ca="1">INDEX(OFFSET('COUT TRANSOPIORT'!$B$11:$B$43,,MATCH(RIGHT(C23,LEN(C23)-6),'COUT TRANSOPIORT'!$C$8:$H$8,0),,),MATCH(F23,'COUT TRANSOPIORT'!$B$11:$B$43,1),1)</f>
        <v>6.2</v>
      </c>
      <c r="N23">
        <f t="shared" ca="1" si="1"/>
        <v>3.38</v>
      </c>
    </row>
    <row r="24" spans="1:14" x14ac:dyDescent="0.25">
      <c r="A24" t="s">
        <v>68</v>
      </c>
      <c r="B24" t="s">
        <v>69</v>
      </c>
      <c r="C24" t="s">
        <v>32</v>
      </c>
      <c r="D24">
        <v>30.16</v>
      </c>
      <c r="E24">
        <v>16</v>
      </c>
      <c r="F24">
        <v>1.5</v>
      </c>
      <c r="J24">
        <f t="shared" si="0"/>
        <v>14.16</v>
      </c>
      <c r="K24">
        <v>1.1000000000000001</v>
      </c>
      <c r="L24">
        <f ca="1">INDEX(OFFSET('COUT TRANSOPIORT'!$B$11:$B$43,,MATCH(RIGHT(C24,LEN(C24)-6),'COUT TRANSOPIORT'!$C$8:$H$8,0),,),MATCH(F24,'COUT TRANSOPIORT'!$B$11:$B$43,1),1)</f>
        <v>6.2</v>
      </c>
      <c r="N24">
        <f t="shared" ca="1" si="1"/>
        <v>6.86</v>
      </c>
    </row>
    <row r="25" spans="1:14" x14ac:dyDescent="0.25">
      <c r="A25" t="s">
        <v>70</v>
      </c>
      <c r="B25" t="s">
        <v>71</v>
      </c>
      <c r="C25" t="s">
        <v>29</v>
      </c>
      <c r="D25">
        <v>64.34</v>
      </c>
      <c r="E25">
        <v>46.49</v>
      </c>
      <c r="F25">
        <v>8.6850000000000005</v>
      </c>
      <c r="J25">
        <f t="shared" si="0"/>
        <v>17.850000000000001</v>
      </c>
      <c r="K25">
        <v>1.1000000000000001</v>
      </c>
      <c r="L25">
        <f ca="1">INDEX(OFFSET('COUT TRANSOPIORT'!$B$11:$B$43,,MATCH(RIGHT(C25,LEN(C25)-6),'COUT TRANSOPIORT'!$C$8:$H$8,0),,),MATCH(F25,'COUT TRANSOPIORT'!$B$11:$B$43,1),1)</f>
        <v>6.6400000000000006</v>
      </c>
      <c r="N25">
        <f t="shared" ca="1" si="1"/>
        <v>10.11</v>
      </c>
    </row>
    <row r="26" spans="1:14" x14ac:dyDescent="0.25">
      <c r="A26" t="s">
        <v>72</v>
      </c>
      <c r="B26" t="s">
        <v>73</v>
      </c>
      <c r="C26" t="s">
        <v>29</v>
      </c>
      <c r="D26">
        <v>9.6199999999999992</v>
      </c>
      <c r="E26">
        <v>3.72</v>
      </c>
      <c r="F26">
        <v>0.625</v>
      </c>
      <c r="J26">
        <f t="shared" si="0"/>
        <v>5.8999999999999986</v>
      </c>
      <c r="K26">
        <v>1.1000000000000001</v>
      </c>
      <c r="L26">
        <f ca="1">INDEX(OFFSET('COUT TRANSOPIORT'!$B$11:$B$43,,MATCH(RIGHT(C26,LEN(C26)-6),'COUT TRANSOPIORT'!$C$8:$H$8,0),,),MATCH(F26,'COUT TRANSOPIORT'!$B$11:$B$43,1),1)</f>
        <v>4.3899999999999997</v>
      </c>
      <c r="N26">
        <f t="shared" ca="1" si="1"/>
        <v>0.40999999999999925</v>
      </c>
    </row>
    <row r="27" spans="1:14" x14ac:dyDescent="0.25">
      <c r="A27" t="s">
        <v>74</v>
      </c>
      <c r="B27" t="s">
        <v>75</v>
      </c>
      <c r="C27" t="s">
        <v>76</v>
      </c>
      <c r="D27">
        <v>22.25</v>
      </c>
      <c r="E27">
        <v>15.65</v>
      </c>
      <c r="F27">
        <v>3.5</v>
      </c>
      <c r="J27">
        <f t="shared" si="0"/>
        <v>6.6</v>
      </c>
      <c r="K27">
        <v>1.1000000000000001</v>
      </c>
      <c r="L27" t="e">
        <f ca="1">INDEX(OFFSET('COUT TRANSOPIORT'!$B$11:$B$43,,MATCH(RIGHT(C27,LEN(C27)-6),'COUT TRANSOPIORT'!$C$8:$H$8,0),,),MATCH(F27,'COUT TRANSOPIORT'!$B$11:$B$43,1),1)</f>
        <v>#N/A</v>
      </c>
      <c r="N27" t="e">
        <f t="shared" ca="1" si="1"/>
        <v>#N/A</v>
      </c>
    </row>
    <row r="28" spans="1:14" x14ac:dyDescent="0.25">
      <c r="A28" t="s">
        <v>77</v>
      </c>
      <c r="B28" t="s">
        <v>78</v>
      </c>
      <c r="C28" t="s">
        <v>29</v>
      </c>
      <c r="D28">
        <v>93.65</v>
      </c>
      <c r="E28">
        <v>75.53</v>
      </c>
      <c r="F28">
        <v>17.309999999999999</v>
      </c>
      <c r="J28">
        <f t="shared" si="0"/>
        <v>18.120000000000005</v>
      </c>
      <c r="K28">
        <v>1.1000000000000001</v>
      </c>
      <c r="L28">
        <f ca="1">INDEX(OFFSET('COUT TRANSOPIORT'!$B$11:$B$43,,MATCH(RIGHT(C28,LEN(C28)-6),'COUT TRANSOPIORT'!$C$8:$H$8,0),,),MATCH(F28,'COUT TRANSOPIORT'!$B$11:$B$43,1),1)</f>
        <v>9.34</v>
      </c>
      <c r="N28">
        <f t="shared" ca="1" si="1"/>
        <v>7.6800000000000033</v>
      </c>
    </row>
    <row r="29" spans="1:14" x14ac:dyDescent="0.25">
      <c r="A29" t="s">
        <v>79</v>
      </c>
      <c r="B29" t="s">
        <v>80</v>
      </c>
      <c r="C29" t="s">
        <v>32</v>
      </c>
      <c r="D29">
        <v>19.25</v>
      </c>
      <c r="E29">
        <v>7.6</v>
      </c>
      <c r="F29">
        <v>10</v>
      </c>
      <c r="J29">
        <f t="shared" si="0"/>
        <v>11.65</v>
      </c>
      <c r="K29">
        <v>1.1000000000000001</v>
      </c>
      <c r="L29">
        <f ca="1">INDEX(OFFSET('COUT TRANSOPIORT'!$B$11:$B$43,,MATCH(RIGHT(C29,LEN(C29)-6),'COUT TRANSOPIORT'!$C$8:$H$8,0),,),MATCH(F29,'COUT TRANSOPIORT'!$B$11:$B$43,1),1)</f>
        <v>12.3</v>
      </c>
      <c r="N29">
        <f t="shared" ca="1" si="1"/>
        <v>-1.75</v>
      </c>
    </row>
    <row r="30" spans="1:14" x14ac:dyDescent="0.25">
      <c r="A30" t="s">
        <v>81</v>
      </c>
      <c r="B30" t="s">
        <v>82</v>
      </c>
      <c r="C30" t="s">
        <v>29</v>
      </c>
      <c r="D30">
        <v>9.5500000000000007</v>
      </c>
      <c r="E30">
        <v>3.7</v>
      </c>
      <c r="F30">
        <v>0.54</v>
      </c>
      <c r="J30">
        <f t="shared" si="0"/>
        <v>5.8500000000000005</v>
      </c>
      <c r="K30">
        <v>1.1000000000000001</v>
      </c>
      <c r="L30">
        <f ca="1">INDEX(OFFSET('COUT TRANSOPIORT'!$B$11:$B$43,,MATCH(RIGHT(C30,LEN(C30)-6),'COUT TRANSOPIORT'!$C$8:$H$8,0),,),MATCH(F30,'COUT TRANSOPIORT'!$B$11:$B$43,1),1)</f>
        <v>4.3899999999999997</v>
      </c>
      <c r="N30">
        <f t="shared" ca="1" si="1"/>
        <v>0.36000000000000032</v>
      </c>
    </row>
    <row r="31" spans="1:14" x14ac:dyDescent="0.25">
      <c r="A31" t="s">
        <v>83</v>
      </c>
      <c r="B31" t="s">
        <v>84</v>
      </c>
      <c r="C31" t="s">
        <v>29</v>
      </c>
      <c r="D31">
        <v>14.91</v>
      </c>
      <c r="E31">
        <v>7.43</v>
      </c>
      <c r="F31">
        <v>1.25</v>
      </c>
      <c r="J31">
        <f t="shared" si="0"/>
        <v>7.48</v>
      </c>
      <c r="K31">
        <v>1.1000000000000001</v>
      </c>
      <c r="L31">
        <f ca="1">INDEX(OFFSET('COUT TRANSOPIORT'!$B$11:$B$43,,MATCH(RIGHT(C31,LEN(C31)-6),'COUT TRANSOPIORT'!$C$8:$H$8,0),,),MATCH(F31,'COUT TRANSOPIORT'!$B$11:$B$43,1),1)</f>
        <v>4.3899999999999997</v>
      </c>
      <c r="N31">
        <f t="shared" ca="1" si="1"/>
        <v>1.9900000000000011</v>
      </c>
    </row>
    <row r="32" spans="1:14" x14ac:dyDescent="0.25">
      <c r="A32" t="s">
        <v>85</v>
      </c>
      <c r="B32" t="s">
        <v>86</v>
      </c>
      <c r="C32" t="s">
        <v>32</v>
      </c>
      <c r="D32">
        <v>27.36</v>
      </c>
      <c r="E32">
        <v>16.010000000000002</v>
      </c>
      <c r="F32">
        <v>3.5</v>
      </c>
      <c r="J32">
        <f t="shared" si="0"/>
        <v>11.349999999999998</v>
      </c>
      <c r="K32">
        <v>1.1000000000000001</v>
      </c>
      <c r="L32">
        <f ca="1">INDEX(OFFSET('COUT TRANSOPIORT'!$B$11:$B$43,,MATCH(RIGHT(C32,LEN(C32)-6),'COUT TRANSOPIORT'!$C$8:$H$8,0),,),MATCH(F32,'COUT TRANSOPIORT'!$B$11:$B$43,1),1)</f>
        <v>7.55</v>
      </c>
      <c r="N32">
        <f t="shared" ca="1" si="1"/>
        <v>2.6999999999999984</v>
      </c>
    </row>
    <row r="33" spans="1:14" x14ac:dyDescent="0.25">
      <c r="A33" t="s">
        <v>87</v>
      </c>
      <c r="B33" t="s">
        <v>88</v>
      </c>
      <c r="C33" t="s">
        <v>89</v>
      </c>
      <c r="D33">
        <v>96.27</v>
      </c>
      <c r="E33">
        <v>42.27</v>
      </c>
      <c r="F33">
        <v>13.05</v>
      </c>
      <c r="J33">
        <f t="shared" si="0"/>
        <v>53.999999999999993</v>
      </c>
      <c r="K33">
        <v>1.1000000000000001</v>
      </c>
      <c r="L33" t="e">
        <f ca="1">INDEX(OFFSET('COUT TRANSOPIORT'!$B$11:$B$43,,MATCH(RIGHT(C33,LEN(C33)-6),'COUT TRANSOPIORT'!$C$8:$H$8,0),,),MATCH(F33,'COUT TRANSOPIORT'!$B$11:$B$43,1),1)</f>
        <v>#N/A</v>
      </c>
      <c r="N33" t="e">
        <f t="shared" ca="1" si="1"/>
        <v>#N/A</v>
      </c>
    </row>
    <row r="34" spans="1:14" x14ac:dyDescent="0.25">
      <c r="A34" t="s">
        <v>90</v>
      </c>
      <c r="B34" t="s">
        <v>91</v>
      </c>
      <c r="C34" t="s">
        <v>21</v>
      </c>
      <c r="D34">
        <v>138.66999999999999</v>
      </c>
      <c r="E34">
        <v>12.6</v>
      </c>
      <c r="F34">
        <v>14.9</v>
      </c>
      <c r="J34">
        <f t="shared" si="0"/>
        <v>126.07</v>
      </c>
      <c r="K34">
        <v>1.1000000000000001</v>
      </c>
      <c r="L34">
        <f ca="1">INDEX(OFFSET('COUT TRANSOPIORT'!$B$11:$B$43,,MATCH(RIGHT(C34,LEN(C34)-6),'COUT TRANSOPIORT'!$C$8:$H$8,0),,),MATCH(F34,'COUT TRANSOPIORT'!$B$11:$B$43,1),1)</f>
        <v>14.37</v>
      </c>
      <c r="N34">
        <f t="shared" ca="1" si="1"/>
        <v>110.6</v>
      </c>
    </row>
    <row r="35" spans="1:14" x14ac:dyDescent="0.25">
      <c r="A35" t="s">
        <v>92</v>
      </c>
      <c r="B35" t="s">
        <v>93</v>
      </c>
      <c r="C35" t="s">
        <v>32</v>
      </c>
      <c r="D35">
        <v>32.54</v>
      </c>
      <c r="E35">
        <v>22.46</v>
      </c>
      <c r="F35">
        <v>3.3</v>
      </c>
      <c r="J35">
        <f t="shared" si="0"/>
        <v>10.079999999999998</v>
      </c>
      <c r="K35">
        <v>1.1000000000000001</v>
      </c>
      <c r="L35">
        <f ca="1">INDEX(OFFSET('COUT TRANSOPIORT'!$B$11:$B$43,,MATCH(RIGHT(C35,LEN(C35)-6),'COUT TRANSOPIORT'!$C$8:$H$8,0),,),MATCH(F35,'COUT TRANSOPIORT'!$B$11:$B$43,1),1)</f>
        <v>7.55</v>
      </c>
      <c r="N35">
        <f t="shared" ca="1" si="1"/>
        <v>1.4299999999999988</v>
      </c>
    </row>
    <row r="36" spans="1:14" x14ac:dyDescent="0.25">
      <c r="A36" t="s">
        <v>94</v>
      </c>
      <c r="B36" t="s">
        <v>95</v>
      </c>
      <c r="C36" t="s">
        <v>29</v>
      </c>
      <c r="D36">
        <v>64.72</v>
      </c>
      <c r="E36">
        <v>44.96</v>
      </c>
      <c r="F36">
        <v>11.26</v>
      </c>
      <c r="J36">
        <f t="shared" si="0"/>
        <v>19.759999999999998</v>
      </c>
      <c r="K36">
        <v>1.1000000000000001</v>
      </c>
      <c r="L36">
        <f ca="1">INDEX(OFFSET('COUT TRANSOPIORT'!$B$11:$B$43,,MATCH(RIGHT(C36,LEN(C36)-6),'COUT TRANSOPIORT'!$C$8:$H$8,0),,),MATCH(F36,'COUT TRANSOPIORT'!$B$11:$B$43,1),1)</f>
        <v>7.94</v>
      </c>
      <c r="N36">
        <f t="shared" ca="1" si="1"/>
        <v>10.719999999999995</v>
      </c>
    </row>
    <row r="37" spans="1:14" x14ac:dyDescent="0.25">
      <c r="A37" t="s">
        <v>96</v>
      </c>
      <c r="B37" t="s">
        <v>97</v>
      </c>
      <c r="C37" t="s">
        <v>110</v>
      </c>
      <c r="D37">
        <v>15.78</v>
      </c>
      <c r="E37">
        <v>7.43</v>
      </c>
      <c r="F37">
        <v>1.25</v>
      </c>
      <c r="J37">
        <f t="shared" si="0"/>
        <v>8.35</v>
      </c>
      <c r="K37">
        <v>1.1000000000000001</v>
      </c>
      <c r="L37">
        <f ca="1">INDEX(OFFSET('COUT TRANSOPIORT'!$B$11:$B$43,,MATCH(RIGHT(C37,LEN(C37)-6),'COUT TRANSOPIORT'!$C$8:$H$8,0),,),MATCH(F37,'COUT TRANSOPIORT'!$B$11:$B$43,1),1)</f>
        <v>3.68</v>
      </c>
      <c r="N37">
        <f t="shared" ca="1" si="1"/>
        <v>3.57</v>
      </c>
    </row>
    <row r="38" spans="1:14" x14ac:dyDescent="0.25">
      <c r="A38" t="s">
        <v>98</v>
      </c>
      <c r="B38" t="s">
        <v>99</v>
      </c>
      <c r="C38" t="s">
        <v>29</v>
      </c>
      <c r="D38">
        <v>15.36</v>
      </c>
      <c r="E38">
        <v>8.3800000000000008</v>
      </c>
      <c r="F38">
        <v>2.65</v>
      </c>
      <c r="J38">
        <f t="shared" si="0"/>
        <v>6.9799999999999986</v>
      </c>
      <c r="K38">
        <v>1.1000000000000001</v>
      </c>
      <c r="L38">
        <f ca="1">INDEX(OFFSET('COUT TRANSOPIORT'!$B$11:$B$43,,MATCH(RIGHT(C38,LEN(C38)-6),'COUT TRANSOPIORT'!$C$8:$H$8,0),,),MATCH(F38,'COUT TRANSOPIORT'!$B$11:$B$43,1),1)</f>
        <v>4.59</v>
      </c>
      <c r="N38">
        <f t="shared" ca="1" si="1"/>
        <v>1.2899999999999991</v>
      </c>
    </row>
    <row r="39" spans="1:14" x14ac:dyDescent="0.25">
      <c r="A39" t="s">
        <v>100</v>
      </c>
      <c r="B39" t="s">
        <v>101</v>
      </c>
      <c r="C39" t="s">
        <v>29</v>
      </c>
      <c r="D39">
        <v>24.31</v>
      </c>
      <c r="E39">
        <v>16.829999999999998</v>
      </c>
      <c r="F39">
        <v>3.0750000000000002</v>
      </c>
      <c r="J39">
        <f t="shared" si="0"/>
        <v>7.48</v>
      </c>
      <c r="K39">
        <v>1.1000000000000001</v>
      </c>
      <c r="L39">
        <f ca="1">INDEX(OFFSET('COUT TRANSOPIORT'!$B$11:$B$43,,MATCH(RIGHT(C39,LEN(C39)-6),'COUT TRANSOPIORT'!$C$8:$H$8,0),,),MATCH(F39,'COUT TRANSOPIORT'!$B$11:$B$43,1),1)</f>
        <v>5.1400000000000006</v>
      </c>
      <c r="N39">
        <f t="shared" ca="1" si="1"/>
        <v>1.2400000000000002</v>
      </c>
    </row>
    <row r="40" spans="1:14" x14ac:dyDescent="0.25">
      <c r="A40" t="s">
        <v>102</v>
      </c>
      <c r="B40" t="s">
        <v>103</v>
      </c>
      <c r="C40" t="s">
        <v>32</v>
      </c>
      <c r="D40">
        <v>15.6</v>
      </c>
      <c r="E40">
        <v>5.8</v>
      </c>
      <c r="F40">
        <v>0.62</v>
      </c>
      <c r="J40">
        <f t="shared" si="0"/>
        <v>9.8000000000000007</v>
      </c>
      <c r="K40">
        <v>1.1000000000000001</v>
      </c>
      <c r="L40">
        <f ca="1">INDEX(OFFSET('COUT TRANSOPIORT'!$B$11:$B$43,,MATCH(RIGHT(C40,LEN(C40)-6),'COUT TRANSOPIORT'!$C$8:$H$8,0),,),MATCH(F40,'COUT TRANSOPIORT'!$B$11:$B$43,1),1)</f>
        <v>5.1100000000000003</v>
      </c>
      <c r="N40">
        <f t="shared" ca="1" si="1"/>
        <v>3.5900000000000007</v>
      </c>
    </row>
    <row r="41" spans="1:14" x14ac:dyDescent="0.25">
      <c r="A41" t="s">
        <v>104</v>
      </c>
      <c r="B41" t="s">
        <v>105</v>
      </c>
      <c r="C41" t="s">
        <v>21</v>
      </c>
      <c r="D41">
        <v>47.88</v>
      </c>
      <c r="E41">
        <v>34.28</v>
      </c>
      <c r="F41">
        <v>11.265000000000001</v>
      </c>
      <c r="J41">
        <f t="shared" si="0"/>
        <v>13.600000000000001</v>
      </c>
      <c r="K41">
        <v>1.1000000000000001</v>
      </c>
      <c r="L41">
        <f ca="1">INDEX(OFFSET('COUT TRANSOPIORT'!$B$11:$B$43,,MATCH(RIGHT(C41,LEN(C41)-6),'COUT TRANSOPIORT'!$C$8:$H$8,0),,),MATCH(F41,'COUT TRANSOPIORT'!$B$11:$B$43,1),1)</f>
        <v>13.32</v>
      </c>
      <c r="N41">
        <f t="shared" ca="1" si="1"/>
        <v>-0.81999999999999851</v>
      </c>
    </row>
    <row r="42" spans="1:14" x14ac:dyDescent="0.25">
      <c r="A42" t="s">
        <v>106</v>
      </c>
      <c r="B42" t="s">
        <v>107</v>
      </c>
      <c r="C42" t="s">
        <v>29</v>
      </c>
      <c r="D42">
        <v>29.58</v>
      </c>
      <c r="E42">
        <v>20.94</v>
      </c>
      <c r="F42">
        <v>6.65</v>
      </c>
      <c r="J42">
        <f t="shared" si="0"/>
        <v>8.639999999999997</v>
      </c>
      <c r="K42">
        <v>1.1000000000000001</v>
      </c>
      <c r="L42">
        <f ca="1">INDEX(OFFSET('COUT TRANSOPIORT'!$B$11:$B$43,,MATCH(RIGHT(C42,LEN(C42)-6),'COUT TRANSOPIORT'!$C$8:$H$8,0),,),MATCH(F42,'COUT TRANSOPIORT'!$B$11:$B$43,1),1)</f>
        <v>6.44</v>
      </c>
      <c r="N42">
        <f t="shared" ca="1" si="1"/>
        <v>1.099999999999997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COUT TRANSOPIORT</vt:lpstr>
      <vt:lpstr>CALCUL BENEF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bourreau</dc:creator>
  <cp:lastModifiedBy>Noël D</cp:lastModifiedBy>
  <dcterms:created xsi:type="dcterms:W3CDTF">2020-05-25T17:21:11Z</dcterms:created>
  <dcterms:modified xsi:type="dcterms:W3CDTF">2020-05-25T17:44:26Z</dcterms:modified>
</cp:coreProperties>
</file>