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3955" windowHeight="9615" tabRatio="804"/>
  </bookViews>
  <sheets>
    <sheet name="Synthèse" sheetId="44" r:id="rId1"/>
    <sheet name="données brutes" sheetId="3" r:id="rId2"/>
  </sheets>
  <definedNames>
    <definedName name="_xlnm._FilterDatabase" localSheetId="0" hidden="1">Synthèse!$A$16:$AI$16</definedName>
    <definedName name="Segment_Accréditation">#N/A</definedName>
    <definedName name="Segment_Date_de_réception">#N/A</definedName>
    <definedName name="Segment_Méthode">#N/A</definedName>
    <definedName name="Segment_Norme">#N/A</definedName>
    <definedName name="Segment_Paramètre">#N/A</definedName>
    <definedName name="zscore" localSheetId="0">OFFSET(Synthèse!$W$16,1,,COUNT(Synthèse!$W:$W))</definedName>
    <definedName name="zscore">OFFSET(#REF!,1,,COUNT(#REF!))</definedName>
  </definedNames>
  <calcPr calcId="152511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  <x14:slicerCache r:id="rId4"/>
        <x14:slicerCache r:id="rId5"/>
        <x14:slicerCache r:id="rId6"/>
        <x14:slicerCache r:id="rId7"/>
      </x15:slicerCaches>
    </ext>
  </extLst>
</workbook>
</file>

<file path=xl/calcChain.xml><?xml version="1.0" encoding="utf-8"?>
<calcChain xmlns="http://schemas.openxmlformats.org/spreadsheetml/2006/main">
  <c r="M17" i="44" l="1"/>
  <c r="N17" i="44" s="1"/>
  <c r="S17" i="44"/>
  <c r="T17" i="44" s="1"/>
  <c r="AF17" i="44" s="1"/>
  <c r="M18" i="44"/>
  <c r="N18" i="44" s="1"/>
  <c r="S18" i="44"/>
  <c r="T18" i="44" s="1"/>
  <c r="AF18" i="44" s="1"/>
  <c r="M19" i="44"/>
  <c r="N19" i="44" s="1"/>
  <c r="S19" i="44"/>
  <c r="T19" i="44" s="1"/>
  <c r="AF19" i="44" s="1"/>
  <c r="M20" i="44"/>
  <c r="N20" i="44" s="1"/>
  <c r="S20" i="44"/>
  <c r="T20" i="44" s="1"/>
  <c r="AF20" i="44" s="1"/>
  <c r="M21" i="44"/>
  <c r="N21" i="44" s="1"/>
  <c r="S21" i="44"/>
  <c r="T21" i="44" s="1"/>
  <c r="AF21" i="44" s="1"/>
  <c r="M22" i="44"/>
  <c r="N22" i="44" s="1"/>
  <c r="O22" i="44"/>
  <c r="S22" i="44"/>
  <c r="T22" i="44" s="1"/>
  <c r="AF22" i="44" s="1"/>
  <c r="M23" i="44"/>
  <c r="O23" i="44" s="1"/>
  <c r="S23" i="44"/>
  <c r="T23" i="44" s="1"/>
  <c r="AF23" i="44" s="1"/>
  <c r="M24" i="44"/>
  <c r="N24" i="44" s="1"/>
  <c r="S24" i="44"/>
  <c r="T24" i="44" s="1"/>
  <c r="AF24" i="44" s="1"/>
  <c r="M25" i="44"/>
  <c r="N25" i="44" s="1"/>
  <c r="S25" i="44"/>
  <c r="T25" i="44" s="1"/>
  <c r="AF25" i="44" s="1"/>
  <c r="M26" i="44"/>
  <c r="O26" i="44" s="1"/>
  <c r="S26" i="44"/>
  <c r="T26" i="44" s="1"/>
  <c r="AF26" i="44" s="1"/>
  <c r="M27" i="44"/>
  <c r="N27" i="44" s="1"/>
  <c r="S27" i="44"/>
  <c r="T27" i="44" s="1"/>
  <c r="AF27" i="44" s="1"/>
  <c r="M28" i="44"/>
  <c r="N28" i="44" s="1"/>
  <c r="S28" i="44"/>
  <c r="T28" i="44" s="1"/>
  <c r="AF28" i="44" s="1"/>
  <c r="M29" i="44"/>
  <c r="N29" i="44" s="1"/>
  <c r="S29" i="44"/>
  <c r="T29" i="44" s="1"/>
  <c r="AF29" i="44" s="1"/>
  <c r="K7" i="44"/>
  <c r="K6" i="44"/>
  <c r="K5" i="44"/>
  <c r="K4" i="44"/>
  <c r="K3" i="44"/>
  <c r="U51" i="44"/>
  <c r="V51" i="44" s="1"/>
  <c r="AH51" i="44" s="1"/>
  <c r="S51" i="44"/>
  <c r="T51" i="44" s="1"/>
  <c r="AF51" i="44" s="1"/>
  <c r="U50" i="44"/>
  <c r="V50" i="44" s="1"/>
  <c r="AH50" i="44" s="1"/>
  <c r="S50" i="44"/>
  <c r="T50" i="44" s="1"/>
  <c r="AF50" i="44" s="1"/>
  <c r="U49" i="44"/>
  <c r="V49" i="44" s="1"/>
  <c r="AH49" i="44" s="1"/>
  <c r="S49" i="44"/>
  <c r="T49" i="44" s="1"/>
  <c r="AF49" i="44" s="1"/>
  <c r="U48" i="44"/>
  <c r="V48" i="44" s="1"/>
  <c r="AH48" i="44" s="1"/>
  <c r="S48" i="44"/>
  <c r="T48" i="44" s="1"/>
  <c r="AF48" i="44" s="1"/>
  <c r="U47" i="44"/>
  <c r="V47" i="44" s="1"/>
  <c r="AH47" i="44" s="1"/>
  <c r="S47" i="44"/>
  <c r="T47" i="44" s="1"/>
  <c r="AF47" i="44" s="1"/>
  <c r="U46" i="44"/>
  <c r="V46" i="44" s="1"/>
  <c r="AH46" i="44" s="1"/>
  <c r="S46" i="44"/>
  <c r="T46" i="44" s="1"/>
  <c r="AF46" i="44" s="1"/>
  <c r="U45" i="44"/>
  <c r="V45" i="44" s="1"/>
  <c r="AH45" i="44" s="1"/>
  <c r="S45" i="44"/>
  <c r="T45" i="44" s="1"/>
  <c r="AF45" i="44" s="1"/>
  <c r="U44" i="44"/>
  <c r="V44" i="44" s="1"/>
  <c r="AH44" i="44" s="1"/>
  <c r="S44" i="44"/>
  <c r="T44" i="44" s="1"/>
  <c r="AF44" i="44" s="1"/>
  <c r="U43" i="44"/>
  <c r="V43" i="44" s="1"/>
  <c r="AH43" i="44" s="1"/>
  <c r="S43" i="44"/>
  <c r="T43" i="44" s="1"/>
  <c r="AF43" i="44" s="1"/>
  <c r="K51" i="44"/>
  <c r="AI51" i="44" s="1"/>
  <c r="K50" i="44"/>
  <c r="AI50" i="44" s="1"/>
  <c r="K49" i="44"/>
  <c r="AI49" i="44" s="1"/>
  <c r="K48" i="44"/>
  <c r="AI48" i="44" s="1"/>
  <c r="K47" i="44"/>
  <c r="AI47" i="44" s="1"/>
  <c r="K46" i="44"/>
  <c r="AI46" i="44" s="1"/>
  <c r="K45" i="44"/>
  <c r="AI45" i="44" s="1"/>
  <c r="K44" i="44"/>
  <c r="AI44" i="44" s="1"/>
  <c r="K43" i="44"/>
  <c r="AI43" i="44" s="1"/>
  <c r="I51" i="44"/>
  <c r="AG51" i="44" s="1"/>
  <c r="I50" i="44"/>
  <c r="AG50" i="44" s="1"/>
  <c r="I49" i="44"/>
  <c r="AG49" i="44" s="1"/>
  <c r="I48" i="44"/>
  <c r="AG48" i="44" s="1"/>
  <c r="I47" i="44"/>
  <c r="AG47" i="44" s="1"/>
  <c r="I46" i="44"/>
  <c r="AG46" i="44" s="1"/>
  <c r="I45" i="44"/>
  <c r="AG45" i="44" s="1"/>
  <c r="I44" i="44"/>
  <c r="AG44" i="44" s="1"/>
  <c r="I43" i="44"/>
  <c r="AG43" i="44" s="1"/>
  <c r="M51" i="44"/>
  <c r="O51" i="44" s="1"/>
  <c r="M50" i="44"/>
  <c r="W50" i="44" s="1"/>
  <c r="M49" i="44"/>
  <c r="O49" i="44" s="1"/>
  <c r="M48" i="44"/>
  <c r="O48" i="44" s="1"/>
  <c r="M47" i="44"/>
  <c r="O47" i="44" s="1"/>
  <c r="M46" i="44"/>
  <c r="W46" i="44" s="1"/>
  <c r="M45" i="44"/>
  <c r="W45" i="44" s="1"/>
  <c r="M44" i="44"/>
  <c r="O44" i="44" s="1"/>
  <c r="M43" i="44"/>
  <c r="O43" i="44" s="1"/>
  <c r="N46" i="44"/>
  <c r="U42" i="44"/>
  <c r="V42" i="44" s="1"/>
  <c r="AH42" i="44" s="1"/>
  <c r="S42" i="44"/>
  <c r="T42" i="44" s="1"/>
  <c r="AF42" i="44" s="1"/>
  <c r="U41" i="44"/>
  <c r="V41" i="44" s="1"/>
  <c r="AH41" i="44" s="1"/>
  <c r="S41" i="44"/>
  <c r="T41" i="44" s="1"/>
  <c r="AF41" i="44" s="1"/>
  <c r="U40" i="44"/>
  <c r="V40" i="44" s="1"/>
  <c r="AH40" i="44" s="1"/>
  <c r="S40" i="44"/>
  <c r="T40" i="44" s="1"/>
  <c r="AF40" i="44" s="1"/>
  <c r="U39" i="44"/>
  <c r="V39" i="44" s="1"/>
  <c r="AH39" i="44" s="1"/>
  <c r="S39" i="44"/>
  <c r="T39" i="44" s="1"/>
  <c r="AF39" i="44" s="1"/>
  <c r="U38" i="44"/>
  <c r="V38" i="44" s="1"/>
  <c r="AH38" i="44" s="1"/>
  <c r="S38" i="44"/>
  <c r="T38" i="44" s="1"/>
  <c r="AF38" i="44" s="1"/>
  <c r="U37" i="44"/>
  <c r="V37" i="44" s="1"/>
  <c r="AH37" i="44" s="1"/>
  <c r="S37" i="44"/>
  <c r="T37" i="44" s="1"/>
  <c r="AF37" i="44" s="1"/>
  <c r="U36" i="44"/>
  <c r="V36" i="44" s="1"/>
  <c r="AH36" i="44" s="1"/>
  <c r="S36" i="44"/>
  <c r="T36" i="44" s="1"/>
  <c r="AF36" i="44" s="1"/>
  <c r="U35" i="44"/>
  <c r="V35" i="44" s="1"/>
  <c r="AH35" i="44" s="1"/>
  <c r="S35" i="44"/>
  <c r="T35" i="44" s="1"/>
  <c r="AF35" i="44" s="1"/>
  <c r="U34" i="44"/>
  <c r="V34" i="44" s="1"/>
  <c r="AH34" i="44" s="1"/>
  <c r="S34" i="44"/>
  <c r="T34" i="44" s="1"/>
  <c r="AF34" i="44" s="1"/>
  <c r="K42" i="44"/>
  <c r="AI42" i="44" s="1"/>
  <c r="K41" i="44"/>
  <c r="AI41" i="44" s="1"/>
  <c r="K40" i="44"/>
  <c r="AI40" i="44" s="1"/>
  <c r="K39" i="44"/>
  <c r="AI39" i="44" s="1"/>
  <c r="K38" i="44"/>
  <c r="AI38" i="44" s="1"/>
  <c r="K37" i="44"/>
  <c r="AI37" i="44" s="1"/>
  <c r="K36" i="44"/>
  <c r="AI36" i="44" s="1"/>
  <c r="K35" i="44"/>
  <c r="AI35" i="44" s="1"/>
  <c r="K34" i="44"/>
  <c r="AI34" i="44" s="1"/>
  <c r="I42" i="44"/>
  <c r="X42" i="44" s="1"/>
  <c r="I41" i="44"/>
  <c r="X41" i="44" s="1"/>
  <c r="I40" i="44"/>
  <c r="X40" i="44" s="1"/>
  <c r="I39" i="44"/>
  <c r="X39" i="44" s="1"/>
  <c r="I38" i="44"/>
  <c r="X38" i="44" s="1"/>
  <c r="I37" i="44"/>
  <c r="X37" i="44" s="1"/>
  <c r="I36" i="44"/>
  <c r="X36" i="44" s="1"/>
  <c r="I35" i="44"/>
  <c r="X35" i="44" s="1"/>
  <c r="I34" i="44"/>
  <c r="X34" i="44" s="1"/>
  <c r="M34" i="44"/>
  <c r="N34" i="44" s="1"/>
  <c r="M35" i="44"/>
  <c r="N35" i="44" s="1"/>
  <c r="M36" i="44"/>
  <c r="N36" i="44" s="1"/>
  <c r="M37" i="44"/>
  <c r="N37" i="44" s="1"/>
  <c r="M38" i="44"/>
  <c r="N38" i="44" s="1"/>
  <c r="M39" i="44"/>
  <c r="N39" i="44" s="1"/>
  <c r="M40" i="44"/>
  <c r="N40" i="44" s="1"/>
  <c r="M41" i="44"/>
  <c r="N41" i="44" s="1"/>
  <c r="M42" i="44"/>
  <c r="N42" i="44" s="1"/>
  <c r="M33" i="44"/>
  <c r="O33" i="44" s="1"/>
  <c r="M32" i="44"/>
  <c r="N32" i="44" s="1"/>
  <c r="M31" i="44"/>
  <c r="O31" i="44" s="1"/>
  <c r="M30" i="44"/>
  <c r="O30" i="44" s="1"/>
  <c r="K33" i="44"/>
  <c r="AI33" i="44" s="1"/>
  <c r="K32" i="44"/>
  <c r="AI32" i="44" s="1"/>
  <c r="K31" i="44"/>
  <c r="AI31" i="44" s="1"/>
  <c r="K30" i="44"/>
  <c r="AI30" i="44" s="1"/>
  <c r="K29" i="44"/>
  <c r="AI29" i="44" s="1"/>
  <c r="K28" i="44"/>
  <c r="AI28" i="44" s="1"/>
  <c r="K27" i="44"/>
  <c r="AI27" i="44" s="1"/>
  <c r="U33" i="44"/>
  <c r="V33" i="44" s="1"/>
  <c r="AH33" i="44" s="1"/>
  <c r="S33" i="44"/>
  <c r="T33" i="44" s="1"/>
  <c r="AF33" i="44" s="1"/>
  <c r="U32" i="44"/>
  <c r="V32" i="44" s="1"/>
  <c r="AH32" i="44" s="1"/>
  <c r="S32" i="44"/>
  <c r="T32" i="44" s="1"/>
  <c r="AF32" i="44" s="1"/>
  <c r="U31" i="44"/>
  <c r="V31" i="44" s="1"/>
  <c r="AH31" i="44" s="1"/>
  <c r="S31" i="44"/>
  <c r="T31" i="44" s="1"/>
  <c r="AF31" i="44" s="1"/>
  <c r="U30" i="44"/>
  <c r="V30" i="44" s="1"/>
  <c r="AH30" i="44" s="1"/>
  <c r="S30" i="44"/>
  <c r="T30" i="44" s="1"/>
  <c r="AF30" i="44" s="1"/>
  <c r="U29" i="44"/>
  <c r="V29" i="44" s="1"/>
  <c r="AH29" i="44" s="1"/>
  <c r="U28" i="44"/>
  <c r="V28" i="44" s="1"/>
  <c r="AH28" i="44" s="1"/>
  <c r="U27" i="44"/>
  <c r="V27" i="44" s="1"/>
  <c r="AH27" i="44" s="1"/>
  <c r="I33" i="44"/>
  <c r="X33" i="44" s="1"/>
  <c r="I32" i="44"/>
  <c r="X32" i="44" s="1"/>
  <c r="I31" i="44"/>
  <c r="X31" i="44" s="1"/>
  <c r="I30" i="44"/>
  <c r="X30" i="44" s="1"/>
  <c r="I29" i="44"/>
  <c r="AG29" i="44" s="1"/>
  <c r="I28" i="44"/>
  <c r="AG28" i="44" s="1"/>
  <c r="I27" i="44"/>
  <c r="AG27" i="44" s="1"/>
  <c r="U26" i="44"/>
  <c r="V26" i="44" s="1"/>
  <c r="AH26" i="44" s="1"/>
  <c r="K26" i="44"/>
  <c r="AI26" i="44" s="1"/>
  <c r="I26" i="44"/>
  <c r="X26" i="44" s="1"/>
  <c r="U25" i="44"/>
  <c r="V25" i="44" s="1"/>
  <c r="AH25" i="44" s="1"/>
  <c r="K25" i="44"/>
  <c r="AI25" i="44" s="1"/>
  <c r="I25" i="44"/>
  <c r="AG25" i="44" s="1"/>
  <c r="U24" i="44"/>
  <c r="V24" i="44" s="1"/>
  <c r="AH24" i="44" s="1"/>
  <c r="K24" i="44"/>
  <c r="AI24" i="44" s="1"/>
  <c r="I24" i="44"/>
  <c r="X24" i="44" s="1"/>
  <c r="U23" i="44"/>
  <c r="V23" i="44" s="1"/>
  <c r="AH23" i="44" s="1"/>
  <c r="W23" i="44"/>
  <c r="K23" i="44"/>
  <c r="AI23" i="44" s="1"/>
  <c r="I23" i="44"/>
  <c r="X23" i="44" s="1"/>
  <c r="U22" i="44"/>
  <c r="V22" i="44" s="1"/>
  <c r="AH22" i="44" s="1"/>
  <c r="K22" i="44"/>
  <c r="AI22" i="44" s="1"/>
  <c r="I22" i="44"/>
  <c r="X22" i="44" s="1"/>
  <c r="U21" i="44"/>
  <c r="V21" i="44" s="1"/>
  <c r="AH21" i="44" s="1"/>
  <c r="K21" i="44"/>
  <c r="AI21" i="44" s="1"/>
  <c r="I21" i="44"/>
  <c r="AG21" i="44" s="1"/>
  <c r="U20" i="44"/>
  <c r="V20" i="44" s="1"/>
  <c r="AH20" i="44" s="1"/>
  <c r="K20" i="44"/>
  <c r="AI20" i="44" s="1"/>
  <c r="I20" i="44"/>
  <c r="X20" i="44" s="1"/>
  <c r="U19" i="44"/>
  <c r="V19" i="44" s="1"/>
  <c r="AH19" i="44" s="1"/>
  <c r="W19" i="44"/>
  <c r="K19" i="44"/>
  <c r="AI19" i="44" s="1"/>
  <c r="I19" i="44"/>
  <c r="X19" i="44" s="1"/>
  <c r="U18" i="44"/>
  <c r="V18" i="44" s="1"/>
  <c r="AH18" i="44" s="1"/>
  <c r="K18" i="44"/>
  <c r="AI18" i="44" s="1"/>
  <c r="I18" i="44"/>
  <c r="X18" i="44" s="1"/>
  <c r="U17" i="44"/>
  <c r="V17" i="44" s="1"/>
  <c r="AH17" i="44" s="1"/>
  <c r="W17" i="44"/>
  <c r="K17" i="44"/>
  <c r="AI17" i="44" s="1"/>
  <c r="I17" i="44"/>
  <c r="X17" i="44" s="1"/>
  <c r="AG34" i="44"/>
  <c r="W27" i="44"/>
  <c r="W22" i="44"/>
  <c r="W29" i="44"/>
  <c r="W20" i="44"/>
  <c r="O29" i="44"/>
  <c r="O21" i="44"/>
  <c r="O17" i="44"/>
  <c r="O20" i="44"/>
  <c r="W39" i="44" l="1"/>
  <c r="AG30" i="44"/>
  <c r="O35" i="44"/>
  <c r="N50" i="44"/>
  <c r="AG23" i="44"/>
  <c r="AG18" i="44"/>
  <c r="N30" i="44"/>
  <c r="AG32" i="44"/>
  <c r="O34" i="44"/>
  <c r="W34" i="44"/>
  <c r="AG41" i="44"/>
  <c r="AG37" i="44"/>
  <c r="W30" i="44"/>
  <c r="O42" i="44"/>
  <c r="W42" i="44"/>
  <c r="O36" i="44"/>
  <c r="W36" i="44"/>
  <c r="AG22" i="44"/>
  <c r="O39" i="44"/>
  <c r="X28" i="44"/>
  <c r="N33" i="44"/>
  <c r="AG20" i="44"/>
  <c r="W33" i="44"/>
  <c r="W26" i="44"/>
  <c r="AG24" i="44"/>
  <c r="W32" i="44"/>
  <c r="O32" i="44"/>
  <c r="O38" i="44"/>
  <c r="W38" i="44"/>
  <c r="X25" i="44"/>
  <c r="AG19" i="44"/>
  <c r="W40" i="44"/>
  <c r="AG40" i="44"/>
  <c r="O27" i="44"/>
  <c r="O40" i="44"/>
  <c r="W37" i="44"/>
  <c r="W51" i="44"/>
  <c r="W31" i="44"/>
  <c r="N31" i="44"/>
  <c r="X21" i="44"/>
  <c r="N26" i="44"/>
  <c r="O24" i="44"/>
  <c r="O25" i="44"/>
  <c r="W25" i="44"/>
  <c r="O37" i="44"/>
  <c r="O41" i="44"/>
  <c r="W41" i="44"/>
  <c r="AG35" i="44"/>
  <c r="AG33" i="44"/>
  <c r="O28" i="44"/>
  <c r="W28" i="44"/>
  <c r="W35" i="44"/>
  <c r="W24" i="44"/>
  <c r="N44" i="44"/>
  <c r="AG42" i="44"/>
  <c r="N23" i="44"/>
  <c r="AG38" i="44"/>
  <c r="AG31" i="44"/>
  <c r="W18" i="44"/>
  <c r="N48" i="44"/>
  <c r="W48" i="44"/>
  <c r="W21" i="44"/>
  <c r="AG26" i="44"/>
  <c r="AG17" i="44"/>
  <c r="O18" i="44"/>
  <c r="X29" i="44"/>
  <c r="N49" i="44"/>
  <c r="N45" i="44"/>
  <c r="W47" i="44"/>
  <c r="W44" i="44"/>
  <c r="O46" i="44"/>
  <c r="O50" i="44"/>
  <c r="X43" i="44"/>
  <c r="X45" i="44"/>
  <c r="X47" i="44"/>
  <c r="X49" i="44"/>
  <c r="X51" i="44"/>
  <c r="W49" i="44"/>
  <c r="AG39" i="44"/>
  <c r="AG36" i="44"/>
  <c r="X50" i="44"/>
  <c r="W43" i="44"/>
  <c r="X27" i="44"/>
  <c r="N51" i="44"/>
  <c r="N47" i="44"/>
  <c r="N43" i="44"/>
  <c r="X46" i="44"/>
  <c r="O45" i="44"/>
  <c r="X44" i="44"/>
  <c r="X48" i="44"/>
  <c r="O19" i="44"/>
</calcChain>
</file>

<file path=xl/sharedStrings.xml><?xml version="1.0" encoding="utf-8"?>
<sst xmlns="http://schemas.openxmlformats.org/spreadsheetml/2006/main" count="601" uniqueCount="161">
  <si>
    <t>n°travail</t>
  </si>
  <si>
    <t>matrice</t>
  </si>
  <si>
    <t>unité</t>
  </si>
  <si>
    <t>maximum</t>
  </si>
  <si>
    <t>minimum</t>
  </si>
  <si>
    <t>n°rapport bipéa</t>
  </si>
  <si>
    <t>Paramètre</t>
  </si>
  <si>
    <t>Méthode</t>
  </si>
  <si>
    <t>Norme</t>
  </si>
  <si>
    <t>conclusion/commentaire du graphique</t>
  </si>
  <si>
    <t>Date de réception</t>
  </si>
  <si>
    <t>valeur assignée (X)</t>
  </si>
  <si>
    <t>écart type (s'x)</t>
  </si>
  <si>
    <t>nb de participants (px)</t>
  </si>
  <si>
    <t>tolérance (VT)</t>
  </si>
  <si>
    <t>résultat rendu (x)</t>
  </si>
  <si>
    <t>z-score (z)</t>
  </si>
  <si>
    <t>SYNTHESE DES ESSAIS INTERLABORATOIRES</t>
  </si>
  <si>
    <t>Accréditation</t>
  </si>
  <si>
    <t>azote ammoniacal</t>
  </si>
  <si>
    <t>combustion - IR</t>
  </si>
  <si>
    <t>NF EN 1484</t>
  </si>
  <si>
    <t>azote  Kjeldahl</t>
  </si>
  <si>
    <t>NF EN 25663</t>
  </si>
  <si>
    <t>NF EN ISO 13395</t>
  </si>
  <si>
    <t>mg.l-1</t>
  </si>
  <si>
    <t>ES</t>
  </si>
  <si>
    <t>EA</t>
  </si>
  <si>
    <t>400656-662</t>
  </si>
  <si>
    <t>401062-63</t>
  </si>
  <si>
    <t>0,3</t>
  </si>
  <si>
    <t>0,2</t>
  </si>
  <si>
    <t>3,6</t>
  </si>
  <si>
    <t>4,1</t>
  </si>
  <si>
    <t>2,9</t>
  </si>
  <si>
    <t>2016-2017-0091</t>
  </si>
  <si>
    <t>400248-49</t>
  </si>
  <si>
    <t>2017-2018-0106</t>
  </si>
  <si>
    <t>2017-2018-0453</t>
  </si>
  <si>
    <t>2017-2018-0705</t>
  </si>
  <si>
    <t>2018-2019-0101</t>
  </si>
  <si>
    <t>2015-2016-0614</t>
  </si>
  <si>
    <t>2016-2017-0417</t>
  </si>
  <si>
    <t>2016-2017-0637</t>
  </si>
  <si>
    <t>2015-2016-0400</t>
  </si>
  <si>
    <t>Cv</t>
  </si>
  <si>
    <t>Différence absolue</t>
  </si>
  <si>
    <t>Différence relative</t>
  </si>
  <si>
    <t>écart type labo</t>
  </si>
  <si>
    <t>Cv labo</t>
  </si>
  <si>
    <t>résultat répété</t>
  </si>
  <si>
    <t>différence %^2</t>
  </si>
  <si>
    <t>u%x</t>
  </si>
  <si>
    <t>cv^2</t>
  </si>
  <si>
    <t>Cv interlabo ^2</t>
  </si>
  <si>
    <t>zéta-score</t>
  </si>
  <si>
    <t>Nitrates</t>
  </si>
  <si>
    <t>Flux Continu</t>
  </si>
  <si>
    <t>Oui</t>
  </si>
  <si>
    <t>Limite basse alerte</t>
  </si>
  <si>
    <t>Limite basse NC</t>
  </si>
  <si>
    <t>Limite haute alerte</t>
  </si>
  <si>
    <t>Limite haute NC</t>
  </si>
  <si>
    <t>EP</t>
  </si>
  <si>
    <t>Volumétrie</t>
  </si>
  <si>
    <t>U %</t>
  </si>
  <si>
    <t>UX (EIL)</t>
  </si>
  <si>
    <t>Carbone organique total</t>
  </si>
  <si>
    <t>NF EN ISO 11732</t>
  </si>
  <si>
    <t>Export des critères</t>
  </si>
  <si>
    <t>VALEUR ASSIGNEE / ASSIGNED VALUE</t>
  </si>
  <si>
    <t>APTITUDE / PROFICIENCY</t>
  </si>
  <si>
    <t>Circuit</t>
  </si>
  <si>
    <t>Essai</t>
  </si>
  <si>
    <t>Fabrication</t>
  </si>
  <si>
    <t>Produit</t>
  </si>
  <si>
    <t>CRITERE / CRITERION</t>
  </si>
  <si>
    <t>Unité / Unit</t>
  </si>
  <si>
    <r>
      <t>x</t>
    </r>
    <r>
      <rPr>
        <b/>
        <vertAlign val="subscript"/>
        <sz val="11"/>
        <color indexed="8"/>
        <rFont val="Calibri"/>
        <family val="2"/>
      </rPr>
      <t>pt</t>
    </r>
  </si>
  <si>
    <r>
      <t>u(x</t>
    </r>
    <r>
      <rPr>
        <b/>
        <vertAlign val="subscript"/>
        <sz val="11"/>
        <color indexed="8"/>
        <rFont val="Calibri"/>
        <family val="2"/>
      </rPr>
      <t>pt</t>
    </r>
    <r>
      <rPr>
        <b/>
        <sz val="11"/>
        <color indexed="8"/>
        <rFont val="Calibri"/>
        <family val="2"/>
      </rPr>
      <t>)</t>
    </r>
  </si>
  <si>
    <r>
      <t>s(x</t>
    </r>
    <r>
      <rPr>
        <b/>
        <vertAlign val="subscript"/>
        <sz val="11"/>
        <color indexed="8"/>
        <rFont val="Calibri"/>
        <family val="2"/>
      </rPr>
      <t>pt</t>
    </r>
    <r>
      <rPr>
        <b/>
        <sz val="11"/>
        <color indexed="8"/>
        <rFont val="Calibri"/>
        <family val="2"/>
      </rPr>
      <t>)</t>
    </r>
  </si>
  <si>
    <r>
      <t>p(x</t>
    </r>
    <r>
      <rPr>
        <b/>
        <vertAlign val="subscript"/>
        <sz val="11"/>
        <color indexed="8"/>
        <rFont val="Calibri"/>
        <family val="2"/>
      </rPr>
      <t>pt</t>
    </r>
    <r>
      <rPr>
        <b/>
        <sz val="11"/>
        <color indexed="8"/>
        <rFont val="Calibri"/>
        <family val="2"/>
      </rPr>
      <t>)</t>
    </r>
  </si>
  <si>
    <r>
      <t>σ</t>
    </r>
    <r>
      <rPr>
        <b/>
        <vertAlign val="subscript"/>
        <sz val="11"/>
        <color indexed="8"/>
        <rFont val="Calibri"/>
        <family val="2"/>
      </rPr>
      <t>pt</t>
    </r>
  </si>
  <si>
    <t>VT</t>
  </si>
  <si>
    <t>Max</t>
  </si>
  <si>
    <t>Min</t>
  </si>
  <si>
    <r>
      <t>p</t>
    </r>
    <r>
      <rPr>
        <b/>
        <vertAlign val="subscript"/>
        <sz val="11"/>
        <color indexed="8"/>
        <rFont val="Calibri"/>
        <family val="2"/>
      </rPr>
      <t>D</t>
    </r>
  </si>
  <si>
    <t>Méthode / Method</t>
  </si>
  <si>
    <t>x</t>
  </si>
  <si>
    <t>z-score</t>
  </si>
  <si>
    <t>Lab.</t>
  </si>
  <si>
    <t>v</t>
  </si>
  <si>
    <t>34-Eaux douces - Analyses physico-chimiques</t>
  </si>
  <si>
    <t>165-3/2020</t>
  </si>
  <si>
    <t>30-1234</t>
  </si>
  <si>
    <t>Eau d'alimentation Composés minéraux et traces</t>
  </si>
  <si>
    <t>ALUMINIUM</t>
  </si>
  <si>
    <t>Al34</t>
  </si>
  <si>
    <r>
      <t>µg.l</t>
    </r>
    <r>
      <rPr>
        <vertAlign val="superscript"/>
        <sz val="11"/>
        <color indexed="8"/>
        <rFont val="Calibri"/>
        <family val="2"/>
      </rPr>
      <t>-1</t>
    </r>
  </si>
  <si>
    <t>(B)/Sans minéralisation</t>
  </si>
  <si>
    <t>A3311</t>
  </si>
  <si>
    <t>J / Application de la spectrométrie de masse avec plasma à couplage inductif (ICP-MS) -- Partie 2: Dosage des éléments sélectionnés y compris les isotopes d'uranium</t>
  </si>
  <si>
    <t>ANTIMOINE</t>
  </si>
  <si>
    <t>Sb34</t>
  </si>
  <si>
    <t>ARSENIC</t>
  </si>
  <si>
    <t>As34</t>
  </si>
  <si>
    <t>BARYUM</t>
  </si>
  <si>
    <t>Ba34</t>
  </si>
  <si>
    <t>BERYLLIUM</t>
  </si>
  <si>
    <t>Be34</t>
  </si>
  <si>
    <t>BISMUTH</t>
  </si>
  <si>
    <t>Bi34</t>
  </si>
  <si>
    <t>BORE</t>
  </si>
  <si>
    <t>B34</t>
  </si>
  <si>
    <r>
      <t>mg.l</t>
    </r>
    <r>
      <rPr>
        <vertAlign val="superscript"/>
        <sz val="11"/>
        <color indexed="8"/>
        <rFont val="Calibri"/>
        <family val="2"/>
      </rPr>
      <t>-1</t>
    </r>
  </si>
  <si>
    <t>B34BC</t>
  </si>
  <si>
    <t>B342</t>
  </si>
  <si>
    <t>CADMIUM</t>
  </si>
  <si>
    <t>Cd34</t>
  </si>
  <si>
    <t>CHROME TOTAL</t>
  </si>
  <si>
    <t>CrT34</t>
  </si>
  <si>
    <t>Chrome VI</t>
  </si>
  <si>
    <t>CrVI34</t>
  </si>
  <si>
    <t>COBALT</t>
  </si>
  <si>
    <t>Co34</t>
  </si>
  <si>
    <t>CUIVRE</t>
  </si>
  <si>
    <t>Cu34</t>
  </si>
  <si>
    <t>ETAIN</t>
  </si>
  <si>
    <t>Sn34</t>
  </si>
  <si>
    <t>FER</t>
  </si>
  <si>
    <t>FeT34</t>
  </si>
  <si>
    <t>GADOLINIUM</t>
  </si>
  <si>
    <t>Gd34</t>
  </si>
  <si>
    <t>LITHIUM</t>
  </si>
  <si>
    <t>Li34</t>
  </si>
  <si>
    <t>MANGANESE</t>
  </si>
  <si>
    <t>Mn34</t>
  </si>
  <si>
    <t>MOLYBDENE</t>
  </si>
  <si>
    <t>Mo34</t>
  </si>
  <si>
    <t>NICKEL</t>
  </si>
  <si>
    <t>Ni34</t>
  </si>
  <si>
    <t>PHOSPHORE</t>
  </si>
  <si>
    <t>P34</t>
  </si>
  <si>
    <t>Z / Autre méthode</t>
  </si>
  <si>
    <t>PLOMB</t>
  </si>
  <si>
    <t>Pb34</t>
  </si>
  <si>
    <t>SELENIUM</t>
  </si>
  <si>
    <t>Se34</t>
  </si>
  <si>
    <t>SILICE TOTALE</t>
  </si>
  <si>
    <t>SiO34</t>
  </si>
  <si>
    <t>STRONTIUM</t>
  </si>
  <si>
    <t>Sr34</t>
  </si>
  <si>
    <t>VANADIUM</t>
  </si>
  <si>
    <t>V34</t>
  </si>
  <si>
    <t>ZINC</t>
  </si>
  <si>
    <t>Zn34</t>
  </si>
  <si>
    <t>16-3434</t>
  </si>
  <si>
    <t>Eau d'alimentation Argent, Mercure, Chrome VI</t>
  </si>
  <si>
    <t>ARGENT</t>
  </si>
  <si>
    <t>Ag34</t>
  </si>
  <si>
    <t xml:space="preserve">Sub supprimer_lignes()
Range("r5:r200").SpecialCells(xlCellTypeBlanks).EntireRow.Delete
End Sub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</si>
</sst>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0.0"/>
    <numFmt numFmtId="166" formatCode="0.0%"/>
  </numFmts>
  <fonts count="9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1"/>
      <color indexed="8"/>
      <name val="Calibri"/>
      <family val="2"/>
    </font>
    <font>
      <b/>
      <vertAlign val="subscript"/>
      <sz val="11"/>
      <color indexed="8"/>
      <name val="Calibri"/>
      <family val="2"/>
    </font>
    <font>
      <vertAlign val="superscript"/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0DCEC"/>
        <bgColor indexed="64"/>
      </patternFill>
    </fill>
    <fill>
      <patternFill patternType="solid">
        <fgColor rgb="FFF5F5F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96AAD2"/>
      </left>
      <right/>
      <top style="medium">
        <color rgb="FF96AAD2"/>
      </top>
      <bottom/>
      <diagonal/>
    </border>
    <border>
      <left style="medium">
        <color rgb="FF96AAD2"/>
      </left>
      <right style="medium">
        <color rgb="FF96AAD2"/>
      </right>
      <top style="medium">
        <color rgb="FF96AAD2"/>
      </top>
      <bottom style="medium">
        <color rgb="FF96AAD2"/>
      </bottom>
      <diagonal/>
    </border>
    <border>
      <left/>
      <right/>
      <top style="medium">
        <color rgb="FF96AAD2"/>
      </top>
      <bottom style="medium">
        <color rgb="FF96AAD2"/>
      </bottom>
      <diagonal/>
    </border>
    <border>
      <left/>
      <right style="medium">
        <color rgb="FF96AAD2"/>
      </right>
      <top/>
      <bottom/>
      <diagonal/>
    </border>
    <border>
      <left style="medium">
        <color rgb="FF96AAD2"/>
      </left>
      <right/>
      <top/>
      <bottom style="medium">
        <color rgb="FF96AAD2"/>
      </bottom>
      <diagonal/>
    </border>
    <border>
      <left/>
      <right/>
      <top/>
      <bottom style="medium">
        <color rgb="FF96AAD2"/>
      </bottom>
      <diagonal/>
    </border>
    <border>
      <left/>
      <right style="medium">
        <color rgb="FF96AAD2"/>
      </right>
      <top/>
      <bottom style="medium">
        <color rgb="FF96AAD2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9" fontId="6" fillId="0" borderId="0" applyFont="0" applyFill="0" applyBorder="0" applyAlignment="0" applyProtection="0"/>
  </cellStyleXfs>
  <cellXfs count="100">
    <xf numFmtId="0" fontId="0" fillId="0" borderId="0" xfId="0"/>
    <xf numFmtId="0" fontId="0" fillId="0" borderId="0" xfId="0" applyAlignment="1" applyProtection="1">
      <alignment vertical="center"/>
    </xf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2" fontId="0" fillId="3" borderId="1" xfId="0" applyNumberFormat="1" applyFill="1" applyBorder="1" applyAlignment="1" applyProtection="1">
      <alignment horizontal="center" vertical="center"/>
    </xf>
    <xf numFmtId="165" fontId="1" fillId="4" borderId="1" xfId="0" applyNumberFormat="1" applyFont="1" applyFill="1" applyBorder="1" applyAlignment="1" applyProtection="1">
      <alignment horizontal="center" vertical="center"/>
    </xf>
    <xf numFmtId="0" fontId="1" fillId="4" borderId="1" xfId="0" applyFont="1" applyFill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14" fontId="0" fillId="0" borderId="2" xfId="0" applyNumberFormat="1" applyBorder="1" applyAlignment="1" applyProtection="1">
      <alignment horizontal="center" vertical="center"/>
      <protection locked="0"/>
    </xf>
    <xf numFmtId="165" fontId="0" fillId="0" borderId="2" xfId="0" applyNumberForma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  <protection locked="0"/>
    </xf>
    <xf numFmtId="165" fontId="0" fillId="0" borderId="1" xfId="0" applyNumberForma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0" fillId="0" borderId="0" xfId="0" applyAlignment="1" applyProtection="1">
      <alignment horizontal="center" vertical="center" wrapText="1"/>
    </xf>
    <xf numFmtId="0" fontId="0" fillId="0" borderId="1" xfId="0" applyNumberFormat="1" applyBorder="1" applyAlignment="1" applyProtection="1">
      <alignment horizontal="center" vertical="center"/>
      <protection locked="0"/>
    </xf>
    <xf numFmtId="165" fontId="0" fillId="4" borderId="1" xfId="0" applyNumberFormat="1" applyFill="1" applyBorder="1" applyAlignment="1" applyProtection="1">
      <alignment horizontal="center" vertical="center"/>
      <protection locked="0"/>
    </xf>
    <xf numFmtId="10" fontId="2" fillId="4" borderId="1" xfId="3" applyNumberFormat="1" applyFont="1" applyFill="1" applyBorder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9" fontId="1" fillId="4" borderId="1" xfId="3" applyFont="1" applyFill="1" applyBorder="1" applyAlignment="1" applyProtection="1">
      <alignment horizontal="center" vertical="center"/>
      <protection locked="0"/>
    </xf>
    <xf numFmtId="165" fontId="1" fillId="4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166" fontId="0" fillId="4" borderId="1" xfId="0" applyNumberFormat="1" applyFill="1" applyBorder="1" applyAlignment="1" applyProtection="1">
      <alignment horizontal="center" vertical="center"/>
      <protection locked="0"/>
    </xf>
    <xf numFmtId="166" fontId="0" fillId="4" borderId="2" xfId="0" applyNumberFormat="1" applyFill="1" applyBorder="1" applyAlignment="1" applyProtection="1">
      <alignment horizontal="center" vertical="center"/>
      <protection locked="0"/>
    </xf>
    <xf numFmtId="14" fontId="0" fillId="0" borderId="6" xfId="0" applyNumberFormat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165" fontId="0" fillId="4" borderId="7" xfId="0" applyNumberFormat="1" applyFill="1" applyBorder="1" applyAlignment="1" applyProtection="1">
      <alignment horizontal="center" vertical="center"/>
      <protection locked="0"/>
    </xf>
    <xf numFmtId="10" fontId="2" fillId="4" borderId="7" xfId="3" applyNumberFormat="1" applyFont="1" applyFill="1" applyBorder="1" applyAlignment="1" applyProtection="1">
      <alignment horizontal="center" vertical="center"/>
      <protection locked="0"/>
    </xf>
    <xf numFmtId="165" fontId="1" fillId="4" borderId="7" xfId="0" applyNumberFormat="1" applyFont="1" applyFill="1" applyBorder="1" applyAlignment="1" applyProtection="1">
      <alignment horizontal="center" vertical="center"/>
    </xf>
    <xf numFmtId="0" fontId="1" fillId="4" borderId="7" xfId="0" applyFont="1" applyFill="1" applyBorder="1" applyAlignment="1" applyProtection="1">
      <alignment horizontal="center" vertical="center"/>
    </xf>
    <xf numFmtId="165" fontId="0" fillId="0" borderId="6" xfId="0" applyNumberFormat="1" applyBorder="1" applyAlignment="1" applyProtection="1">
      <alignment horizontal="center" vertical="center"/>
      <protection locked="0"/>
    </xf>
    <xf numFmtId="9" fontId="2" fillId="2" borderId="8" xfId="2" applyNumberFormat="1" applyFill="1" applyBorder="1" applyAlignment="1" applyProtection="1">
      <alignment horizontal="center"/>
      <protection locked="0"/>
    </xf>
    <xf numFmtId="9" fontId="1" fillId="4" borderId="7" xfId="3" applyFont="1" applyFill="1" applyBorder="1" applyAlignment="1" applyProtection="1">
      <alignment horizontal="center" vertical="center"/>
      <protection locked="0"/>
    </xf>
    <xf numFmtId="165" fontId="1" fillId="4" borderId="7" xfId="0" applyNumberFormat="1" applyFont="1" applyFill="1" applyBorder="1" applyAlignment="1" applyProtection="1">
      <alignment horizontal="center" vertical="center"/>
      <protection locked="0"/>
    </xf>
    <xf numFmtId="2" fontId="0" fillId="3" borderId="7" xfId="0" applyNumberFormat="1" applyFill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166" fontId="0" fillId="4" borderId="6" xfId="0" applyNumberFormat="1" applyFill="1" applyBorder="1" applyAlignment="1" applyProtection="1">
      <alignment horizontal="center" vertical="center"/>
      <protection locked="0"/>
    </xf>
    <xf numFmtId="165" fontId="0" fillId="4" borderId="2" xfId="0" applyNumberFormat="1" applyFill="1" applyBorder="1" applyAlignment="1" applyProtection="1">
      <alignment horizontal="center" vertical="center"/>
      <protection locked="0"/>
    </xf>
    <xf numFmtId="10" fontId="2" fillId="4" borderId="2" xfId="3" applyNumberFormat="1" applyFont="1" applyFill="1" applyBorder="1" applyAlignment="1" applyProtection="1">
      <alignment horizontal="center" vertical="center"/>
      <protection locked="0"/>
    </xf>
    <xf numFmtId="165" fontId="1" fillId="4" borderId="2" xfId="0" applyNumberFormat="1" applyFont="1" applyFill="1" applyBorder="1" applyAlignment="1" applyProtection="1">
      <alignment horizontal="center" vertical="center"/>
    </xf>
    <xf numFmtId="0" fontId="1" fillId="4" borderId="2" xfId="0" applyFont="1" applyFill="1" applyBorder="1" applyAlignment="1" applyProtection="1">
      <alignment horizontal="center" vertical="center"/>
    </xf>
    <xf numFmtId="9" fontId="2" fillId="2" borderId="2" xfId="2" applyNumberFormat="1" applyFill="1" applyBorder="1" applyAlignment="1" applyProtection="1">
      <alignment horizontal="center"/>
      <protection locked="0"/>
    </xf>
    <xf numFmtId="0" fontId="1" fillId="4" borderId="2" xfId="0" applyFont="1" applyFill="1" applyBorder="1" applyAlignment="1" applyProtection="1">
      <alignment horizontal="center" vertical="center"/>
      <protection locked="0"/>
    </xf>
    <xf numFmtId="9" fontId="1" fillId="4" borderId="2" xfId="3" applyFont="1" applyFill="1" applyBorder="1" applyAlignment="1" applyProtection="1">
      <alignment horizontal="center" vertical="center"/>
      <protection locked="0"/>
    </xf>
    <xf numFmtId="165" fontId="1" fillId="4" borderId="2" xfId="0" applyNumberFormat="1" applyFont="1" applyFill="1" applyBorder="1" applyAlignment="1" applyProtection="1">
      <alignment horizontal="center" vertical="center"/>
      <protection locked="0"/>
    </xf>
    <xf numFmtId="2" fontId="0" fillId="3" borderId="2" xfId="0" applyNumberFormat="1" applyFill="1" applyBorder="1" applyAlignment="1" applyProtection="1">
      <alignment horizontal="center" vertical="center"/>
    </xf>
    <xf numFmtId="0" fontId="1" fillId="4" borderId="10" xfId="0" applyFont="1" applyFill="1" applyBorder="1" applyAlignment="1" applyProtection="1">
      <alignment horizontal="center" vertical="center"/>
      <protection locked="0"/>
    </xf>
    <xf numFmtId="0" fontId="1" fillId="4" borderId="11" xfId="0" applyFont="1" applyFill="1" applyBorder="1" applyAlignment="1" applyProtection="1">
      <alignment horizontal="center" vertical="center"/>
      <protection locked="0"/>
    </xf>
    <xf numFmtId="0" fontId="1" fillId="4" borderId="12" xfId="0" applyFont="1" applyFill="1" applyBorder="1" applyAlignment="1" applyProtection="1">
      <alignment horizontal="center" vertical="center"/>
      <protection locked="0"/>
    </xf>
    <xf numFmtId="0" fontId="8" fillId="0" borderId="0" xfId="0" applyFont="1"/>
    <xf numFmtId="0" fontId="0" fillId="0" borderId="0" xfId="0" applyAlignment="1">
      <alignment wrapText="1"/>
    </xf>
    <xf numFmtId="0" fontId="7" fillId="0" borderId="0" xfId="0" applyFont="1" applyAlignment="1">
      <alignment horizontal="left" wrapText="1"/>
    </xf>
    <xf numFmtId="0" fontId="7" fillId="5" borderId="15" xfId="0" applyFont="1" applyFill="1" applyBorder="1" applyAlignment="1">
      <alignment wrapText="1"/>
    </xf>
    <xf numFmtId="0" fontId="0" fillId="0" borderId="0" xfId="0" applyAlignment="1">
      <alignment horizontal="left" wrapText="1"/>
    </xf>
    <xf numFmtId="49" fontId="0" fillId="0" borderId="0" xfId="0" applyNumberFormat="1" applyAlignment="1">
      <alignment horizontal="left" wrapText="1"/>
    </xf>
    <xf numFmtId="0" fontId="0" fillId="5" borderId="15" xfId="0" applyFill="1" applyBorder="1" applyAlignment="1">
      <alignment wrapText="1"/>
    </xf>
    <xf numFmtId="0" fontId="0" fillId="6" borderId="16" xfId="0" applyFill="1" applyBorder="1" applyAlignment="1">
      <alignment wrapText="1"/>
    </xf>
    <xf numFmtId="1" fontId="0" fillId="6" borderId="16" xfId="0" applyNumberFormat="1" applyFill="1" applyBorder="1" applyAlignment="1">
      <alignment wrapText="1"/>
    </xf>
    <xf numFmtId="0" fontId="0" fillId="0" borderId="17" xfId="0" applyBorder="1" applyAlignment="1">
      <alignment wrapText="1"/>
    </xf>
    <xf numFmtId="1" fontId="0" fillId="0" borderId="17" xfId="0" applyNumberFormat="1" applyBorder="1" applyAlignment="1">
      <alignment wrapText="1"/>
    </xf>
    <xf numFmtId="2" fontId="0" fillId="0" borderId="17" xfId="0" applyNumberFormat="1" applyBorder="1" applyAlignment="1">
      <alignment wrapText="1"/>
    </xf>
    <xf numFmtId="164" fontId="0" fillId="6" borderId="16" xfId="0" applyNumberFormat="1" applyFill="1" applyBorder="1" applyAlignment="1">
      <alignment wrapText="1"/>
    </xf>
    <xf numFmtId="164" fontId="0" fillId="0" borderId="17" xfId="0" applyNumberFormat="1" applyBorder="1" applyAlignment="1">
      <alignment wrapText="1"/>
    </xf>
    <xf numFmtId="165" fontId="0" fillId="6" borderId="16" xfId="0" applyNumberFormat="1" applyFill="1" applyBorder="1" applyAlignment="1">
      <alignment wrapText="1"/>
    </xf>
    <xf numFmtId="165" fontId="0" fillId="0" borderId="17" xfId="0" applyNumberFormat="1" applyBorder="1" applyAlignment="1">
      <alignment wrapText="1"/>
    </xf>
    <xf numFmtId="0" fontId="0" fillId="0" borderId="0" xfId="0" applyNumberFormat="1"/>
    <xf numFmtId="0" fontId="1" fillId="0" borderId="22" xfId="0" applyFont="1" applyBorder="1" applyAlignment="1" applyProtection="1">
      <alignment horizontal="center" vertical="center" wrapText="1"/>
    </xf>
    <xf numFmtId="0" fontId="0" fillId="0" borderId="22" xfId="0" applyBorder="1" applyAlignment="1" applyProtection="1">
      <alignment horizontal="center" vertical="center" wrapText="1"/>
    </xf>
    <xf numFmtId="0" fontId="1" fillId="0" borderId="23" xfId="0" applyFont="1" applyBorder="1" applyAlignment="1" applyProtection="1">
      <alignment horizontal="center" vertical="center" wrapText="1"/>
    </xf>
    <xf numFmtId="0" fontId="0" fillId="0" borderId="6" xfId="0" applyBorder="1" applyAlignment="1" applyProtection="1">
      <alignment horizontal="center" vertical="center"/>
    </xf>
    <xf numFmtId="165" fontId="0" fillId="4" borderId="6" xfId="0" applyNumberFormat="1" applyFill="1" applyBorder="1" applyAlignment="1" applyProtection="1">
      <alignment horizontal="center" vertical="center"/>
      <protection locked="0"/>
    </xf>
    <xf numFmtId="10" fontId="2" fillId="4" borderId="6" xfId="3" applyNumberFormat="1" applyFont="1" applyFill="1" applyBorder="1" applyAlignment="1" applyProtection="1">
      <alignment horizontal="center" vertical="center"/>
      <protection locked="0"/>
    </xf>
    <xf numFmtId="165" fontId="1" fillId="4" borderId="6" xfId="0" applyNumberFormat="1" applyFont="1" applyFill="1" applyBorder="1" applyAlignment="1" applyProtection="1">
      <alignment horizontal="center" vertical="center"/>
    </xf>
    <xf numFmtId="0" fontId="1" fillId="4" borderId="6" xfId="0" applyFont="1" applyFill="1" applyBorder="1" applyAlignment="1" applyProtection="1">
      <alignment horizontal="center" vertical="center"/>
    </xf>
    <xf numFmtId="9" fontId="2" fillId="2" borderId="6" xfId="2" applyNumberFormat="1" applyFill="1" applyBorder="1" applyAlignment="1" applyProtection="1">
      <alignment horizontal="center"/>
      <protection locked="0"/>
    </xf>
    <xf numFmtId="0" fontId="1" fillId="4" borderId="6" xfId="0" applyFont="1" applyFill="1" applyBorder="1" applyAlignment="1" applyProtection="1">
      <alignment horizontal="center" vertical="center"/>
      <protection locked="0"/>
    </xf>
    <xf numFmtId="9" fontId="1" fillId="4" borderId="6" xfId="3" applyFont="1" applyFill="1" applyBorder="1" applyAlignment="1" applyProtection="1">
      <alignment horizontal="center" vertical="center"/>
      <protection locked="0"/>
    </xf>
    <xf numFmtId="165" fontId="1" fillId="4" borderId="6" xfId="0" applyNumberFormat="1" applyFont="1" applyFill="1" applyBorder="1" applyAlignment="1" applyProtection="1">
      <alignment horizontal="center" vertical="center"/>
      <protection locked="0"/>
    </xf>
    <xf numFmtId="2" fontId="0" fillId="3" borderId="6" xfId="0" applyNumberFormat="1" applyFill="1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0" fillId="0" borderId="13" xfId="0" applyBorder="1" applyAlignment="1" applyProtection="1">
      <alignment horizontal="center" vertical="center"/>
    </xf>
    <xf numFmtId="0" fontId="0" fillId="0" borderId="14" xfId="0" applyBorder="1" applyAlignment="1" applyProtection="1">
      <alignment horizontal="center" vertical="center"/>
    </xf>
    <xf numFmtId="0" fontId="0" fillId="0" borderId="0" xfId="0" applyAlignment="1">
      <alignment wrapText="1"/>
    </xf>
    <xf numFmtId="0" fontId="0" fillId="0" borderId="18" xfId="0" applyBorder="1" applyAlignment="1">
      <alignment wrapText="1"/>
    </xf>
    <xf numFmtId="0" fontId="7" fillId="5" borderId="19" xfId="0" applyFont="1" applyFill="1" applyBorder="1" applyAlignment="1">
      <alignment horizontal="left"/>
    </xf>
    <xf numFmtId="0" fontId="7" fillId="5" borderId="20" xfId="0" applyFont="1" applyFill="1" applyBorder="1" applyAlignment="1">
      <alignment horizontal="left"/>
    </xf>
    <xf numFmtId="0" fontId="7" fillId="5" borderId="21" xfId="0" applyFont="1" applyFill="1" applyBorder="1" applyAlignment="1">
      <alignment horizontal="left"/>
    </xf>
    <xf numFmtId="0" fontId="7" fillId="5" borderId="19" xfId="0" applyFont="1" applyFill="1" applyBorder="1" applyAlignment="1">
      <alignment horizontal="left" wrapText="1"/>
    </xf>
    <xf numFmtId="0" fontId="7" fillId="5" borderId="20" xfId="0" applyFont="1" applyFill="1" applyBorder="1" applyAlignment="1">
      <alignment horizontal="left" wrapText="1"/>
    </xf>
    <xf numFmtId="0" fontId="7" fillId="5" borderId="21" xfId="0" applyFont="1" applyFill="1" applyBorder="1" applyAlignment="1">
      <alignment horizontal="left" wrapText="1"/>
    </xf>
  </cellXfs>
  <cellStyles count="4">
    <cellStyle name="Normal" xfId="0" builtinId="0"/>
    <cellStyle name="Normal 2" xfId="1"/>
    <cellStyle name="Normal_Statistiques de base 060208" xfId="2"/>
    <cellStyle name="Pourcentage" xfId="3" builtinId="5"/>
  </cellStyles>
  <dxfs count="43">
    <dxf>
      <numFmt numFmtId="166" formatCode="0.0%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66" formatCode="0.0%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66" formatCode="0.0%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66" formatCode="0.0%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2" formatCode="0.00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2" formatCode="0.00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.0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3" formatCode="0%"/>
      <fill>
        <patternFill patternType="solid">
          <fgColor indexed="64"/>
          <bgColor indexed="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.0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4" formatCode="0.00%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65" formatCode="0.0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medium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1" hidden="0"/>
    </dxf>
    <dxf>
      <font>
        <b/>
        <i val="0"/>
        <color rgb="FFFF0000"/>
      </font>
      <fill>
        <patternFill patternType="solid">
          <bgColor theme="7" tint="0.79998168889431442"/>
        </patternFill>
      </fill>
    </dxf>
    <dxf>
      <font>
        <b/>
        <i val="0"/>
        <color rgb="FFFF0000"/>
      </font>
      <fill>
        <patternFill patternType="solid">
          <bgColor theme="7" tint="0.79998168889431442"/>
        </patternFill>
      </fill>
    </dxf>
    <dxf>
      <font>
        <b/>
        <i val="0"/>
        <color rgb="FFFF0000"/>
      </font>
      <fill>
        <patternFill patternType="solid">
          <bgColor theme="7" tint="0.79998168889431442"/>
        </patternFill>
      </fill>
    </dxf>
    <dxf>
      <font>
        <b/>
        <i val="0"/>
        <color rgb="FFFF0000"/>
      </font>
      <fill>
        <patternFill patternType="solid"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microsoft.com/office/2007/relationships/slicerCache" Target="slicerCaches/slicerCache1.xml"/><Relationship Id="rId7" Type="http://schemas.microsoft.com/office/2007/relationships/slicerCache" Target="slicerCaches/slicerCache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4.xml"/><Relationship Id="rId11" Type="http://schemas.openxmlformats.org/officeDocument/2006/relationships/calcChain" Target="calcChain.xml"/><Relationship Id="rId5" Type="http://schemas.microsoft.com/office/2007/relationships/slicerCache" Target="slicerCaches/slicerCache3.xml"/><Relationship Id="rId10" Type="http://schemas.openxmlformats.org/officeDocument/2006/relationships/sharedStrings" Target="sharedStrings.xml"/><Relationship Id="rId4" Type="http://schemas.microsoft.com/office/2007/relationships/slicerCache" Target="slicerCaches/slicerCache2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19464</xdr:colOff>
      <xdr:row>0</xdr:row>
      <xdr:rowOff>18222</xdr:rowOff>
    </xdr:from>
    <xdr:to>
      <xdr:col>1</xdr:col>
      <xdr:colOff>713547</xdr:colOff>
      <xdr:row>14</xdr:row>
      <xdr:rowOff>72059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Date de réceptio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de récepti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9464" y="18222"/>
              <a:ext cx="1828800" cy="2381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</xdr:col>
      <xdr:colOff>719345</xdr:colOff>
      <xdr:row>0</xdr:row>
      <xdr:rowOff>14080</xdr:rowOff>
    </xdr:from>
    <xdr:to>
      <xdr:col>3</xdr:col>
      <xdr:colOff>162753</xdr:colOff>
      <xdr:row>8</xdr:row>
      <xdr:rowOff>49696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Paramètr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aramètr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54062" y="14080"/>
              <a:ext cx="1828800" cy="136911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3</xdr:col>
      <xdr:colOff>160268</xdr:colOff>
      <xdr:row>1</xdr:row>
      <xdr:rowOff>1657</xdr:rowOff>
    </xdr:from>
    <xdr:to>
      <xdr:col>4</xdr:col>
      <xdr:colOff>705264</xdr:colOff>
      <xdr:row>8</xdr:row>
      <xdr:rowOff>33130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Méthod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éthod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680377" y="175592"/>
              <a:ext cx="1828800" cy="119103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4</xdr:col>
      <xdr:colOff>711062</xdr:colOff>
      <xdr:row>1</xdr:row>
      <xdr:rowOff>5798</xdr:rowOff>
    </xdr:from>
    <xdr:to>
      <xdr:col>7</xdr:col>
      <xdr:colOff>253862</xdr:colOff>
      <xdr:row>9</xdr:row>
      <xdr:rowOff>57978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5" name="Norm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rm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514975" y="179733"/>
              <a:ext cx="1828800" cy="137739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7</xdr:col>
      <xdr:colOff>251377</xdr:colOff>
      <xdr:row>0</xdr:row>
      <xdr:rowOff>167309</xdr:rowOff>
    </xdr:from>
    <xdr:to>
      <xdr:col>9</xdr:col>
      <xdr:colOff>233155</xdr:colOff>
      <xdr:row>5</xdr:row>
      <xdr:rowOff>33131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6" name="Accréditatio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ccréditati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341290" y="167309"/>
              <a:ext cx="1828800" cy="70236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_de_réception" sourceName="Date de réception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aramètre" sourceName="Paramètre">
  <extLst>
    <x:ext xmlns:x15="http://schemas.microsoft.com/office/spreadsheetml/2010/11/main" uri="{2F2917AC-EB37-4324-AD4E-5DD8C200BD13}">
      <x15:tableSlicerCache tableId="1" column="2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éthode" sourceName="Méthode">
  <extLst>
    <x:ext xmlns:x15="http://schemas.microsoft.com/office/spreadsheetml/2010/11/main" uri="{2F2917AC-EB37-4324-AD4E-5DD8C200BD13}">
      <x15:tableSlicerCache tableId="1" column="3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rme" sourceName="Norme">
  <extLst>
    <x:ext xmlns:x15="http://schemas.microsoft.com/office/spreadsheetml/2010/11/main" uri="{2F2917AC-EB37-4324-AD4E-5DD8C200BD13}">
      <x15:tableSlicerCache tableId="1" column="4"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ccréditation" sourceName="Accréditation">
  <extLst>
    <x:ext xmlns:x15="http://schemas.microsoft.com/office/spreadsheetml/2010/11/main" uri="{2F2917AC-EB37-4324-AD4E-5DD8C200BD13}">
      <x15:tableSlicerCache tableId="1" column="5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ate de réception" cache="Segment_Date_de_réception" caption="Date de réception" rowHeight="225425"/>
  <slicer name="Paramètre" cache="Segment_Paramètre" caption="Paramètre" rowHeight="225425"/>
  <slicer name="Méthode" cache="Segment_Méthode" caption="Méthode" rowHeight="225425"/>
  <slicer name="Norme" cache="Segment_Norme" caption="Norme" rowHeight="225425"/>
  <slicer name="Accréditation" cache="Segment_Accréditation" caption="Accréditation" rowHeight="225425"/>
</slicers>
</file>

<file path=xl/tables/table1.xml><?xml version="1.0" encoding="utf-8"?>
<table xmlns="http://schemas.openxmlformats.org/spreadsheetml/2006/main" id="1" name="Tableau1" displayName="Tableau1" ref="A16:AI51" totalsRowShown="0" headerRowDxfId="38" dataDxfId="36" headerRowBorderDxfId="37" tableBorderDxfId="35">
  <autoFilter ref="A16:AI51">
    <filterColumn colId="0">
      <filters>
        <dateGroupItem year="2017" month="4" day="12" dateTimeGrouping="day"/>
      </filters>
    </filterColumn>
    <filterColumn colId="2">
      <filters>
        <filter val="Flux Continu"/>
      </filters>
    </filterColumn>
    <filterColumn colId="3">
      <filters>
        <filter val="NF EN ISO 11732"/>
      </filters>
    </filterColumn>
  </autoFilter>
  <tableColumns count="35">
    <tableColumn id="1" name="Date de réception" dataDxfId="34"/>
    <tableColumn id="2" name="Paramètre" dataDxfId="33"/>
    <tableColumn id="3" name="Méthode" dataDxfId="32"/>
    <tableColumn id="4" name="Norme" dataDxfId="31"/>
    <tableColumn id="5" name="Accréditation" dataDxfId="30"/>
    <tableColumn id="6" name="matrice" dataDxfId="29"/>
    <tableColumn id="7" name="unité" dataDxfId="28"/>
    <tableColumn id="8" name="valeur assignée (X)" dataDxfId="27"/>
    <tableColumn id="9" name="UX (EIL)" dataDxfId="26">
      <calculatedColumnFormula>1.25*J17/SQRT(L17)</calculatedColumnFormula>
    </tableColumn>
    <tableColumn id="10" name="écart type (s'x)" dataDxfId="25"/>
    <tableColumn id="11" name="Cv" dataDxfId="24" dataCellStyle="Pourcentage">
      <calculatedColumnFormula>J17/H17</calculatedColumnFormula>
    </tableColumn>
    <tableColumn id="12" name="nb de participants (px)" dataDxfId="23"/>
    <tableColumn id="13" name="tolérance (VT)" dataDxfId="22">
      <calculatedColumnFormula>IF(J17="",(""),(2*J17))</calculatedColumnFormula>
    </tableColumn>
    <tableColumn id="14" name="maximum" dataDxfId="21">
      <calculatedColumnFormula>IF(M17="",(""),(H17+M17))</calculatedColumnFormula>
    </tableColumn>
    <tableColumn id="15" name="minimum" dataDxfId="20">
      <calculatedColumnFormula>IF(M17="",(""),(H17-M17))</calculatedColumnFormula>
    </tableColumn>
    <tableColumn id="16" name="résultat rendu (x)" dataDxfId="19"/>
    <tableColumn id="17" name="résultat répété" dataDxfId="18"/>
    <tableColumn id="18" name="U %" dataDxfId="17" dataCellStyle="Normal_Statistiques de base 060208"/>
    <tableColumn id="19" name="Différence absolue" dataDxfId="16">
      <calculatedColumnFormula>H17-AVERAGE(P17:Q17)</calculatedColumnFormula>
    </tableColumn>
    <tableColumn id="20" name="Différence relative" dataDxfId="15" dataCellStyle="Pourcentage">
      <calculatedColumnFormula>S17/H17</calculatedColumnFormula>
    </tableColumn>
    <tableColumn id="21" name="écart type labo" dataDxfId="14">
      <calculatedColumnFormula>STDEV(P17:Q17)</calculatedColumnFormula>
    </tableColumn>
    <tableColumn id="22" name="Cv labo" dataDxfId="13" dataCellStyle="Pourcentage">
      <calculatedColumnFormula>U17/AVERAGE(P17:Q17)</calculatedColumnFormula>
    </tableColumn>
    <tableColumn id="23" name="z-score (z)" dataDxfId="12">
      <calculatedColumnFormula>IF(P17="",(""),((P17-H17)/(M17/2)))</calculatedColumnFormula>
    </tableColumn>
    <tableColumn id="24" name="zéta-score" dataDxfId="11">
      <calculatedColumnFormula>(P17-H17)/SQRT((R17*P17/2)^2+(I17*I17))</calculatedColumnFormula>
    </tableColumn>
    <tableColumn id="25" name="n°rapport bipéa" dataDxfId="10"/>
    <tableColumn id="26" name="n°travail" dataDxfId="9"/>
    <tableColumn id="27" name="conclusion/commentaire du graphique" dataDxfId="8"/>
    <tableColumn id="28" name="Limite basse alerte" dataDxfId="7"/>
    <tableColumn id="29" name="Limite basse NC" dataDxfId="6"/>
    <tableColumn id="30" name="Limite haute alerte" dataDxfId="5"/>
    <tableColumn id="31" name="Limite haute NC" dataDxfId="4"/>
    <tableColumn id="32" name="différence %^2" dataDxfId="3">
      <calculatedColumnFormula>T17*T17</calculatedColumnFormula>
    </tableColumn>
    <tableColumn id="33" name="u%x" dataDxfId="2">
      <calculatedColumnFormula>I17/H17</calculatedColumnFormula>
    </tableColumn>
    <tableColumn id="34" name="cv^2" dataDxfId="1">
      <calculatedColumnFormula>V17*V17</calculatedColumnFormula>
    </tableColumn>
    <tableColumn id="35" name="Cv interlabo ^2" dataDxfId="0">
      <calculatedColumnFormula>K17*K17</calculatedColumnFormula>
    </tableColumn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</sheetPr>
  <dimension ref="A1:AI51"/>
  <sheetViews>
    <sheetView tabSelected="1" zoomScale="115" zoomScaleNormal="115" workbookViewId="0">
      <selection activeCell="E10" sqref="E10"/>
    </sheetView>
  </sheetViews>
  <sheetFormatPr baseColWidth="10" defaultRowHeight="12.75" x14ac:dyDescent="0.2"/>
  <cols>
    <col min="1" max="1" width="17" style="3" customWidth="1"/>
    <col min="2" max="2" width="20.7109375" style="3" bestFit="1" customWidth="1"/>
    <col min="3" max="3" width="15" style="3" customWidth="1"/>
    <col min="4" max="4" width="19.28515625" style="3" customWidth="1"/>
    <col min="5" max="5" width="13.140625" style="3" customWidth="1"/>
    <col min="6" max="6" width="10.42578125" style="3" customWidth="1"/>
    <col min="7" max="7" width="10.7109375" style="3" customWidth="1"/>
    <col min="8" max="8" width="18.28515625" style="3" customWidth="1"/>
    <col min="9" max="9" width="9.42578125" style="3" customWidth="1"/>
    <col min="10" max="10" width="14.85546875" style="3" customWidth="1"/>
    <col min="11" max="11" width="15.5703125" style="3" customWidth="1"/>
    <col min="12" max="12" width="20.5703125" style="3" customWidth="1"/>
    <col min="13" max="13" width="14.140625" style="3" customWidth="1"/>
    <col min="14" max="14" width="10.85546875" style="3" customWidth="1"/>
    <col min="15" max="15" width="10.28515625" style="3" customWidth="1"/>
    <col min="16" max="16" width="16.42578125" style="3" customWidth="1"/>
    <col min="17" max="18" width="14.42578125" style="3" customWidth="1"/>
    <col min="19" max="19" width="17.85546875" style="3" customWidth="1"/>
    <col min="20" max="20" width="17.28515625" style="3" customWidth="1"/>
    <col min="21" max="21" width="14.5703125" style="3" customWidth="1"/>
    <col min="22" max="22" width="14.42578125" style="3" customWidth="1"/>
    <col min="23" max="24" width="12.7109375" style="3" customWidth="1"/>
    <col min="25" max="25" width="15.7109375" style="3" customWidth="1"/>
    <col min="26" max="26" width="10.42578125" style="3" customWidth="1"/>
    <col min="27" max="27" width="33.5703125" style="3" customWidth="1"/>
    <col min="28" max="28" width="18" style="3" customWidth="1"/>
    <col min="29" max="29" width="16.140625" style="3" customWidth="1"/>
    <col min="30" max="30" width="17.5703125" style="3" customWidth="1"/>
    <col min="31" max="31" width="15.7109375" style="3" customWidth="1"/>
    <col min="32" max="32" width="14.42578125" style="3" customWidth="1"/>
    <col min="33" max="33" width="7.140625" style="3" customWidth="1"/>
    <col min="34" max="34" width="9.7109375" style="3" customWidth="1"/>
    <col min="35" max="35" width="14.42578125" style="3" customWidth="1"/>
    <col min="36" max="16384" width="11.42578125" style="2"/>
  </cols>
  <sheetData>
    <row r="1" spans="1:35" ht="13.5" thickBot="1" x14ac:dyDescent="0.25">
      <c r="A1" s="89" t="s">
        <v>17</v>
      </c>
      <c r="B1" s="90"/>
      <c r="C1" s="90"/>
      <c r="D1" s="90"/>
      <c r="E1" s="90"/>
      <c r="F1" s="90"/>
      <c r="G1" s="90"/>
      <c r="H1" s="90"/>
      <c r="I1" s="90"/>
      <c r="J1" s="91"/>
      <c r="K1" s="6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x14ac:dyDescent="0.2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</row>
    <row r="3" spans="1:35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 t="str">
        <f>A16</f>
        <v>Date de réception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</row>
    <row r="4" spans="1:35" x14ac:dyDescent="0.2">
      <c r="K4" s="3" t="str">
        <f>B16</f>
        <v>Paramètre</v>
      </c>
      <c r="Y4" s="4"/>
    </row>
    <row r="5" spans="1:35" x14ac:dyDescent="0.2">
      <c r="A5" s="5"/>
      <c r="B5" s="5"/>
      <c r="C5" s="5"/>
      <c r="D5" s="5"/>
      <c r="E5" s="5"/>
      <c r="F5" s="20"/>
      <c r="G5" s="20"/>
      <c r="H5" s="20"/>
      <c r="I5" s="18"/>
      <c r="K5" s="3" t="str">
        <f>C16</f>
        <v>Méthode</v>
      </c>
    </row>
    <row r="6" spans="1:35" x14ac:dyDescent="0.2">
      <c r="A6" s="5"/>
      <c r="B6" s="5"/>
      <c r="C6" s="5"/>
      <c r="D6" s="5"/>
      <c r="E6" s="5"/>
      <c r="F6" s="20"/>
      <c r="G6" s="20"/>
      <c r="H6" s="20"/>
      <c r="I6" s="18"/>
      <c r="K6" s="3" t="str">
        <f>D16</f>
        <v>Norme</v>
      </c>
    </row>
    <row r="7" spans="1:35" x14ac:dyDescent="0.2">
      <c r="A7" s="5"/>
      <c r="B7" s="5"/>
      <c r="C7" s="5"/>
      <c r="D7" s="5"/>
      <c r="E7" s="5"/>
      <c r="F7" s="20"/>
      <c r="G7" s="20"/>
      <c r="H7" s="20"/>
      <c r="I7" s="18"/>
      <c r="K7" s="3" t="str">
        <f>E16</f>
        <v>Accréditation</v>
      </c>
    </row>
    <row r="8" spans="1:35" x14ac:dyDescent="0.2">
      <c r="A8" s="5"/>
      <c r="B8" s="5"/>
      <c r="C8" s="5"/>
      <c r="D8" s="5"/>
      <c r="E8" s="5"/>
      <c r="F8" s="20"/>
      <c r="G8" s="20"/>
      <c r="H8" s="20"/>
      <c r="I8" s="18"/>
    </row>
    <row r="9" spans="1:35" x14ac:dyDescent="0.2">
      <c r="A9" s="5"/>
      <c r="B9" s="5"/>
      <c r="C9" s="5"/>
      <c r="D9" s="5"/>
      <c r="E9" s="5"/>
      <c r="F9" s="20"/>
      <c r="G9" s="20"/>
      <c r="H9" s="20"/>
      <c r="I9" s="18"/>
    </row>
    <row r="10" spans="1:35" x14ac:dyDescent="0.2">
      <c r="A10" s="5"/>
      <c r="B10" s="5"/>
      <c r="C10" s="5"/>
      <c r="D10" s="5"/>
      <c r="E10" s="5"/>
      <c r="F10" s="6"/>
      <c r="G10" s="6"/>
      <c r="H10" s="6"/>
      <c r="I10" s="6"/>
    </row>
    <row r="11" spans="1:35" x14ac:dyDescent="0.2">
      <c r="A11" s="5"/>
      <c r="B11" s="5"/>
      <c r="C11" s="5"/>
      <c r="D11" s="5"/>
      <c r="E11" s="5"/>
      <c r="F11" s="6"/>
      <c r="G11" s="6"/>
      <c r="H11" s="6"/>
      <c r="I11" s="6"/>
    </row>
    <row r="12" spans="1:35" x14ac:dyDescent="0.2">
      <c r="A12" s="5"/>
      <c r="B12" s="5"/>
      <c r="C12" s="5"/>
      <c r="D12" s="5"/>
      <c r="E12" s="5"/>
      <c r="F12" s="6"/>
      <c r="G12" s="6"/>
      <c r="H12" s="6"/>
      <c r="I12" s="6"/>
    </row>
    <row r="13" spans="1:35" x14ac:dyDescent="0.2">
      <c r="A13" s="5"/>
      <c r="B13" s="5"/>
      <c r="C13" s="5"/>
      <c r="D13" s="5"/>
      <c r="E13" s="5"/>
      <c r="F13" s="6"/>
      <c r="G13" s="6"/>
      <c r="H13" s="6"/>
      <c r="I13" s="6"/>
    </row>
    <row r="14" spans="1:35" x14ac:dyDescent="0.2">
      <c r="A14" s="5"/>
      <c r="B14" s="5"/>
      <c r="C14" s="5"/>
      <c r="D14" s="5"/>
      <c r="E14" s="5"/>
      <c r="F14" s="6"/>
      <c r="G14" s="6"/>
      <c r="H14" s="6"/>
      <c r="I14" s="6"/>
    </row>
    <row r="16" spans="1:35" s="21" customFormat="1" ht="26.25" thickBot="1" x14ac:dyDescent="0.25">
      <c r="A16" s="76" t="s">
        <v>10</v>
      </c>
      <c r="B16" s="76" t="s">
        <v>6</v>
      </c>
      <c r="C16" s="76" t="s">
        <v>7</v>
      </c>
      <c r="D16" s="76" t="s">
        <v>8</v>
      </c>
      <c r="E16" s="76" t="s">
        <v>18</v>
      </c>
      <c r="F16" s="77" t="s">
        <v>1</v>
      </c>
      <c r="G16" s="77" t="s">
        <v>2</v>
      </c>
      <c r="H16" s="76" t="s">
        <v>11</v>
      </c>
      <c r="I16" s="76" t="s">
        <v>66</v>
      </c>
      <c r="J16" s="76" t="s">
        <v>12</v>
      </c>
      <c r="K16" s="76" t="s">
        <v>45</v>
      </c>
      <c r="L16" s="76" t="s">
        <v>13</v>
      </c>
      <c r="M16" s="76" t="s">
        <v>14</v>
      </c>
      <c r="N16" s="77" t="s">
        <v>3</v>
      </c>
      <c r="O16" s="77" t="s">
        <v>4</v>
      </c>
      <c r="P16" s="76" t="s">
        <v>15</v>
      </c>
      <c r="Q16" s="76" t="s">
        <v>50</v>
      </c>
      <c r="R16" s="76" t="s">
        <v>65</v>
      </c>
      <c r="S16" s="76" t="s">
        <v>46</v>
      </c>
      <c r="T16" s="76" t="s">
        <v>47</v>
      </c>
      <c r="U16" s="76" t="s">
        <v>48</v>
      </c>
      <c r="V16" s="76" t="s">
        <v>49</v>
      </c>
      <c r="W16" s="76" t="s">
        <v>16</v>
      </c>
      <c r="X16" s="76" t="s">
        <v>55</v>
      </c>
      <c r="Y16" s="77" t="s">
        <v>5</v>
      </c>
      <c r="Z16" s="77" t="s">
        <v>0</v>
      </c>
      <c r="AA16" s="78" t="s">
        <v>9</v>
      </c>
      <c r="AB16" s="76" t="s">
        <v>59</v>
      </c>
      <c r="AC16" s="76" t="s">
        <v>60</v>
      </c>
      <c r="AD16" s="76" t="s">
        <v>61</v>
      </c>
      <c r="AE16" s="76" t="s">
        <v>62</v>
      </c>
      <c r="AF16" s="76" t="s">
        <v>51</v>
      </c>
      <c r="AG16" s="76" t="s">
        <v>52</v>
      </c>
      <c r="AH16" s="76" t="s">
        <v>53</v>
      </c>
      <c r="AI16" s="76" t="s">
        <v>54</v>
      </c>
    </row>
    <row r="17" spans="1:35" hidden="1" x14ac:dyDescent="0.2">
      <c r="A17" s="14">
        <v>42396</v>
      </c>
      <c r="B17" s="14" t="s">
        <v>56</v>
      </c>
      <c r="C17" s="14" t="s">
        <v>57</v>
      </c>
      <c r="D17" s="14" t="s">
        <v>24</v>
      </c>
      <c r="E17" s="14" t="s">
        <v>58</v>
      </c>
      <c r="F17" s="7" t="s">
        <v>63</v>
      </c>
      <c r="G17" s="7" t="s">
        <v>25</v>
      </c>
      <c r="H17" s="7">
        <v>22.1</v>
      </c>
      <c r="I17" s="23">
        <f>1.25*J17/SQRT(L17)</f>
        <v>0.14258085802543347</v>
      </c>
      <c r="J17" s="7">
        <v>1.1000000000000001</v>
      </c>
      <c r="K17" s="24">
        <f>J17/H17</f>
        <v>4.9773755656108601E-2</v>
      </c>
      <c r="L17" s="7">
        <v>93</v>
      </c>
      <c r="M17" s="11">
        <f t="shared" ref="M17:M26" si="0">IF(J17="",(""),(2*J17))</f>
        <v>2.2000000000000002</v>
      </c>
      <c r="N17" s="12">
        <f t="shared" ref="N17:N26" si="1">IF(M17="",(""),(H17+M17))</f>
        <v>24.3</v>
      </c>
      <c r="O17" s="12">
        <f t="shared" ref="O17:O26" si="2">IF(M17="",(""),(H17-M17))</f>
        <v>19.900000000000002</v>
      </c>
      <c r="P17" s="9">
        <v>23</v>
      </c>
      <c r="Q17" s="9">
        <v>23</v>
      </c>
      <c r="R17" s="40">
        <v>0.1</v>
      </c>
      <c r="S17" s="25">
        <f>H17-AVERAGE(P17:Q17)</f>
        <v>-0.89999999999999858</v>
      </c>
      <c r="T17" s="26">
        <f>S17/H17</f>
        <v>-4.072398190045242E-2</v>
      </c>
      <c r="U17" s="27">
        <f>STDEV(P17:Q17)</f>
        <v>0</v>
      </c>
      <c r="V17" s="26">
        <f>U17/AVERAGE(P17:Q17)</f>
        <v>0</v>
      </c>
      <c r="W17" s="10">
        <f t="shared" ref="W17:W26" si="3">IF(P17="",(""),((P17-H17)/(M17/2)))</f>
        <v>0.81818181818181679</v>
      </c>
      <c r="X17" s="10">
        <f t="shared" ref="X17:X42" si="4">(P17-H17)/SQRT((R17*P17/2)^2+(I17*I17))</f>
        <v>0.77666208593957464</v>
      </c>
      <c r="Y17" s="9" t="s">
        <v>44</v>
      </c>
      <c r="Z17" s="7" t="s">
        <v>28</v>
      </c>
      <c r="AA17" s="28"/>
      <c r="AB17" s="7">
        <v>-2</v>
      </c>
      <c r="AC17" s="7">
        <v>-3</v>
      </c>
      <c r="AD17" s="7">
        <v>2</v>
      </c>
      <c r="AE17" s="7">
        <v>3</v>
      </c>
      <c r="AF17" s="30">
        <f t="shared" ref="AF17:AF26" si="5">T17*T17</f>
        <v>1.6584427018283762E-3</v>
      </c>
      <c r="AG17" s="30">
        <f>I17/H17</f>
        <v>6.4516225350874871E-3</v>
      </c>
      <c r="AH17" s="30">
        <f>V17*V17</f>
        <v>0</v>
      </c>
      <c r="AI17" s="30">
        <f>K17*K17</f>
        <v>2.477426752114003E-3</v>
      </c>
    </row>
    <row r="18" spans="1:35" hidden="1" x14ac:dyDescent="0.2">
      <c r="A18" s="15">
        <v>42473</v>
      </c>
      <c r="B18" s="14" t="s">
        <v>56</v>
      </c>
      <c r="C18" s="14" t="s">
        <v>57</v>
      </c>
      <c r="D18" s="14" t="s">
        <v>24</v>
      </c>
      <c r="E18" s="14" t="s">
        <v>58</v>
      </c>
      <c r="F18" s="7" t="s">
        <v>63</v>
      </c>
      <c r="G18" s="8" t="s">
        <v>25</v>
      </c>
      <c r="H18" s="8">
        <v>9.8000000000000007</v>
      </c>
      <c r="I18" s="23">
        <f t="shared" ref="I18:I26" si="6">1.25*J18/SQRT(L18)</f>
        <v>7.4627789265749186E-2</v>
      </c>
      <c r="J18" s="8">
        <v>0.6</v>
      </c>
      <c r="K18" s="24">
        <f t="shared" ref="K18:K51" si="7">J18/H18</f>
        <v>6.1224489795918359E-2</v>
      </c>
      <c r="L18" s="8">
        <v>101</v>
      </c>
      <c r="M18" s="11">
        <f t="shared" si="0"/>
        <v>1.2</v>
      </c>
      <c r="N18" s="12">
        <f t="shared" si="1"/>
        <v>11</v>
      </c>
      <c r="O18" s="12">
        <f t="shared" si="2"/>
        <v>8.6000000000000014</v>
      </c>
      <c r="P18" s="8">
        <v>9.9</v>
      </c>
      <c r="Q18" s="7">
        <v>9.9</v>
      </c>
      <c r="R18" s="51">
        <v>0.1</v>
      </c>
      <c r="S18" s="56">
        <f t="shared" ref="S18:S26" si="8">H18-AVERAGE(P18:Q18)</f>
        <v>-9.9999999999999645E-2</v>
      </c>
      <c r="T18" s="26">
        <f t="shared" ref="T18:T26" si="9">S18/H18</f>
        <v>-1.0204081632653024E-2</v>
      </c>
      <c r="U18" s="27">
        <f t="shared" ref="U18:U26" si="10">STDEV(P18:Q18)</f>
        <v>0</v>
      </c>
      <c r="V18" s="26">
        <f t="shared" ref="V18:V26" si="11">U18/AVERAGE(P18:Q18)</f>
        <v>0</v>
      </c>
      <c r="W18" s="10">
        <f t="shared" si="3"/>
        <v>0.16666666666666607</v>
      </c>
      <c r="X18" s="10">
        <f t="shared" si="4"/>
        <v>0.1997627002306997</v>
      </c>
      <c r="Y18" s="13" t="s">
        <v>41</v>
      </c>
      <c r="Z18" s="8">
        <v>400833</v>
      </c>
      <c r="AA18" s="29"/>
      <c r="AB18" s="8">
        <v>-2</v>
      </c>
      <c r="AC18" s="8">
        <v>-3</v>
      </c>
      <c r="AD18" s="8">
        <v>2</v>
      </c>
      <c r="AE18" s="8">
        <v>3</v>
      </c>
      <c r="AF18" s="31">
        <f t="shared" si="5"/>
        <v>1.0412328196584681E-4</v>
      </c>
      <c r="AG18" s="31">
        <f t="shared" ref="AG18:AG26" si="12">I18/H18</f>
        <v>7.6150805373213452E-3</v>
      </c>
      <c r="AH18" s="31">
        <f t="shared" ref="AH18:AH26" si="13">V18*V18</f>
        <v>0</v>
      </c>
      <c r="AI18" s="31">
        <f t="shared" ref="AI18:AI26" si="14">K18*K18</f>
        <v>3.7484381507705113E-3</v>
      </c>
    </row>
    <row r="19" spans="1:35" hidden="1" x14ac:dyDescent="0.2">
      <c r="A19" s="15">
        <v>42648</v>
      </c>
      <c r="B19" s="14" t="s">
        <v>56</v>
      </c>
      <c r="C19" s="14" t="s">
        <v>57</v>
      </c>
      <c r="D19" s="14" t="s">
        <v>24</v>
      </c>
      <c r="E19" s="14" t="s">
        <v>58</v>
      </c>
      <c r="F19" s="7" t="s">
        <v>63</v>
      </c>
      <c r="G19" s="8" t="s">
        <v>25</v>
      </c>
      <c r="H19" s="8">
        <v>16.600000000000001</v>
      </c>
      <c r="I19" s="23">
        <f t="shared" si="6"/>
        <v>0.10660035817780521</v>
      </c>
      <c r="J19" s="8">
        <v>0.8</v>
      </c>
      <c r="K19" s="24">
        <f t="shared" si="7"/>
        <v>4.8192771084337345E-2</v>
      </c>
      <c r="L19" s="8">
        <v>88</v>
      </c>
      <c r="M19" s="11">
        <f t="shared" si="0"/>
        <v>1.6</v>
      </c>
      <c r="N19" s="12">
        <f t="shared" si="1"/>
        <v>18.200000000000003</v>
      </c>
      <c r="O19" s="12">
        <f t="shared" si="2"/>
        <v>15.000000000000002</v>
      </c>
      <c r="P19" s="8">
        <v>17</v>
      </c>
      <c r="Q19" s="7">
        <v>17</v>
      </c>
      <c r="R19" s="51">
        <v>0.1</v>
      </c>
      <c r="S19" s="56">
        <f t="shared" si="8"/>
        <v>-0.39999999999999858</v>
      </c>
      <c r="T19" s="26">
        <f t="shared" si="9"/>
        <v>-2.4096385542168586E-2</v>
      </c>
      <c r="U19" s="27">
        <f t="shared" si="10"/>
        <v>0</v>
      </c>
      <c r="V19" s="26">
        <f t="shared" si="11"/>
        <v>0</v>
      </c>
      <c r="W19" s="10">
        <f t="shared" si="3"/>
        <v>0.49999999999999822</v>
      </c>
      <c r="X19" s="10">
        <f t="shared" si="4"/>
        <v>0.46693056880597761</v>
      </c>
      <c r="Y19" s="13" t="s">
        <v>35</v>
      </c>
      <c r="Z19" s="8" t="s">
        <v>29</v>
      </c>
      <c r="AA19" s="29"/>
      <c r="AB19" s="8">
        <v>-2</v>
      </c>
      <c r="AC19" s="8">
        <v>-3</v>
      </c>
      <c r="AD19" s="8">
        <v>2</v>
      </c>
      <c r="AE19" s="8">
        <v>3</v>
      </c>
      <c r="AF19" s="31">
        <f t="shared" si="5"/>
        <v>5.8063579619683126E-4</v>
      </c>
      <c r="AG19" s="31">
        <f t="shared" si="12"/>
        <v>6.4217083239641688E-3</v>
      </c>
      <c r="AH19" s="31">
        <f t="shared" si="13"/>
        <v>0</v>
      </c>
      <c r="AI19" s="31">
        <f t="shared" si="14"/>
        <v>2.3225431847873415E-3</v>
      </c>
    </row>
    <row r="20" spans="1:35" hidden="1" x14ac:dyDescent="0.2">
      <c r="A20" s="15">
        <v>42837</v>
      </c>
      <c r="B20" s="14" t="s">
        <v>56</v>
      </c>
      <c r="C20" s="14" t="s">
        <v>57</v>
      </c>
      <c r="D20" s="14" t="s">
        <v>24</v>
      </c>
      <c r="E20" s="14" t="s">
        <v>58</v>
      </c>
      <c r="F20" s="8" t="s">
        <v>26</v>
      </c>
      <c r="G20" s="8" t="s">
        <v>25</v>
      </c>
      <c r="H20" s="16">
        <v>17</v>
      </c>
      <c r="I20" s="23">
        <f t="shared" si="6"/>
        <v>0.10425720702853739</v>
      </c>
      <c r="J20" s="8">
        <v>0.8</v>
      </c>
      <c r="K20" s="24">
        <f t="shared" si="7"/>
        <v>4.7058823529411764E-2</v>
      </c>
      <c r="L20" s="8">
        <v>92</v>
      </c>
      <c r="M20" s="11">
        <f t="shared" si="0"/>
        <v>1.6</v>
      </c>
      <c r="N20" s="12">
        <f t="shared" si="1"/>
        <v>18.600000000000001</v>
      </c>
      <c r="O20" s="12">
        <f t="shared" si="2"/>
        <v>15.4</v>
      </c>
      <c r="P20" s="8">
        <v>16.899999999999999</v>
      </c>
      <c r="Q20" s="7">
        <v>16.899999999999999</v>
      </c>
      <c r="R20" s="51">
        <v>0.1</v>
      </c>
      <c r="S20" s="56">
        <f t="shared" si="8"/>
        <v>0.10000000000000142</v>
      </c>
      <c r="T20" s="26">
        <f t="shared" si="9"/>
        <v>5.8823529411765538E-3</v>
      </c>
      <c r="U20" s="27">
        <f t="shared" si="10"/>
        <v>0</v>
      </c>
      <c r="V20" s="26">
        <f t="shared" si="11"/>
        <v>0</v>
      </c>
      <c r="W20" s="10">
        <f t="shared" si="3"/>
        <v>-0.12500000000000178</v>
      </c>
      <c r="X20" s="10">
        <f t="shared" si="4"/>
        <v>-0.11745258461879529</v>
      </c>
      <c r="Y20" s="13" t="s">
        <v>43</v>
      </c>
      <c r="Z20" s="8" t="s">
        <v>36</v>
      </c>
      <c r="AA20" s="29"/>
      <c r="AB20" s="8">
        <v>-2</v>
      </c>
      <c r="AC20" s="8">
        <v>-3</v>
      </c>
      <c r="AD20" s="8">
        <v>2</v>
      </c>
      <c r="AE20" s="8">
        <v>3</v>
      </c>
      <c r="AF20" s="31">
        <f t="shared" si="5"/>
        <v>3.4602076124568453E-5</v>
      </c>
      <c r="AG20" s="31">
        <f t="shared" si="12"/>
        <v>6.1327768840316113E-3</v>
      </c>
      <c r="AH20" s="31">
        <f t="shared" si="13"/>
        <v>0</v>
      </c>
      <c r="AI20" s="31">
        <f t="shared" si="14"/>
        <v>2.2145328719723181E-3</v>
      </c>
    </row>
    <row r="21" spans="1:35" hidden="1" x14ac:dyDescent="0.2">
      <c r="A21" s="15">
        <v>43012</v>
      </c>
      <c r="B21" s="14" t="s">
        <v>56</v>
      </c>
      <c r="C21" s="14" t="s">
        <v>57</v>
      </c>
      <c r="D21" s="14" t="s">
        <v>24</v>
      </c>
      <c r="E21" s="14" t="s">
        <v>58</v>
      </c>
      <c r="F21" s="8" t="s">
        <v>26</v>
      </c>
      <c r="G21" s="8" t="s">
        <v>25</v>
      </c>
      <c r="H21" s="16">
        <v>27</v>
      </c>
      <c r="I21" s="23">
        <f t="shared" si="6"/>
        <v>0.13176156917368248</v>
      </c>
      <c r="J21" s="16">
        <v>1</v>
      </c>
      <c r="K21" s="24">
        <f t="shared" si="7"/>
        <v>3.7037037037037035E-2</v>
      </c>
      <c r="L21" s="8">
        <v>90</v>
      </c>
      <c r="M21" s="11">
        <f t="shared" si="0"/>
        <v>2</v>
      </c>
      <c r="N21" s="12">
        <f t="shared" si="1"/>
        <v>29</v>
      </c>
      <c r="O21" s="12">
        <f t="shared" si="2"/>
        <v>25</v>
      </c>
      <c r="P21" s="16">
        <v>27</v>
      </c>
      <c r="Q21" s="19">
        <v>27</v>
      </c>
      <c r="R21" s="51">
        <v>0.1</v>
      </c>
      <c r="S21" s="56">
        <f t="shared" si="8"/>
        <v>0</v>
      </c>
      <c r="T21" s="26">
        <f t="shared" si="9"/>
        <v>0</v>
      </c>
      <c r="U21" s="27">
        <f t="shared" si="10"/>
        <v>0</v>
      </c>
      <c r="V21" s="26">
        <f t="shared" si="11"/>
        <v>0</v>
      </c>
      <c r="W21" s="10">
        <f t="shared" si="3"/>
        <v>0</v>
      </c>
      <c r="X21" s="10">
        <f t="shared" si="4"/>
        <v>0</v>
      </c>
      <c r="Y21" s="8" t="s">
        <v>37</v>
      </c>
      <c r="Z21" s="8">
        <v>400476</v>
      </c>
      <c r="AA21" s="29"/>
      <c r="AB21" s="8">
        <v>-2</v>
      </c>
      <c r="AC21" s="8">
        <v>-3</v>
      </c>
      <c r="AD21" s="8">
        <v>2</v>
      </c>
      <c r="AE21" s="8">
        <v>3</v>
      </c>
      <c r="AF21" s="31">
        <f t="shared" si="5"/>
        <v>0</v>
      </c>
      <c r="AG21" s="31">
        <f t="shared" si="12"/>
        <v>4.8800581175437955E-3</v>
      </c>
      <c r="AH21" s="31">
        <f t="shared" si="13"/>
        <v>0</v>
      </c>
      <c r="AI21" s="31">
        <f t="shared" si="14"/>
        <v>1.3717421124828531E-3</v>
      </c>
    </row>
    <row r="22" spans="1:35" hidden="1" x14ac:dyDescent="0.2">
      <c r="A22" s="15">
        <v>43012</v>
      </c>
      <c r="B22" s="14" t="s">
        <v>56</v>
      </c>
      <c r="C22" s="14" t="s">
        <v>57</v>
      </c>
      <c r="D22" s="14" t="s">
        <v>24</v>
      </c>
      <c r="E22" s="14" t="s">
        <v>58</v>
      </c>
      <c r="F22" s="8" t="s">
        <v>26</v>
      </c>
      <c r="G22" s="8" t="s">
        <v>25</v>
      </c>
      <c r="H22" s="8">
        <v>3.3</v>
      </c>
      <c r="I22" s="23">
        <f t="shared" si="6"/>
        <v>2.8676966733820218E-2</v>
      </c>
      <c r="J22" s="8">
        <v>0.2</v>
      </c>
      <c r="K22" s="24">
        <f t="shared" si="7"/>
        <v>6.0606060606060615E-2</v>
      </c>
      <c r="L22" s="8">
        <v>76</v>
      </c>
      <c r="M22" s="11">
        <f t="shared" si="0"/>
        <v>0.4</v>
      </c>
      <c r="N22" s="12">
        <f t="shared" si="1"/>
        <v>3.6999999999999997</v>
      </c>
      <c r="O22" s="12">
        <f t="shared" si="2"/>
        <v>2.9</v>
      </c>
      <c r="P22" s="16">
        <v>3</v>
      </c>
      <c r="Q22" s="19">
        <v>3</v>
      </c>
      <c r="R22" s="51">
        <v>0.1</v>
      </c>
      <c r="S22" s="56">
        <f t="shared" si="8"/>
        <v>0.29999999999999982</v>
      </c>
      <c r="T22" s="26">
        <f t="shared" si="9"/>
        <v>9.0909090909090856E-2</v>
      </c>
      <c r="U22" s="27">
        <f t="shared" si="10"/>
        <v>0</v>
      </c>
      <c r="V22" s="26">
        <f t="shared" si="11"/>
        <v>0</v>
      </c>
      <c r="W22" s="10">
        <f t="shared" si="3"/>
        <v>-1.4999999999999991</v>
      </c>
      <c r="X22" s="10">
        <f t="shared" si="4"/>
        <v>-1.9644226318299465</v>
      </c>
      <c r="Y22" s="8" t="s">
        <v>37</v>
      </c>
      <c r="Z22" s="8">
        <v>400471</v>
      </c>
      <c r="AA22" s="29"/>
      <c r="AB22" s="8">
        <v>-2</v>
      </c>
      <c r="AC22" s="8">
        <v>-3</v>
      </c>
      <c r="AD22" s="8">
        <v>2</v>
      </c>
      <c r="AE22" s="8">
        <v>3</v>
      </c>
      <c r="AF22" s="31">
        <f t="shared" si="5"/>
        <v>8.2644628099173452E-3</v>
      </c>
      <c r="AG22" s="31">
        <f t="shared" si="12"/>
        <v>8.6899899193394609E-3</v>
      </c>
      <c r="AH22" s="31">
        <f t="shared" si="13"/>
        <v>0</v>
      </c>
      <c r="AI22" s="31">
        <f t="shared" si="14"/>
        <v>3.6730945821854925E-3</v>
      </c>
    </row>
    <row r="23" spans="1:35" hidden="1" x14ac:dyDescent="0.2">
      <c r="A23" s="15">
        <v>43131</v>
      </c>
      <c r="B23" s="14" t="s">
        <v>56</v>
      </c>
      <c r="C23" s="14" t="s">
        <v>57</v>
      </c>
      <c r="D23" s="14" t="s">
        <v>24</v>
      </c>
      <c r="E23" s="14" t="s">
        <v>58</v>
      </c>
      <c r="F23" s="8" t="s">
        <v>26</v>
      </c>
      <c r="G23" s="8" t="s">
        <v>25</v>
      </c>
      <c r="H23" s="8">
        <v>28.3</v>
      </c>
      <c r="I23" s="23">
        <f t="shared" si="6"/>
        <v>0.15309310892394865</v>
      </c>
      <c r="J23" s="8">
        <v>1.2</v>
      </c>
      <c r="K23" s="24">
        <f t="shared" si="7"/>
        <v>4.2402826855123671E-2</v>
      </c>
      <c r="L23" s="8">
        <v>96</v>
      </c>
      <c r="M23" s="11">
        <f t="shared" si="0"/>
        <v>2.4</v>
      </c>
      <c r="N23" s="12">
        <f t="shared" si="1"/>
        <v>30.7</v>
      </c>
      <c r="O23" s="12">
        <f t="shared" si="2"/>
        <v>25.900000000000002</v>
      </c>
      <c r="P23" s="8">
        <v>29.4</v>
      </c>
      <c r="Q23" s="7">
        <v>29.4</v>
      </c>
      <c r="R23" s="51">
        <v>0.1</v>
      </c>
      <c r="S23" s="56">
        <f t="shared" si="8"/>
        <v>-1.0999999999999979</v>
      </c>
      <c r="T23" s="26">
        <f t="shared" si="9"/>
        <v>-3.8869257950529958E-2</v>
      </c>
      <c r="U23" s="27">
        <f t="shared" si="10"/>
        <v>0</v>
      </c>
      <c r="V23" s="26">
        <f t="shared" si="11"/>
        <v>0</v>
      </c>
      <c r="W23" s="10">
        <f t="shared" si="3"/>
        <v>0.91666666666666496</v>
      </c>
      <c r="X23" s="10">
        <f t="shared" si="4"/>
        <v>0.74427394248727075</v>
      </c>
      <c r="Y23" s="8" t="s">
        <v>38</v>
      </c>
      <c r="Z23" s="8">
        <v>400037</v>
      </c>
      <c r="AA23" s="29"/>
      <c r="AB23" s="8">
        <v>-2</v>
      </c>
      <c r="AC23" s="8">
        <v>-3</v>
      </c>
      <c r="AD23" s="8">
        <v>2</v>
      </c>
      <c r="AE23" s="8">
        <v>3</v>
      </c>
      <c r="AF23" s="31">
        <f t="shared" si="5"/>
        <v>1.5108192136248364E-3</v>
      </c>
      <c r="AG23" s="31">
        <f t="shared" si="12"/>
        <v>5.4096504920123191E-3</v>
      </c>
      <c r="AH23" s="31">
        <f t="shared" si="13"/>
        <v>0</v>
      </c>
      <c r="AI23" s="31">
        <f t="shared" si="14"/>
        <v>1.7979997253055973E-3</v>
      </c>
    </row>
    <row r="24" spans="1:35" hidden="1" x14ac:dyDescent="0.2">
      <c r="A24" s="15">
        <v>43201</v>
      </c>
      <c r="B24" s="14" t="s">
        <v>56</v>
      </c>
      <c r="C24" s="14" t="s">
        <v>57</v>
      </c>
      <c r="D24" s="14" t="s">
        <v>24</v>
      </c>
      <c r="E24" s="14" t="s">
        <v>58</v>
      </c>
      <c r="F24" s="13" t="s">
        <v>27</v>
      </c>
      <c r="G24" s="8" t="s">
        <v>25</v>
      </c>
      <c r="H24" s="8">
        <v>25.4</v>
      </c>
      <c r="I24" s="23">
        <f t="shared" si="6"/>
        <v>0.16331864497962195</v>
      </c>
      <c r="J24" s="8">
        <v>1.3</v>
      </c>
      <c r="K24" s="24">
        <f t="shared" si="7"/>
        <v>5.1181102362204731E-2</v>
      </c>
      <c r="L24" s="8">
        <v>99</v>
      </c>
      <c r="M24" s="11">
        <f t="shared" si="0"/>
        <v>2.6</v>
      </c>
      <c r="N24" s="12">
        <f t="shared" si="1"/>
        <v>28</v>
      </c>
      <c r="O24" s="12">
        <f t="shared" si="2"/>
        <v>22.799999999999997</v>
      </c>
      <c r="P24" s="8">
        <v>26.1</v>
      </c>
      <c r="Q24" s="7">
        <v>26.1</v>
      </c>
      <c r="R24" s="51">
        <v>0.1</v>
      </c>
      <c r="S24" s="56">
        <f t="shared" si="8"/>
        <v>-0.70000000000000284</v>
      </c>
      <c r="T24" s="26">
        <f t="shared" si="9"/>
        <v>-2.755905511811035E-2</v>
      </c>
      <c r="U24" s="27">
        <f t="shared" si="10"/>
        <v>0</v>
      </c>
      <c r="V24" s="26">
        <f t="shared" si="11"/>
        <v>0</v>
      </c>
      <c r="W24" s="10">
        <f t="shared" si="3"/>
        <v>0.53846153846154066</v>
      </c>
      <c r="X24" s="10">
        <f t="shared" si="4"/>
        <v>0.53224660623098574</v>
      </c>
      <c r="Y24" s="13" t="s">
        <v>39</v>
      </c>
      <c r="Z24" s="8">
        <v>400181</v>
      </c>
      <c r="AA24" s="29"/>
      <c r="AB24" s="8">
        <v>-2</v>
      </c>
      <c r="AC24" s="8">
        <v>-3</v>
      </c>
      <c r="AD24" s="8">
        <v>2</v>
      </c>
      <c r="AE24" s="8">
        <v>3</v>
      </c>
      <c r="AF24" s="31">
        <f t="shared" si="5"/>
        <v>7.5950151900304431E-4</v>
      </c>
      <c r="AG24" s="31">
        <f t="shared" si="12"/>
        <v>6.4298679125835414E-3</v>
      </c>
      <c r="AH24" s="31">
        <f t="shared" si="13"/>
        <v>0</v>
      </c>
      <c r="AI24" s="31">
        <f t="shared" si="14"/>
        <v>2.6195052390104788E-3</v>
      </c>
    </row>
    <row r="25" spans="1:35" hidden="1" x14ac:dyDescent="0.2">
      <c r="A25" s="15">
        <v>43376</v>
      </c>
      <c r="B25" s="14" t="s">
        <v>56</v>
      </c>
      <c r="C25" s="14" t="s">
        <v>57</v>
      </c>
      <c r="D25" s="14" t="s">
        <v>24</v>
      </c>
      <c r="E25" s="14" t="s">
        <v>58</v>
      </c>
      <c r="F25" s="8" t="s">
        <v>26</v>
      </c>
      <c r="G25" s="8" t="s">
        <v>25</v>
      </c>
      <c r="H25" s="8">
        <v>15.6</v>
      </c>
      <c r="I25" s="23">
        <f t="shared" si="6"/>
        <v>0.10259783520851541</v>
      </c>
      <c r="J25" s="8">
        <v>0.8</v>
      </c>
      <c r="K25" s="24">
        <f t="shared" si="7"/>
        <v>5.1282051282051287E-2</v>
      </c>
      <c r="L25" s="8">
        <v>95</v>
      </c>
      <c r="M25" s="11">
        <f t="shared" si="0"/>
        <v>1.6</v>
      </c>
      <c r="N25" s="12">
        <f t="shared" si="1"/>
        <v>17.2</v>
      </c>
      <c r="O25" s="12">
        <f t="shared" si="2"/>
        <v>14</v>
      </c>
      <c r="P25" s="8">
        <v>15.5</v>
      </c>
      <c r="Q25" s="7">
        <v>15.5</v>
      </c>
      <c r="R25" s="51">
        <v>0.1</v>
      </c>
      <c r="S25" s="56">
        <f t="shared" si="8"/>
        <v>9.9999999999999645E-2</v>
      </c>
      <c r="T25" s="26">
        <f t="shared" si="9"/>
        <v>6.4102564102563875E-3</v>
      </c>
      <c r="U25" s="27">
        <f t="shared" si="10"/>
        <v>0</v>
      </c>
      <c r="V25" s="26">
        <f t="shared" si="11"/>
        <v>0</v>
      </c>
      <c r="W25" s="10">
        <f t="shared" si="3"/>
        <v>-0.12499999999999956</v>
      </c>
      <c r="X25" s="10">
        <f t="shared" si="4"/>
        <v>-0.12791622211210607</v>
      </c>
      <c r="Y25" s="8" t="s">
        <v>40</v>
      </c>
      <c r="Z25" s="8">
        <v>400408</v>
      </c>
      <c r="AA25" s="29"/>
      <c r="AB25" s="8">
        <v>-2</v>
      </c>
      <c r="AC25" s="8">
        <v>-3</v>
      </c>
      <c r="AD25" s="8">
        <v>2</v>
      </c>
      <c r="AE25" s="8">
        <v>3</v>
      </c>
      <c r="AF25" s="31">
        <f t="shared" si="5"/>
        <v>4.109138724523311E-5</v>
      </c>
      <c r="AG25" s="31">
        <f t="shared" si="12"/>
        <v>6.5767843082381672E-3</v>
      </c>
      <c r="AH25" s="31">
        <f t="shared" si="13"/>
        <v>0</v>
      </c>
      <c r="AI25" s="31">
        <f t="shared" si="14"/>
        <v>2.6298487836949381E-3</v>
      </c>
    </row>
    <row r="26" spans="1:35" hidden="1" x14ac:dyDescent="0.2">
      <c r="A26" s="15">
        <v>43376</v>
      </c>
      <c r="B26" s="14" t="s">
        <v>56</v>
      </c>
      <c r="C26" s="14" t="s">
        <v>57</v>
      </c>
      <c r="D26" s="14" t="s">
        <v>24</v>
      </c>
      <c r="E26" s="14" t="s">
        <v>58</v>
      </c>
      <c r="F26" s="13" t="s">
        <v>27</v>
      </c>
      <c r="G26" s="8" t="s">
        <v>25</v>
      </c>
      <c r="H26" s="8">
        <v>5.5</v>
      </c>
      <c r="I26" s="23">
        <f t="shared" si="6"/>
        <v>4.3015450100730324E-2</v>
      </c>
      <c r="J26" s="8">
        <v>0.3</v>
      </c>
      <c r="K26" s="24">
        <f t="shared" si="7"/>
        <v>5.4545454545454543E-2</v>
      </c>
      <c r="L26" s="8">
        <v>76</v>
      </c>
      <c r="M26" s="11">
        <f t="shared" si="0"/>
        <v>0.6</v>
      </c>
      <c r="N26" s="12">
        <f t="shared" si="1"/>
        <v>6.1</v>
      </c>
      <c r="O26" s="12">
        <f t="shared" si="2"/>
        <v>4.9000000000000004</v>
      </c>
      <c r="P26" s="8">
        <v>5.6</v>
      </c>
      <c r="Q26" s="7">
        <v>5.6</v>
      </c>
      <c r="R26" s="51">
        <v>0.1</v>
      </c>
      <c r="S26" s="56">
        <f t="shared" si="8"/>
        <v>-9.9999999999999645E-2</v>
      </c>
      <c r="T26" s="26">
        <f t="shared" si="9"/>
        <v>-1.8181818181818118E-2</v>
      </c>
      <c r="U26" s="27">
        <f t="shared" si="10"/>
        <v>0</v>
      </c>
      <c r="V26" s="26">
        <f t="shared" si="11"/>
        <v>0</v>
      </c>
      <c r="W26" s="10">
        <f t="shared" si="3"/>
        <v>0.33333333333333215</v>
      </c>
      <c r="X26" s="10">
        <f t="shared" si="4"/>
        <v>0.35300153132744672</v>
      </c>
      <c r="Y26" s="8" t="s">
        <v>40</v>
      </c>
      <c r="Z26" s="17">
        <v>400405</v>
      </c>
      <c r="AA26" s="29"/>
      <c r="AB26" s="8">
        <v>-2</v>
      </c>
      <c r="AC26" s="8">
        <v>-3</v>
      </c>
      <c r="AD26" s="8">
        <v>2</v>
      </c>
      <c r="AE26" s="8">
        <v>3</v>
      </c>
      <c r="AF26" s="31">
        <f t="shared" si="5"/>
        <v>3.3057851239669191E-4</v>
      </c>
      <c r="AG26" s="31">
        <f t="shared" si="12"/>
        <v>7.8209909274055134E-3</v>
      </c>
      <c r="AH26" s="31">
        <f t="shared" si="13"/>
        <v>0</v>
      </c>
      <c r="AI26" s="31">
        <f t="shared" si="14"/>
        <v>2.9752066115702478E-3</v>
      </c>
    </row>
    <row r="27" spans="1:35" hidden="1" x14ac:dyDescent="0.2">
      <c r="A27" s="15">
        <v>42648</v>
      </c>
      <c r="B27" s="8" t="s">
        <v>19</v>
      </c>
      <c r="C27" s="14" t="s">
        <v>57</v>
      </c>
      <c r="D27" s="8" t="s">
        <v>68</v>
      </c>
      <c r="E27" s="14" t="s">
        <v>58</v>
      </c>
      <c r="F27" s="8" t="s">
        <v>26</v>
      </c>
      <c r="G27" s="8" t="s">
        <v>25</v>
      </c>
      <c r="H27" s="8">
        <v>0.47</v>
      </c>
      <c r="I27" s="23">
        <f t="shared" ref="I27:I51" si="15">1.25*J27/SQRT(L27)</f>
        <v>7.2168783648703209E-3</v>
      </c>
      <c r="J27" s="8">
        <v>0.05</v>
      </c>
      <c r="K27" s="24">
        <f t="shared" si="7"/>
        <v>0.10638297872340427</v>
      </c>
      <c r="L27" s="8">
        <v>75</v>
      </c>
      <c r="M27" s="11">
        <f t="shared" ref="M27:M33" si="16">IF(J27="",(""),(2*J27))</f>
        <v>0.1</v>
      </c>
      <c r="N27" s="12">
        <f t="shared" ref="N27:N33" si="17">IF(M27="",(""),(H27+M27))</f>
        <v>0.56999999999999995</v>
      </c>
      <c r="O27" s="12">
        <f t="shared" ref="O27:O33" si="18">IF(M27="",(""),(H27-M27))</f>
        <v>0.37</v>
      </c>
      <c r="P27" s="8">
        <v>0.45</v>
      </c>
      <c r="Q27" s="7">
        <v>0.4</v>
      </c>
      <c r="R27" s="51">
        <v>0.1</v>
      </c>
      <c r="S27" s="56">
        <f t="shared" ref="S27:S33" si="19">H27-AVERAGE(P27:Q27)</f>
        <v>4.4999999999999929E-2</v>
      </c>
      <c r="T27" s="26">
        <f t="shared" ref="T27:T33" si="20">S27/H27</f>
        <v>9.574468085106369E-2</v>
      </c>
      <c r="U27" s="27">
        <f t="shared" ref="U27:U33" si="21">STDEV(P27:Q27)</f>
        <v>3.5355339059327369E-2</v>
      </c>
      <c r="V27" s="26">
        <f t="shared" ref="V27:V33" si="22">U27/AVERAGE(P27:Q27)</f>
        <v>8.3189033080770275E-2</v>
      </c>
      <c r="W27" s="10">
        <f t="shared" ref="W27:W33" si="23">IF(P27="",(""),((P27-H27)/(M27/2)))</f>
        <v>-0.39999999999999925</v>
      </c>
      <c r="X27" s="10">
        <f t="shared" si="4"/>
        <v>-0.84641473903031628</v>
      </c>
      <c r="Y27" s="13" t="s">
        <v>35</v>
      </c>
      <c r="Z27" s="13" t="s">
        <v>29</v>
      </c>
      <c r="AA27" s="29"/>
      <c r="AB27" s="8">
        <v>-2</v>
      </c>
      <c r="AC27" s="8">
        <v>-3</v>
      </c>
      <c r="AD27" s="8">
        <v>2</v>
      </c>
      <c r="AE27" s="8">
        <v>3</v>
      </c>
      <c r="AF27" s="31">
        <f t="shared" ref="AF27:AF42" si="24">T27*T27</f>
        <v>9.1670439112720419E-3</v>
      </c>
      <c r="AG27" s="31">
        <f t="shared" ref="AG27:AG42" si="25">I27/H27</f>
        <v>1.5355060350787918E-2</v>
      </c>
      <c r="AH27" s="31">
        <f t="shared" ref="AH27:AH42" si="26">V27*V27</f>
        <v>6.9204152249134916E-3</v>
      </c>
      <c r="AI27" s="31">
        <f t="shared" ref="AI27:AI42" si="27">K27*K27</f>
        <v>1.1317338162064285E-2</v>
      </c>
    </row>
    <row r="28" spans="1:35" hidden="1" x14ac:dyDescent="0.2">
      <c r="A28" s="15">
        <v>42760</v>
      </c>
      <c r="B28" s="8" t="s">
        <v>19</v>
      </c>
      <c r="C28" s="14" t="s">
        <v>57</v>
      </c>
      <c r="D28" s="8" t="s">
        <v>68</v>
      </c>
      <c r="E28" s="14" t="s">
        <v>58</v>
      </c>
      <c r="F28" s="13" t="s">
        <v>26</v>
      </c>
      <c r="G28" s="8" t="s">
        <v>25</v>
      </c>
      <c r="H28" s="8">
        <v>0.57999999999999996</v>
      </c>
      <c r="I28" s="23">
        <f t="shared" si="15"/>
        <v>8.3333333333333332E-3</v>
      </c>
      <c r="J28" s="8">
        <v>0.06</v>
      </c>
      <c r="K28" s="24">
        <f t="shared" si="7"/>
        <v>0.10344827586206896</v>
      </c>
      <c r="L28" s="8">
        <v>81</v>
      </c>
      <c r="M28" s="11">
        <f t="shared" si="16"/>
        <v>0.12</v>
      </c>
      <c r="N28" s="12">
        <f t="shared" si="17"/>
        <v>0.7</v>
      </c>
      <c r="O28" s="12">
        <f t="shared" si="18"/>
        <v>0.45999999999999996</v>
      </c>
      <c r="P28" s="8">
        <v>0.61</v>
      </c>
      <c r="Q28" s="7">
        <v>0.6</v>
      </c>
      <c r="R28" s="51">
        <v>0.1</v>
      </c>
      <c r="S28" s="56">
        <f t="shared" si="19"/>
        <v>-2.5000000000000022E-2</v>
      </c>
      <c r="T28" s="26">
        <f t="shared" si="20"/>
        <v>-4.3103448275862113E-2</v>
      </c>
      <c r="U28" s="27">
        <f t="shared" si="21"/>
        <v>7.0710678118654814E-3</v>
      </c>
      <c r="V28" s="26">
        <f t="shared" si="22"/>
        <v>1.1687715391513193E-2</v>
      </c>
      <c r="W28" s="10">
        <f t="shared" si="23"/>
        <v>0.50000000000000044</v>
      </c>
      <c r="X28" s="10">
        <f t="shared" si="4"/>
        <v>0.94882826899996098</v>
      </c>
      <c r="Y28" s="13" t="s">
        <v>42</v>
      </c>
      <c r="Z28" s="8">
        <v>400026</v>
      </c>
      <c r="AA28" s="29"/>
      <c r="AB28" s="8">
        <v>-2</v>
      </c>
      <c r="AC28" s="8">
        <v>-3</v>
      </c>
      <c r="AD28" s="8">
        <v>2</v>
      </c>
      <c r="AE28" s="8">
        <v>3</v>
      </c>
      <c r="AF28" s="31">
        <f t="shared" si="24"/>
        <v>1.8579072532699207E-3</v>
      </c>
      <c r="AG28" s="31">
        <f t="shared" si="25"/>
        <v>1.4367816091954025E-2</v>
      </c>
      <c r="AH28" s="31">
        <f t="shared" si="26"/>
        <v>1.366026910730144E-4</v>
      </c>
      <c r="AI28" s="31">
        <f t="shared" si="27"/>
        <v>1.070154577883472E-2</v>
      </c>
    </row>
    <row r="29" spans="1:35" x14ac:dyDescent="0.2">
      <c r="A29" s="15">
        <v>42837</v>
      </c>
      <c r="B29" s="8" t="s">
        <v>19</v>
      </c>
      <c r="C29" s="14" t="s">
        <v>57</v>
      </c>
      <c r="D29" s="8" t="s">
        <v>68</v>
      </c>
      <c r="E29" s="14" t="s">
        <v>58</v>
      </c>
      <c r="F29" s="8" t="s">
        <v>26</v>
      </c>
      <c r="G29" s="8" t="s">
        <v>25</v>
      </c>
      <c r="H29" s="8">
        <v>0.12</v>
      </c>
      <c r="I29" s="23">
        <f t="shared" si="15"/>
        <v>2.9061909685954824E-3</v>
      </c>
      <c r="J29" s="8">
        <v>0.02</v>
      </c>
      <c r="K29" s="24">
        <f t="shared" si="7"/>
        <v>0.16666666666666669</v>
      </c>
      <c r="L29" s="8">
        <v>74</v>
      </c>
      <c r="M29" s="11">
        <f t="shared" si="16"/>
        <v>0.04</v>
      </c>
      <c r="N29" s="12">
        <f t="shared" si="17"/>
        <v>0.16</v>
      </c>
      <c r="O29" s="12">
        <f t="shared" si="18"/>
        <v>7.9999999999999988E-2</v>
      </c>
      <c r="P29" s="8">
        <v>0.11</v>
      </c>
      <c r="Q29" s="7">
        <v>0.1</v>
      </c>
      <c r="R29" s="51">
        <v>0.1</v>
      </c>
      <c r="S29" s="56">
        <f t="shared" si="19"/>
        <v>1.4999999999999986E-2</v>
      </c>
      <c r="T29" s="26">
        <f t="shared" si="20"/>
        <v>0.12499999999999989</v>
      </c>
      <c r="U29" s="27">
        <f t="shared" si="21"/>
        <v>7.0710678118654719E-3</v>
      </c>
      <c r="V29" s="26">
        <f t="shared" si="22"/>
        <v>6.7343502970147351E-2</v>
      </c>
      <c r="W29" s="10">
        <f t="shared" si="23"/>
        <v>-0.49999999999999972</v>
      </c>
      <c r="X29" s="10">
        <f t="shared" si="4"/>
        <v>-1.6075602768334596</v>
      </c>
      <c r="Y29" s="13" t="s">
        <v>43</v>
      </c>
      <c r="Z29" s="8" t="s">
        <v>36</v>
      </c>
      <c r="AA29" s="29"/>
      <c r="AB29" s="8">
        <v>-2</v>
      </c>
      <c r="AC29" s="8">
        <v>-3</v>
      </c>
      <c r="AD29" s="8">
        <v>2</v>
      </c>
      <c r="AE29" s="8">
        <v>3</v>
      </c>
      <c r="AF29" s="31">
        <f t="shared" si="24"/>
        <v>1.5624999999999972E-2</v>
      </c>
      <c r="AG29" s="31">
        <f t="shared" si="25"/>
        <v>2.4218258071629022E-2</v>
      </c>
      <c r="AH29" s="31">
        <f t="shared" si="26"/>
        <v>4.5351473922902452E-3</v>
      </c>
      <c r="AI29" s="31">
        <f t="shared" si="27"/>
        <v>2.7777777777777783E-2</v>
      </c>
    </row>
    <row r="30" spans="1:35" hidden="1" x14ac:dyDescent="0.2">
      <c r="A30" s="15">
        <v>43012</v>
      </c>
      <c r="B30" s="8" t="s">
        <v>19</v>
      </c>
      <c r="C30" s="14" t="s">
        <v>57</v>
      </c>
      <c r="D30" s="8" t="s">
        <v>68</v>
      </c>
      <c r="E30" s="14" t="s">
        <v>58</v>
      </c>
      <c r="F30" s="8" t="s">
        <v>26</v>
      </c>
      <c r="G30" s="8" t="s">
        <v>25</v>
      </c>
      <c r="H30" s="8">
        <v>0.43</v>
      </c>
      <c r="I30" s="23">
        <f t="shared" si="15"/>
        <v>5.7353933467640438E-3</v>
      </c>
      <c r="J30" s="8">
        <v>0.04</v>
      </c>
      <c r="K30" s="24">
        <f t="shared" si="7"/>
        <v>9.3023255813953487E-2</v>
      </c>
      <c r="L30" s="8">
        <v>76</v>
      </c>
      <c r="M30" s="11">
        <f t="shared" si="16"/>
        <v>0.08</v>
      </c>
      <c r="N30" s="12">
        <f t="shared" si="17"/>
        <v>0.51</v>
      </c>
      <c r="O30" s="12">
        <f t="shared" si="18"/>
        <v>0.35</v>
      </c>
      <c r="P30" s="8">
        <v>0.41</v>
      </c>
      <c r="Q30" s="7">
        <v>0.4</v>
      </c>
      <c r="R30" s="51">
        <v>0.1</v>
      </c>
      <c r="S30" s="56">
        <f t="shared" si="19"/>
        <v>2.4999999999999967E-2</v>
      </c>
      <c r="T30" s="26">
        <f t="shared" si="20"/>
        <v>5.8139534883720853E-2</v>
      </c>
      <c r="U30" s="27">
        <f t="shared" si="21"/>
        <v>7.0710678118654424E-3</v>
      </c>
      <c r="V30" s="26">
        <f t="shared" si="22"/>
        <v>1.7459426695964054E-2</v>
      </c>
      <c r="W30" s="10">
        <f t="shared" si="23"/>
        <v>-0.50000000000000044</v>
      </c>
      <c r="X30" s="10">
        <f t="shared" si="4"/>
        <v>-0.93953188977178426</v>
      </c>
      <c r="Y30" s="8" t="s">
        <v>37</v>
      </c>
      <c r="Z30" s="8">
        <v>400476</v>
      </c>
      <c r="AA30" s="29"/>
      <c r="AB30" s="8">
        <v>-2</v>
      </c>
      <c r="AC30" s="8">
        <v>-3</v>
      </c>
      <c r="AD30" s="8">
        <v>2</v>
      </c>
      <c r="AE30" s="8">
        <v>3</v>
      </c>
      <c r="AF30" s="31">
        <f t="shared" si="24"/>
        <v>3.380205516495394E-3</v>
      </c>
      <c r="AG30" s="31">
        <f t="shared" si="25"/>
        <v>1.3338124062241963E-2</v>
      </c>
      <c r="AH30" s="31">
        <f t="shared" si="26"/>
        <v>3.048315805517423E-4</v>
      </c>
      <c r="AI30" s="31">
        <f t="shared" si="27"/>
        <v>8.6533261222282304E-3</v>
      </c>
    </row>
    <row r="31" spans="1:35" hidden="1" x14ac:dyDescent="0.2">
      <c r="A31" s="15">
        <v>43131</v>
      </c>
      <c r="B31" s="8" t="s">
        <v>19</v>
      </c>
      <c r="C31" s="14" t="s">
        <v>57</v>
      </c>
      <c r="D31" s="8" t="s">
        <v>68</v>
      </c>
      <c r="E31" s="14" t="s">
        <v>58</v>
      </c>
      <c r="F31" s="8" t="s">
        <v>26</v>
      </c>
      <c r="G31" s="8" t="s">
        <v>25</v>
      </c>
      <c r="H31" s="8">
        <v>0.24</v>
      </c>
      <c r="I31" s="23">
        <f t="shared" si="15"/>
        <v>4.1666666666666666E-3</v>
      </c>
      <c r="J31" s="8">
        <v>0.03</v>
      </c>
      <c r="K31" s="24">
        <f t="shared" si="7"/>
        <v>0.125</v>
      </c>
      <c r="L31" s="8">
        <v>81</v>
      </c>
      <c r="M31" s="11">
        <f t="shared" si="16"/>
        <v>0.06</v>
      </c>
      <c r="N31" s="12">
        <f t="shared" si="17"/>
        <v>0.3</v>
      </c>
      <c r="O31" s="12">
        <f t="shared" si="18"/>
        <v>0.18</v>
      </c>
      <c r="P31" s="8">
        <v>0.24</v>
      </c>
      <c r="Q31" s="7">
        <v>0.2</v>
      </c>
      <c r="R31" s="51">
        <v>0.1</v>
      </c>
      <c r="S31" s="56">
        <f t="shared" si="19"/>
        <v>1.999999999999999E-2</v>
      </c>
      <c r="T31" s="26">
        <f t="shared" si="20"/>
        <v>8.3333333333333301E-2</v>
      </c>
      <c r="U31" s="27">
        <f t="shared" si="21"/>
        <v>2.8284271247461888E-2</v>
      </c>
      <c r="V31" s="26">
        <f t="shared" si="22"/>
        <v>0.12856486930664493</v>
      </c>
      <c r="W31" s="10">
        <f t="shared" si="23"/>
        <v>0</v>
      </c>
      <c r="X31" s="10">
        <f t="shared" si="4"/>
        <v>0</v>
      </c>
      <c r="Y31" s="8" t="s">
        <v>38</v>
      </c>
      <c r="Z31" s="8">
        <v>400037</v>
      </c>
      <c r="AA31" s="29"/>
      <c r="AB31" s="8">
        <v>-2</v>
      </c>
      <c r="AC31" s="8">
        <v>-3</v>
      </c>
      <c r="AD31" s="8">
        <v>2</v>
      </c>
      <c r="AE31" s="8">
        <v>3</v>
      </c>
      <c r="AF31" s="31">
        <f t="shared" si="24"/>
        <v>6.9444444444444389E-3</v>
      </c>
      <c r="AG31" s="31">
        <f t="shared" si="25"/>
        <v>1.7361111111111112E-2</v>
      </c>
      <c r="AH31" s="31">
        <f t="shared" si="26"/>
        <v>1.652892561983469E-2</v>
      </c>
      <c r="AI31" s="31">
        <f t="shared" si="27"/>
        <v>1.5625E-2</v>
      </c>
    </row>
    <row r="32" spans="1:35" hidden="1" x14ac:dyDescent="0.2">
      <c r="A32" s="15">
        <v>43201</v>
      </c>
      <c r="B32" s="8" t="s">
        <v>19</v>
      </c>
      <c r="C32" s="14" t="s">
        <v>57</v>
      </c>
      <c r="D32" s="8" t="s">
        <v>68</v>
      </c>
      <c r="E32" s="14" t="s">
        <v>58</v>
      </c>
      <c r="F32" s="13" t="s">
        <v>27</v>
      </c>
      <c r="G32" s="8" t="s">
        <v>25</v>
      </c>
      <c r="H32" s="8">
        <v>0.12</v>
      </c>
      <c r="I32" s="23">
        <f t="shared" si="15"/>
        <v>2.6958193300859606E-3</v>
      </c>
      <c r="J32" s="8">
        <v>0.02</v>
      </c>
      <c r="K32" s="24">
        <f t="shared" si="7"/>
        <v>0.16666666666666669</v>
      </c>
      <c r="L32" s="8">
        <v>86</v>
      </c>
      <c r="M32" s="11">
        <f t="shared" si="16"/>
        <v>0.04</v>
      </c>
      <c r="N32" s="12">
        <f t="shared" si="17"/>
        <v>0.16</v>
      </c>
      <c r="O32" s="12">
        <f t="shared" si="18"/>
        <v>7.9999999999999988E-2</v>
      </c>
      <c r="P32" s="8">
        <v>0.12</v>
      </c>
      <c r="Q32" s="7">
        <v>0.12</v>
      </c>
      <c r="R32" s="51">
        <v>0.1</v>
      </c>
      <c r="S32" s="56">
        <f t="shared" si="19"/>
        <v>0</v>
      </c>
      <c r="T32" s="26">
        <f t="shared" si="20"/>
        <v>0</v>
      </c>
      <c r="U32" s="27">
        <f t="shared" si="21"/>
        <v>0</v>
      </c>
      <c r="V32" s="26">
        <f t="shared" si="22"/>
        <v>0</v>
      </c>
      <c r="W32" s="10">
        <f t="shared" si="23"/>
        <v>0</v>
      </c>
      <c r="X32" s="10">
        <f t="shared" si="4"/>
        <v>0</v>
      </c>
      <c r="Y32" s="13" t="s">
        <v>39</v>
      </c>
      <c r="Z32" s="8">
        <v>400181</v>
      </c>
      <c r="AA32" s="29"/>
      <c r="AB32" s="8">
        <v>-2</v>
      </c>
      <c r="AC32" s="8">
        <v>-3</v>
      </c>
      <c r="AD32" s="8">
        <v>2</v>
      </c>
      <c r="AE32" s="8">
        <v>3</v>
      </c>
      <c r="AF32" s="31">
        <f t="shared" si="24"/>
        <v>0</v>
      </c>
      <c r="AG32" s="31">
        <f t="shared" si="25"/>
        <v>2.2465161084049674E-2</v>
      </c>
      <c r="AH32" s="31">
        <f t="shared" si="26"/>
        <v>0</v>
      </c>
      <c r="AI32" s="31">
        <f t="shared" si="27"/>
        <v>2.7777777777777783E-2</v>
      </c>
    </row>
    <row r="33" spans="1:35" hidden="1" x14ac:dyDescent="0.2">
      <c r="A33" s="15">
        <v>43376</v>
      </c>
      <c r="B33" s="8" t="s">
        <v>19</v>
      </c>
      <c r="C33" s="14" t="s">
        <v>57</v>
      </c>
      <c r="D33" s="8" t="s">
        <v>68</v>
      </c>
      <c r="E33" s="14" t="s">
        <v>58</v>
      </c>
      <c r="F33" s="8" t="s">
        <v>26</v>
      </c>
      <c r="G33" s="8" t="s">
        <v>25</v>
      </c>
      <c r="H33" s="8">
        <v>0.56999999999999995</v>
      </c>
      <c r="I33" s="23">
        <f t="shared" si="15"/>
        <v>8.2323194992267763E-3</v>
      </c>
      <c r="J33" s="8">
        <v>0.06</v>
      </c>
      <c r="K33" s="24">
        <f t="shared" si="7"/>
        <v>0.10526315789473685</v>
      </c>
      <c r="L33" s="8">
        <v>83</v>
      </c>
      <c r="M33" s="11">
        <f t="shared" si="16"/>
        <v>0.12</v>
      </c>
      <c r="N33" s="12">
        <f t="shared" si="17"/>
        <v>0.69</v>
      </c>
      <c r="O33" s="12">
        <f t="shared" si="18"/>
        <v>0.44999999999999996</v>
      </c>
      <c r="P33" s="8">
        <v>0.56999999999999995</v>
      </c>
      <c r="Q33" s="7">
        <v>0.52</v>
      </c>
      <c r="R33" s="51">
        <v>0.1</v>
      </c>
      <c r="S33" s="56">
        <f t="shared" si="19"/>
        <v>2.5000000000000022E-2</v>
      </c>
      <c r="T33" s="26">
        <f t="shared" si="20"/>
        <v>4.3859649122807064E-2</v>
      </c>
      <c r="U33" s="27">
        <f t="shared" si="21"/>
        <v>3.5355339059327327E-2</v>
      </c>
      <c r="V33" s="26">
        <f t="shared" si="22"/>
        <v>6.4872181760233641E-2</v>
      </c>
      <c r="W33" s="10">
        <f t="shared" si="23"/>
        <v>0</v>
      </c>
      <c r="X33" s="10">
        <f t="shared" si="4"/>
        <v>0</v>
      </c>
      <c r="Y33" s="8" t="s">
        <v>40</v>
      </c>
      <c r="Z33" s="8">
        <v>400408</v>
      </c>
      <c r="AA33" s="29"/>
      <c r="AB33" s="8">
        <v>-2</v>
      </c>
      <c r="AC33" s="8">
        <v>-3</v>
      </c>
      <c r="AD33" s="8">
        <v>2</v>
      </c>
      <c r="AE33" s="8">
        <v>3</v>
      </c>
      <c r="AF33" s="31">
        <f t="shared" si="24"/>
        <v>1.9236688211757504E-3</v>
      </c>
      <c r="AG33" s="31">
        <f t="shared" si="25"/>
        <v>1.4442665788117153E-2</v>
      </c>
      <c r="AH33" s="31">
        <f t="shared" si="26"/>
        <v>4.2083999663327905E-3</v>
      </c>
      <c r="AI33" s="31">
        <f t="shared" si="27"/>
        <v>1.1080332409972301E-2</v>
      </c>
    </row>
    <row r="34" spans="1:35" hidden="1" x14ac:dyDescent="0.2">
      <c r="A34" s="14">
        <v>42390</v>
      </c>
      <c r="B34" s="7" t="s">
        <v>22</v>
      </c>
      <c r="C34" s="7" t="s">
        <v>64</v>
      </c>
      <c r="D34" s="7" t="s">
        <v>23</v>
      </c>
      <c r="E34" s="7" t="s">
        <v>58</v>
      </c>
      <c r="F34" s="7" t="s">
        <v>26</v>
      </c>
      <c r="G34" s="7" t="s">
        <v>25</v>
      </c>
      <c r="H34" s="22">
        <v>1.2</v>
      </c>
      <c r="I34" s="23">
        <f t="shared" si="15"/>
        <v>5.1510211480758385E-2</v>
      </c>
      <c r="J34" s="7">
        <v>0.3</v>
      </c>
      <c r="K34" s="24">
        <f t="shared" si="7"/>
        <v>0.25</v>
      </c>
      <c r="L34" s="7">
        <v>53</v>
      </c>
      <c r="M34" s="11">
        <f t="shared" ref="M34:M51" si="28">IF(J34="",(""),(2*J34))</f>
        <v>0.6</v>
      </c>
      <c r="N34" s="12">
        <f t="shared" ref="N34:N51" si="29">IF(M34="",(""),(H34+M34))</f>
        <v>1.7999999999999998</v>
      </c>
      <c r="O34" s="12">
        <f t="shared" ref="O34:O51" si="30">IF(M34="",(""),(H34-M34))</f>
        <v>0.6</v>
      </c>
      <c r="P34" s="9">
        <v>0.7</v>
      </c>
      <c r="Q34" s="9">
        <v>0.8</v>
      </c>
      <c r="R34" s="51">
        <v>0.5</v>
      </c>
      <c r="S34" s="56">
        <f t="shared" ref="S34:S42" si="31">H34-AVERAGE(P34:Q34)</f>
        <v>0.44999999999999996</v>
      </c>
      <c r="T34" s="26">
        <f t="shared" ref="T34:T42" si="32">S34/H34</f>
        <v>0.375</v>
      </c>
      <c r="U34" s="27">
        <f t="shared" ref="U34:U42" si="33">STDEV(P34:Q34)</f>
        <v>7.0710678118654821E-2</v>
      </c>
      <c r="V34" s="26">
        <f t="shared" ref="V34:V42" si="34">U34/AVERAGE(P34:Q34)</f>
        <v>9.4280904158206433E-2</v>
      </c>
      <c r="W34" s="10">
        <f t="shared" ref="W34:W42" si="35">IF(P34="",(""),((P34-H34)/(M34/2)))</f>
        <v>-1.6666666666666667</v>
      </c>
      <c r="X34" s="10">
        <f t="shared" si="4"/>
        <v>-2.7408762378812361</v>
      </c>
      <c r="Y34" s="7" t="s">
        <v>44</v>
      </c>
      <c r="Z34" s="7">
        <v>400655</v>
      </c>
      <c r="AA34" s="29"/>
      <c r="AB34" s="8">
        <v>-2</v>
      </c>
      <c r="AC34" s="8">
        <v>-3</v>
      </c>
      <c r="AD34" s="8">
        <v>2</v>
      </c>
      <c r="AE34" s="8">
        <v>3</v>
      </c>
      <c r="AF34" s="31">
        <f t="shared" si="24"/>
        <v>0.140625</v>
      </c>
      <c r="AG34" s="31">
        <f t="shared" si="25"/>
        <v>4.2925176233965322E-2</v>
      </c>
      <c r="AH34" s="31">
        <f t="shared" si="26"/>
        <v>8.8888888888889062E-3</v>
      </c>
      <c r="AI34" s="31">
        <f t="shared" si="27"/>
        <v>6.25E-2</v>
      </c>
    </row>
    <row r="35" spans="1:35" hidden="1" x14ac:dyDescent="0.2">
      <c r="A35" s="15">
        <v>42473</v>
      </c>
      <c r="B35" s="7" t="s">
        <v>22</v>
      </c>
      <c r="C35" s="7" t="s">
        <v>64</v>
      </c>
      <c r="D35" s="7" t="s">
        <v>23</v>
      </c>
      <c r="E35" s="7" t="s">
        <v>58</v>
      </c>
      <c r="F35" s="7" t="s">
        <v>63</v>
      </c>
      <c r="G35" s="8" t="s">
        <v>25</v>
      </c>
      <c r="H35" s="8">
        <v>2.5</v>
      </c>
      <c r="I35" s="23">
        <f t="shared" si="15"/>
        <v>5.8925565098878967E-2</v>
      </c>
      <c r="J35" s="8">
        <v>0.4</v>
      </c>
      <c r="K35" s="24">
        <f t="shared" si="7"/>
        <v>0.16</v>
      </c>
      <c r="L35" s="8">
        <v>72</v>
      </c>
      <c r="M35" s="11">
        <f t="shared" si="28"/>
        <v>0.8</v>
      </c>
      <c r="N35" s="12">
        <f t="shared" si="29"/>
        <v>3.3</v>
      </c>
      <c r="O35" s="12">
        <f t="shared" si="30"/>
        <v>1.7</v>
      </c>
      <c r="P35" s="16">
        <v>2</v>
      </c>
      <c r="Q35" s="16">
        <v>2.5</v>
      </c>
      <c r="R35" s="51">
        <v>0.3</v>
      </c>
      <c r="S35" s="56">
        <f t="shared" si="31"/>
        <v>0.25</v>
      </c>
      <c r="T35" s="26">
        <f t="shared" si="32"/>
        <v>0.1</v>
      </c>
      <c r="U35" s="27">
        <f t="shared" si="33"/>
        <v>0.35355339059327379</v>
      </c>
      <c r="V35" s="26">
        <f t="shared" si="34"/>
        <v>0.15713484026367724</v>
      </c>
      <c r="W35" s="10">
        <f t="shared" si="35"/>
        <v>-1.25</v>
      </c>
      <c r="X35" s="10">
        <f t="shared" si="4"/>
        <v>-1.6354178004021525</v>
      </c>
      <c r="Y35" s="8" t="s">
        <v>41</v>
      </c>
      <c r="Z35" s="8">
        <v>400885</v>
      </c>
      <c r="AA35" s="29"/>
      <c r="AB35" s="8">
        <v>-2</v>
      </c>
      <c r="AC35" s="8">
        <v>-3</v>
      </c>
      <c r="AD35" s="8">
        <v>2</v>
      </c>
      <c r="AE35" s="8">
        <v>3</v>
      </c>
      <c r="AF35" s="31">
        <f t="shared" si="24"/>
        <v>1.0000000000000002E-2</v>
      </c>
      <c r="AG35" s="31">
        <f t="shared" si="25"/>
        <v>2.3570226039551587E-2</v>
      </c>
      <c r="AH35" s="31">
        <f t="shared" si="26"/>
        <v>2.4691358024691364E-2</v>
      </c>
      <c r="AI35" s="31">
        <f t="shared" si="27"/>
        <v>2.5600000000000001E-2</v>
      </c>
    </row>
    <row r="36" spans="1:35" hidden="1" x14ac:dyDescent="0.2">
      <c r="A36" s="15">
        <v>42648</v>
      </c>
      <c r="B36" s="7" t="s">
        <v>22</v>
      </c>
      <c r="C36" s="7" t="s">
        <v>64</v>
      </c>
      <c r="D36" s="7" t="s">
        <v>23</v>
      </c>
      <c r="E36" s="7" t="s">
        <v>58</v>
      </c>
      <c r="F36" s="7" t="s">
        <v>26</v>
      </c>
      <c r="G36" s="8" t="s">
        <v>25</v>
      </c>
      <c r="H36" s="8">
        <v>1.9</v>
      </c>
      <c r="I36" s="23">
        <f t="shared" si="15"/>
        <v>6.5653216429861272E-2</v>
      </c>
      <c r="J36" s="8">
        <v>0.4</v>
      </c>
      <c r="K36" s="24">
        <f t="shared" si="7"/>
        <v>0.2105263157894737</v>
      </c>
      <c r="L36" s="8">
        <v>58</v>
      </c>
      <c r="M36" s="11">
        <f t="shared" si="28"/>
        <v>0.8</v>
      </c>
      <c r="N36" s="12">
        <f t="shared" si="29"/>
        <v>2.7</v>
      </c>
      <c r="O36" s="12">
        <f t="shared" si="30"/>
        <v>1.0999999999999999</v>
      </c>
      <c r="P36" s="8">
        <v>1.5</v>
      </c>
      <c r="Q36" s="8">
        <v>2</v>
      </c>
      <c r="R36" s="51">
        <v>0.3</v>
      </c>
      <c r="S36" s="56">
        <f t="shared" si="31"/>
        <v>0.14999999999999991</v>
      </c>
      <c r="T36" s="26">
        <f t="shared" si="32"/>
        <v>7.8947368421052586E-2</v>
      </c>
      <c r="U36" s="27">
        <f t="shared" si="33"/>
        <v>0.35355339059327379</v>
      </c>
      <c r="V36" s="26">
        <f t="shared" si="34"/>
        <v>0.20203050891044216</v>
      </c>
      <c r="W36" s="10">
        <f t="shared" si="35"/>
        <v>-0.99999999999999978</v>
      </c>
      <c r="X36" s="10">
        <f t="shared" si="4"/>
        <v>-1.7066091267925494</v>
      </c>
      <c r="Y36" s="8" t="s">
        <v>35</v>
      </c>
      <c r="Z36" s="8">
        <v>401064</v>
      </c>
      <c r="AA36" s="29"/>
      <c r="AB36" s="8">
        <v>-2</v>
      </c>
      <c r="AC36" s="8">
        <v>-3</v>
      </c>
      <c r="AD36" s="8">
        <v>2</v>
      </c>
      <c r="AE36" s="8">
        <v>3</v>
      </c>
      <c r="AF36" s="31">
        <f t="shared" si="24"/>
        <v>6.2326869806094108E-3</v>
      </c>
      <c r="AG36" s="31">
        <f t="shared" si="25"/>
        <v>3.455432443676909E-2</v>
      </c>
      <c r="AH36" s="31">
        <f t="shared" si="26"/>
        <v>4.0816326530612249E-2</v>
      </c>
      <c r="AI36" s="31">
        <f t="shared" si="27"/>
        <v>4.4321329639889204E-2</v>
      </c>
    </row>
    <row r="37" spans="1:35" hidden="1" x14ac:dyDescent="0.2">
      <c r="A37" s="15">
        <v>42760</v>
      </c>
      <c r="B37" s="7" t="s">
        <v>22</v>
      </c>
      <c r="C37" s="7" t="s">
        <v>64</v>
      </c>
      <c r="D37" s="7" t="s">
        <v>23</v>
      </c>
      <c r="E37" s="7" t="s">
        <v>58</v>
      </c>
      <c r="F37" s="13" t="s">
        <v>26</v>
      </c>
      <c r="G37" s="8" t="s">
        <v>25</v>
      </c>
      <c r="H37" s="8">
        <v>2.7</v>
      </c>
      <c r="I37" s="23">
        <f t="shared" si="15"/>
        <v>6.3500063500095252E-2</v>
      </c>
      <c r="J37" s="8">
        <v>0.4</v>
      </c>
      <c r="K37" s="24">
        <f t="shared" si="7"/>
        <v>0.14814814814814814</v>
      </c>
      <c r="L37" s="8">
        <v>62</v>
      </c>
      <c r="M37" s="11">
        <f t="shared" si="28"/>
        <v>0.8</v>
      </c>
      <c r="N37" s="12">
        <f t="shared" si="29"/>
        <v>3.5</v>
      </c>
      <c r="O37" s="12">
        <f t="shared" si="30"/>
        <v>1.9000000000000001</v>
      </c>
      <c r="P37" s="8">
        <v>2.2999999999999998</v>
      </c>
      <c r="Q37" s="8">
        <v>2.5</v>
      </c>
      <c r="R37" s="51">
        <v>0.25</v>
      </c>
      <c r="S37" s="56">
        <f t="shared" si="31"/>
        <v>0.30000000000000027</v>
      </c>
      <c r="T37" s="26">
        <f t="shared" si="32"/>
        <v>0.1111111111111112</v>
      </c>
      <c r="U37" s="27">
        <f t="shared" si="33"/>
        <v>0.14142135623730964</v>
      </c>
      <c r="V37" s="26">
        <f t="shared" si="34"/>
        <v>5.8925565098879022E-2</v>
      </c>
      <c r="W37" s="10">
        <f t="shared" si="35"/>
        <v>-1.0000000000000009</v>
      </c>
      <c r="X37" s="10">
        <f t="shared" si="4"/>
        <v>-1.3585612620826357</v>
      </c>
      <c r="Y37" s="13" t="s">
        <v>42</v>
      </c>
      <c r="Z37" s="8">
        <v>400028</v>
      </c>
      <c r="AA37" s="29"/>
      <c r="AB37" s="8">
        <v>-2</v>
      </c>
      <c r="AC37" s="8">
        <v>-3</v>
      </c>
      <c r="AD37" s="8">
        <v>2</v>
      </c>
      <c r="AE37" s="8">
        <v>3</v>
      </c>
      <c r="AF37" s="31">
        <f t="shared" si="24"/>
        <v>1.2345679012345699E-2</v>
      </c>
      <c r="AG37" s="31">
        <f t="shared" si="25"/>
        <v>2.3518542037072314E-2</v>
      </c>
      <c r="AH37" s="31">
        <f t="shared" si="26"/>
        <v>3.4722222222222294E-3</v>
      </c>
      <c r="AI37" s="31">
        <f t="shared" si="27"/>
        <v>2.194787379972565E-2</v>
      </c>
    </row>
    <row r="38" spans="1:35" hidden="1" x14ac:dyDescent="0.2">
      <c r="A38" s="15">
        <v>42837</v>
      </c>
      <c r="B38" s="7" t="s">
        <v>22</v>
      </c>
      <c r="C38" s="7" t="s">
        <v>64</v>
      </c>
      <c r="D38" s="7" t="s">
        <v>23</v>
      </c>
      <c r="E38" s="7" t="s">
        <v>58</v>
      </c>
      <c r="F38" s="8" t="s">
        <v>26</v>
      </c>
      <c r="G38" s="8" t="s">
        <v>25</v>
      </c>
      <c r="H38" s="8">
        <v>1.6</v>
      </c>
      <c r="I38" s="23">
        <f t="shared" si="15"/>
        <v>6.6815310478106099E-2</v>
      </c>
      <c r="J38" s="8">
        <v>0.4</v>
      </c>
      <c r="K38" s="24">
        <f t="shared" si="7"/>
        <v>0.25</v>
      </c>
      <c r="L38" s="8">
        <v>56</v>
      </c>
      <c r="M38" s="11">
        <f t="shared" si="28"/>
        <v>0.8</v>
      </c>
      <c r="N38" s="12">
        <f t="shared" si="29"/>
        <v>2.4000000000000004</v>
      </c>
      <c r="O38" s="12">
        <f t="shared" si="30"/>
        <v>0.8</v>
      </c>
      <c r="P38" s="8">
        <v>1.1000000000000001</v>
      </c>
      <c r="Q38" s="8">
        <v>2.1</v>
      </c>
      <c r="R38" s="51">
        <v>0.3</v>
      </c>
      <c r="S38" s="56">
        <f t="shared" si="31"/>
        <v>0</v>
      </c>
      <c r="T38" s="26">
        <f t="shared" si="32"/>
        <v>0</v>
      </c>
      <c r="U38" s="27">
        <f t="shared" si="33"/>
        <v>0.70710678118654691</v>
      </c>
      <c r="V38" s="26">
        <f t="shared" si="34"/>
        <v>0.44194173824159177</v>
      </c>
      <c r="W38" s="10">
        <f t="shared" si="35"/>
        <v>-1.25</v>
      </c>
      <c r="X38" s="10">
        <f t="shared" si="4"/>
        <v>-2.8087544872083114</v>
      </c>
      <c r="Y38" s="8" t="s">
        <v>43</v>
      </c>
      <c r="Z38" s="8">
        <v>400247</v>
      </c>
      <c r="AA38" s="29"/>
      <c r="AB38" s="8">
        <v>-2</v>
      </c>
      <c r="AC38" s="8">
        <v>-3</v>
      </c>
      <c r="AD38" s="8">
        <v>2</v>
      </c>
      <c r="AE38" s="8">
        <v>3</v>
      </c>
      <c r="AF38" s="31">
        <f t="shared" si="24"/>
        <v>0</v>
      </c>
      <c r="AG38" s="31">
        <f t="shared" si="25"/>
        <v>4.1759569048816308E-2</v>
      </c>
      <c r="AH38" s="31">
        <f t="shared" si="26"/>
        <v>0.19531249999999961</v>
      </c>
      <c r="AI38" s="31">
        <f t="shared" si="27"/>
        <v>6.25E-2</v>
      </c>
    </row>
    <row r="39" spans="1:35" hidden="1" x14ac:dyDescent="0.2">
      <c r="A39" s="15">
        <v>43012</v>
      </c>
      <c r="B39" s="7" t="s">
        <v>22</v>
      </c>
      <c r="C39" s="7" t="s">
        <v>64</v>
      </c>
      <c r="D39" s="7" t="s">
        <v>23</v>
      </c>
      <c r="E39" s="7" t="s">
        <v>58</v>
      </c>
      <c r="F39" s="8" t="s">
        <v>26</v>
      </c>
      <c r="G39" s="8" t="s">
        <v>25</v>
      </c>
      <c r="H39" s="8">
        <v>3.2</v>
      </c>
      <c r="I39" s="23">
        <f t="shared" si="15"/>
        <v>8.3519138097632617E-2</v>
      </c>
      <c r="J39" s="8">
        <v>0.5</v>
      </c>
      <c r="K39" s="24">
        <f t="shared" si="7"/>
        <v>0.15625</v>
      </c>
      <c r="L39" s="8">
        <v>56</v>
      </c>
      <c r="M39" s="11">
        <f t="shared" si="28"/>
        <v>1</v>
      </c>
      <c r="N39" s="12">
        <f t="shared" si="29"/>
        <v>4.2</v>
      </c>
      <c r="O39" s="12">
        <f t="shared" si="30"/>
        <v>2.2000000000000002</v>
      </c>
      <c r="P39" s="8">
        <v>3.5</v>
      </c>
      <c r="Q39" s="8">
        <v>3.6</v>
      </c>
      <c r="R39" s="51">
        <v>0.25</v>
      </c>
      <c r="S39" s="56">
        <f t="shared" si="31"/>
        <v>-0.34999999999999964</v>
      </c>
      <c r="T39" s="26">
        <f t="shared" si="32"/>
        <v>-0.10937499999999989</v>
      </c>
      <c r="U39" s="27">
        <f t="shared" si="33"/>
        <v>7.0710678118654821E-2</v>
      </c>
      <c r="V39" s="26">
        <f t="shared" si="34"/>
        <v>1.9918500878494318E-2</v>
      </c>
      <c r="W39" s="10">
        <f t="shared" si="35"/>
        <v>0.59999999999999964</v>
      </c>
      <c r="X39" s="10">
        <f t="shared" si="4"/>
        <v>0.6735509528431749</v>
      </c>
      <c r="Y39" s="8" t="s">
        <v>37</v>
      </c>
      <c r="Z39" s="8">
        <v>400472</v>
      </c>
      <c r="AA39" s="29"/>
      <c r="AB39" s="8">
        <v>-2</v>
      </c>
      <c r="AC39" s="8">
        <v>-3</v>
      </c>
      <c r="AD39" s="8">
        <v>2</v>
      </c>
      <c r="AE39" s="8">
        <v>3</v>
      </c>
      <c r="AF39" s="31">
        <f t="shared" si="24"/>
        <v>1.1962890624999976E-2</v>
      </c>
      <c r="AG39" s="31">
        <f t="shared" si="25"/>
        <v>2.6099730655510193E-2</v>
      </c>
      <c r="AH39" s="31">
        <f t="shared" si="26"/>
        <v>3.9674667724657893E-4</v>
      </c>
      <c r="AI39" s="31">
        <f t="shared" si="27"/>
        <v>2.44140625E-2</v>
      </c>
    </row>
    <row r="40" spans="1:35" hidden="1" x14ac:dyDescent="0.2">
      <c r="A40" s="15">
        <v>43131</v>
      </c>
      <c r="B40" s="7" t="s">
        <v>22</v>
      </c>
      <c r="C40" s="7" t="s">
        <v>64</v>
      </c>
      <c r="D40" s="7" t="s">
        <v>23</v>
      </c>
      <c r="E40" s="7" t="s">
        <v>58</v>
      </c>
      <c r="F40" s="8" t="s">
        <v>26</v>
      </c>
      <c r="G40" s="8" t="s">
        <v>25</v>
      </c>
      <c r="H40" s="8">
        <v>1.6</v>
      </c>
      <c r="I40" s="23">
        <f t="shared" si="15"/>
        <v>6.4018439966447988E-2</v>
      </c>
      <c r="J40" s="8">
        <v>0.4</v>
      </c>
      <c r="K40" s="24">
        <f t="shared" si="7"/>
        <v>0.25</v>
      </c>
      <c r="L40" s="8">
        <v>61</v>
      </c>
      <c r="M40" s="11">
        <f t="shared" si="28"/>
        <v>0.8</v>
      </c>
      <c r="N40" s="12">
        <f t="shared" si="29"/>
        <v>2.4000000000000004</v>
      </c>
      <c r="O40" s="12">
        <f t="shared" si="30"/>
        <v>0.8</v>
      </c>
      <c r="P40" s="8">
        <v>1.8</v>
      </c>
      <c r="Q40" s="8">
        <v>1.9</v>
      </c>
      <c r="R40" s="51">
        <v>0.25</v>
      </c>
      <c r="S40" s="56">
        <f t="shared" si="31"/>
        <v>-0.25</v>
      </c>
      <c r="T40" s="26">
        <f t="shared" si="32"/>
        <v>-0.15625</v>
      </c>
      <c r="U40" s="27">
        <f t="shared" si="33"/>
        <v>7.0710678118654655E-2</v>
      </c>
      <c r="V40" s="26">
        <f t="shared" si="34"/>
        <v>3.8221988172245758E-2</v>
      </c>
      <c r="W40" s="10">
        <f t="shared" si="35"/>
        <v>0.49999999999999989</v>
      </c>
      <c r="X40" s="10">
        <f t="shared" si="4"/>
        <v>0.85495570671124232</v>
      </c>
      <c r="Y40" s="8" t="s">
        <v>38</v>
      </c>
      <c r="Z40" s="8">
        <v>400040</v>
      </c>
      <c r="AA40" s="29"/>
      <c r="AB40" s="8">
        <v>-2</v>
      </c>
      <c r="AC40" s="8">
        <v>-3</v>
      </c>
      <c r="AD40" s="8">
        <v>2</v>
      </c>
      <c r="AE40" s="8">
        <v>3</v>
      </c>
      <c r="AF40" s="31">
        <f t="shared" si="24"/>
        <v>2.44140625E-2</v>
      </c>
      <c r="AG40" s="31">
        <f t="shared" si="25"/>
        <v>4.0011524979029989E-2</v>
      </c>
      <c r="AH40" s="31">
        <f t="shared" si="26"/>
        <v>1.4609203798392947E-3</v>
      </c>
      <c r="AI40" s="31">
        <f t="shared" si="27"/>
        <v>6.25E-2</v>
      </c>
    </row>
    <row r="41" spans="1:35" hidden="1" x14ac:dyDescent="0.2">
      <c r="A41" s="32">
        <v>43201</v>
      </c>
      <c r="B41" s="33" t="s">
        <v>22</v>
      </c>
      <c r="C41" s="33" t="s">
        <v>64</v>
      </c>
      <c r="D41" s="33" t="s">
        <v>23</v>
      </c>
      <c r="E41" s="33" t="s">
        <v>58</v>
      </c>
      <c r="F41" s="34" t="s">
        <v>26</v>
      </c>
      <c r="G41" s="34" t="s">
        <v>25</v>
      </c>
      <c r="H41" s="34">
        <v>2.9</v>
      </c>
      <c r="I41" s="35">
        <f t="shared" si="15"/>
        <v>7.6355902722690758E-2</v>
      </c>
      <c r="J41" s="34">
        <v>0.5</v>
      </c>
      <c r="K41" s="36">
        <f t="shared" si="7"/>
        <v>0.17241379310344829</v>
      </c>
      <c r="L41" s="34">
        <v>67</v>
      </c>
      <c r="M41" s="37">
        <f t="shared" si="28"/>
        <v>1</v>
      </c>
      <c r="N41" s="38">
        <f t="shared" si="29"/>
        <v>3.9</v>
      </c>
      <c r="O41" s="38">
        <f t="shared" si="30"/>
        <v>1.9</v>
      </c>
      <c r="P41" s="39">
        <v>3</v>
      </c>
      <c r="Q41" s="39">
        <v>3.2</v>
      </c>
      <c r="R41" s="51">
        <v>0.25</v>
      </c>
      <c r="S41" s="57">
        <f t="shared" si="31"/>
        <v>-0.20000000000000018</v>
      </c>
      <c r="T41" s="41">
        <f t="shared" si="32"/>
        <v>-6.8965517241379379E-2</v>
      </c>
      <c r="U41" s="42">
        <f t="shared" si="33"/>
        <v>0.14142135623730964</v>
      </c>
      <c r="V41" s="41">
        <f t="shared" si="34"/>
        <v>4.5619792334616015E-2</v>
      </c>
      <c r="W41" s="43">
        <f t="shared" si="35"/>
        <v>0.20000000000000018</v>
      </c>
      <c r="X41" s="43">
        <f t="shared" si="4"/>
        <v>0.2613049076788842</v>
      </c>
      <c r="Y41" s="44" t="s">
        <v>39</v>
      </c>
      <c r="Z41" s="34">
        <v>400180</v>
      </c>
      <c r="AA41" s="45"/>
      <c r="AB41" s="34">
        <v>-2</v>
      </c>
      <c r="AC41" s="34">
        <v>-3</v>
      </c>
      <c r="AD41" s="34">
        <v>2</v>
      </c>
      <c r="AE41" s="34">
        <v>3</v>
      </c>
      <c r="AF41" s="46">
        <f t="shared" si="24"/>
        <v>4.756242568370996E-3</v>
      </c>
      <c r="AG41" s="46">
        <f t="shared" si="25"/>
        <v>2.6329621628514054E-2</v>
      </c>
      <c r="AH41" s="46">
        <f t="shared" si="26"/>
        <v>2.08116545265349E-3</v>
      </c>
      <c r="AI41" s="46">
        <f t="shared" si="27"/>
        <v>2.9726516052318672E-2</v>
      </c>
    </row>
    <row r="42" spans="1:35" hidden="1" x14ac:dyDescent="0.2">
      <c r="A42" s="15">
        <v>43376</v>
      </c>
      <c r="B42" s="8" t="s">
        <v>22</v>
      </c>
      <c r="C42" s="8" t="s">
        <v>64</v>
      </c>
      <c r="D42" s="8" t="s">
        <v>23</v>
      </c>
      <c r="E42" s="8" t="s">
        <v>58</v>
      </c>
      <c r="F42" s="8" t="s">
        <v>26</v>
      </c>
      <c r="G42" s="8" t="s">
        <v>25</v>
      </c>
      <c r="H42" s="8">
        <v>4.2</v>
      </c>
      <c r="I42" s="47">
        <f t="shared" si="15"/>
        <v>6.25E-2</v>
      </c>
      <c r="J42" s="8">
        <v>0.4</v>
      </c>
      <c r="K42" s="48">
        <f t="shared" si="7"/>
        <v>9.5238095238095233E-2</v>
      </c>
      <c r="L42" s="8">
        <v>64</v>
      </c>
      <c r="M42" s="49">
        <f t="shared" si="28"/>
        <v>0.8</v>
      </c>
      <c r="N42" s="49">
        <f t="shared" si="29"/>
        <v>5</v>
      </c>
      <c r="O42" s="50">
        <f t="shared" si="30"/>
        <v>3.4000000000000004</v>
      </c>
      <c r="P42" s="8">
        <v>4.4000000000000004</v>
      </c>
      <c r="Q42" s="16">
        <v>4.5</v>
      </c>
      <c r="R42" s="51">
        <v>0.25</v>
      </c>
      <c r="S42" s="58">
        <f t="shared" si="31"/>
        <v>-0.25</v>
      </c>
      <c r="T42" s="53">
        <f t="shared" si="32"/>
        <v>-5.9523809523809521E-2</v>
      </c>
      <c r="U42" s="54">
        <f t="shared" si="33"/>
        <v>7.0710678118654502E-2</v>
      </c>
      <c r="V42" s="53">
        <f t="shared" si="34"/>
        <v>1.5890040026663933E-2</v>
      </c>
      <c r="W42" s="55">
        <f t="shared" si="35"/>
        <v>0.50000000000000044</v>
      </c>
      <c r="X42" s="55">
        <f t="shared" si="4"/>
        <v>0.36131100174171621</v>
      </c>
      <c r="Y42" s="8" t="s">
        <v>40</v>
      </c>
      <c r="Z42" s="8">
        <v>400410</v>
      </c>
      <c r="AA42" s="8"/>
      <c r="AB42" s="8">
        <v>-2</v>
      </c>
      <c r="AC42" s="8">
        <v>-3</v>
      </c>
      <c r="AD42" s="8">
        <v>2</v>
      </c>
      <c r="AE42" s="8">
        <v>3</v>
      </c>
      <c r="AF42" s="31">
        <f t="shared" si="24"/>
        <v>3.5430839002267571E-3</v>
      </c>
      <c r="AG42" s="31">
        <f t="shared" si="25"/>
        <v>1.488095238095238E-2</v>
      </c>
      <c r="AH42" s="31">
        <f t="shared" si="26"/>
        <v>2.5249337204898191E-4</v>
      </c>
      <c r="AI42" s="31">
        <f t="shared" si="27"/>
        <v>9.0702947845804974E-3</v>
      </c>
    </row>
    <row r="43" spans="1:35" hidden="1" x14ac:dyDescent="0.2">
      <c r="A43" s="15">
        <v>42396</v>
      </c>
      <c r="B43" s="17" t="s">
        <v>67</v>
      </c>
      <c r="C43" s="17" t="s">
        <v>20</v>
      </c>
      <c r="D43" s="17" t="s">
        <v>21</v>
      </c>
      <c r="E43" s="17" t="s">
        <v>58</v>
      </c>
      <c r="F43" s="8" t="s">
        <v>26</v>
      </c>
      <c r="G43" s="8" t="s">
        <v>25</v>
      </c>
      <c r="H43" s="8" t="s">
        <v>32</v>
      </c>
      <c r="I43" s="47">
        <f t="shared" si="15"/>
        <v>4.72455591261534E-2</v>
      </c>
      <c r="J43" s="8" t="s">
        <v>30</v>
      </c>
      <c r="K43" s="48">
        <f t="shared" si="7"/>
        <v>8.3333333333333329E-2</v>
      </c>
      <c r="L43" s="8">
        <v>63</v>
      </c>
      <c r="M43" s="49">
        <f t="shared" si="28"/>
        <v>0.6</v>
      </c>
      <c r="N43" s="50">
        <f t="shared" si="29"/>
        <v>4.2</v>
      </c>
      <c r="O43" s="50">
        <f t="shared" si="30"/>
        <v>3</v>
      </c>
      <c r="P43" s="13">
        <v>3.4</v>
      </c>
      <c r="Q43" s="16">
        <v>3.2</v>
      </c>
      <c r="R43" s="51">
        <v>0.25</v>
      </c>
      <c r="S43" s="58">
        <f t="shared" ref="S43:S51" si="36">H43-AVERAGE(P43:Q43)</f>
        <v>0.30000000000000027</v>
      </c>
      <c r="T43" s="53">
        <f t="shared" ref="T43:T51" si="37">S43/H43</f>
        <v>8.3333333333333412E-2</v>
      </c>
      <c r="U43" s="54">
        <f t="shared" ref="U43:U51" si="38">STDEV(P43:Q43)</f>
        <v>0.14142135623730931</v>
      </c>
      <c r="V43" s="53">
        <f t="shared" ref="V43:V51" si="39">U43/AVERAGE(P43:Q43)</f>
        <v>4.2854956435548278E-2</v>
      </c>
      <c r="W43" s="55">
        <f t="shared" ref="W43:W51" si="40">IF(P43="",(""),((P43-H43)/(M43/2)))</f>
        <v>-0.6666666666666673</v>
      </c>
      <c r="X43" s="55">
        <f t="shared" ref="X43:X51" si="41">(P43-H43)/SQRT((R43*P43/2)^2+(I43*I43))</f>
        <v>-0.46770717334674317</v>
      </c>
      <c r="Y43" s="8" t="s">
        <v>44</v>
      </c>
      <c r="Z43" s="8">
        <v>400655</v>
      </c>
      <c r="AA43" s="17"/>
      <c r="AB43" s="8">
        <v>-2</v>
      </c>
      <c r="AC43" s="8">
        <v>-3</v>
      </c>
      <c r="AD43" s="8">
        <v>2</v>
      </c>
      <c r="AE43" s="8">
        <v>3</v>
      </c>
      <c r="AF43" s="31">
        <f t="shared" ref="AF43:AF51" si="42">T43*T43</f>
        <v>6.9444444444444579E-3</v>
      </c>
      <c r="AG43" s="31">
        <f t="shared" ref="AG43:AG51" si="43">I43/H43</f>
        <v>1.31237664239315E-2</v>
      </c>
      <c r="AH43" s="31">
        <f t="shared" ref="AH43:AH51" si="44">V43*V43</f>
        <v>1.8365472910927406E-3</v>
      </c>
      <c r="AI43" s="31">
        <f t="shared" ref="AI43:AI51" si="45">K43*K43</f>
        <v>6.9444444444444441E-3</v>
      </c>
    </row>
    <row r="44" spans="1:35" hidden="1" x14ac:dyDescent="0.2">
      <c r="A44" s="15">
        <v>42473</v>
      </c>
      <c r="B44" s="17" t="s">
        <v>67</v>
      </c>
      <c r="C44" s="17" t="s">
        <v>20</v>
      </c>
      <c r="D44" s="17" t="s">
        <v>21</v>
      </c>
      <c r="E44" s="17" t="s">
        <v>58</v>
      </c>
      <c r="F44" s="8" t="s">
        <v>26</v>
      </c>
      <c r="G44" s="8" t="s">
        <v>25</v>
      </c>
      <c r="H44" s="8" t="s">
        <v>33</v>
      </c>
      <c r="I44" s="47">
        <f t="shared" si="15"/>
        <v>4.4194173824159223E-2</v>
      </c>
      <c r="J44" s="8" t="s">
        <v>30</v>
      </c>
      <c r="K44" s="48">
        <f t="shared" si="7"/>
        <v>7.3170731707317083E-2</v>
      </c>
      <c r="L44" s="8">
        <v>72</v>
      </c>
      <c r="M44" s="49">
        <f t="shared" si="28"/>
        <v>0.6</v>
      </c>
      <c r="N44" s="50">
        <f t="shared" si="29"/>
        <v>4.6999999999999993</v>
      </c>
      <c r="O44" s="50">
        <f t="shared" si="30"/>
        <v>3.4999999999999996</v>
      </c>
      <c r="P44" s="16">
        <v>4</v>
      </c>
      <c r="Q44" s="16">
        <v>4.2</v>
      </c>
      <c r="R44" s="51">
        <v>0.25</v>
      </c>
      <c r="S44" s="58">
        <f t="shared" si="36"/>
        <v>0</v>
      </c>
      <c r="T44" s="53">
        <f t="shared" si="37"/>
        <v>0</v>
      </c>
      <c r="U44" s="54">
        <f t="shared" si="38"/>
        <v>0.14142135623730964</v>
      </c>
      <c r="V44" s="53">
        <f t="shared" si="39"/>
        <v>3.4493013716416991E-2</v>
      </c>
      <c r="W44" s="55">
        <f t="shared" si="40"/>
        <v>-0.33333333333333215</v>
      </c>
      <c r="X44" s="55">
        <f t="shared" si="41"/>
        <v>-0.19922329803670019</v>
      </c>
      <c r="Y44" s="8" t="s">
        <v>41</v>
      </c>
      <c r="Z44" s="8">
        <v>400835</v>
      </c>
      <c r="AA44" s="17"/>
      <c r="AB44" s="8">
        <v>-2</v>
      </c>
      <c r="AC44" s="8">
        <v>-3</v>
      </c>
      <c r="AD44" s="8">
        <v>2</v>
      </c>
      <c r="AE44" s="8">
        <v>3</v>
      </c>
      <c r="AF44" s="31">
        <f t="shared" si="42"/>
        <v>0</v>
      </c>
      <c r="AG44" s="31">
        <f t="shared" si="43"/>
        <v>1.07790667863803E-2</v>
      </c>
      <c r="AH44" s="31">
        <f t="shared" si="44"/>
        <v>1.1897679952409307E-3</v>
      </c>
      <c r="AI44" s="31">
        <f t="shared" si="45"/>
        <v>5.3539559785841778E-3</v>
      </c>
    </row>
    <row r="45" spans="1:35" hidden="1" x14ac:dyDescent="0.2">
      <c r="A45" s="15">
        <v>42648</v>
      </c>
      <c r="B45" s="17" t="s">
        <v>67</v>
      </c>
      <c r="C45" s="17" t="s">
        <v>20</v>
      </c>
      <c r="D45" s="17" t="s">
        <v>21</v>
      </c>
      <c r="E45" s="17" t="s">
        <v>58</v>
      </c>
      <c r="F45" s="8" t="s">
        <v>26</v>
      </c>
      <c r="G45" s="8" t="s">
        <v>25</v>
      </c>
      <c r="H45" s="8" t="s">
        <v>34</v>
      </c>
      <c r="I45" s="47">
        <f t="shared" si="15"/>
        <v>3.2826608214930636E-2</v>
      </c>
      <c r="J45" s="8" t="s">
        <v>31</v>
      </c>
      <c r="K45" s="48">
        <f t="shared" si="7"/>
        <v>6.8965517241379309E-2</v>
      </c>
      <c r="L45" s="8">
        <v>58</v>
      </c>
      <c r="M45" s="49">
        <f t="shared" si="28"/>
        <v>0.4</v>
      </c>
      <c r="N45" s="50">
        <f t="shared" si="29"/>
        <v>3.3</v>
      </c>
      <c r="O45" s="50">
        <f t="shared" si="30"/>
        <v>2.5</v>
      </c>
      <c r="P45" s="8">
        <v>2.9</v>
      </c>
      <c r="Q45" s="8">
        <v>3</v>
      </c>
      <c r="R45" s="51">
        <v>0.25</v>
      </c>
      <c r="S45" s="52">
        <f t="shared" si="36"/>
        <v>-5.0000000000000266E-2</v>
      </c>
      <c r="T45" s="53">
        <f t="shared" si="37"/>
        <v>-1.7241379310344921E-2</v>
      </c>
      <c r="U45" s="54">
        <f t="shared" si="38"/>
        <v>7.0710678118654821E-2</v>
      </c>
      <c r="V45" s="53">
        <f t="shared" si="39"/>
        <v>2.3969721396154175E-2</v>
      </c>
      <c r="W45" s="55">
        <f t="shared" si="40"/>
        <v>0</v>
      </c>
      <c r="X45" s="55">
        <f t="shared" si="41"/>
        <v>0</v>
      </c>
      <c r="Y45" s="8" t="s">
        <v>35</v>
      </c>
      <c r="Z45" s="8">
        <v>401064</v>
      </c>
      <c r="AA45" s="17"/>
      <c r="AB45" s="8">
        <v>-2</v>
      </c>
      <c r="AC45" s="8">
        <v>-3</v>
      </c>
      <c r="AD45" s="8">
        <v>2</v>
      </c>
      <c r="AE45" s="8">
        <v>3</v>
      </c>
      <c r="AF45" s="31">
        <f t="shared" si="42"/>
        <v>2.9726516052318991E-4</v>
      </c>
      <c r="AG45" s="31">
        <f t="shared" si="43"/>
        <v>1.1319520074114013E-2</v>
      </c>
      <c r="AH45" s="31">
        <f t="shared" si="44"/>
        <v>5.7454754380925122E-4</v>
      </c>
      <c r="AI45" s="31">
        <f t="shared" si="45"/>
        <v>4.7562425683709865E-3</v>
      </c>
    </row>
    <row r="46" spans="1:35" hidden="1" x14ac:dyDescent="0.2">
      <c r="A46" s="15">
        <v>42760</v>
      </c>
      <c r="B46" s="17" t="s">
        <v>67</v>
      </c>
      <c r="C46" s="17" t="s">
        <v>20</v>
      </c>
      <c r="D46" s="17" t="s">
        <v>21</v>
      </c>
      <c r="E46" s="17" t="s">
        <v>58</v>
      </c>
      <c r="F46" s="13" t="s">
        <v>26</v>
      </c>
      <c r="G46" s="8" t="s">
        <v>25</v>
      </c>
      <c r="H46" s="8">
        <v>3.4</v>
      </c>
      <c r="I46" s="47">
        <f t="shared" si="15"/>
        <v>4.72455591261534E-2</v>
      </c>
      <c r="J46" s="8">
        <v>0.3</v>
      </c>
      <c r="K46" s="48">
        <f t="shared" si="7"/>
        <v>8.8235294117647065E-2</v>
      </c>
      <c r="L46" s="8">
        <v>63</v>
      </c>
      <c r="M46" s="49">
        <f t="shared" si="28"/>
        <v>0.6</v>
      </c>
      <c r="N46" s="50">
        <f t="shared" si="29"/>
        <v>4</v>
      </c>
      <c r="O46" s="50">
        <f t="shared" si="30"/>
        <v>2.8</v>
      </c>
      <c r="P46" s="8">
        <v>3.3</v>
      </c>
      <c r="Q46" s="8">
        <v>3.5</v>
      </c>
      <c r="R46" s="51">
        <v>0.25</v>
      </c>
      <c r="S46" s="52">
        <f t="shared" si="36"/>
        <v>0</v>
      </c>
      <c r="T46" s="53">
        <f t="shared" si="37"/>
        <v>0</v>
      </c>
      <c r="U46" s="54">
        <f t="shared" si="38"/>
        <v>0.14142135623730964</v>
      </c>
      <c r="V46" s="53">
        <f t="shared" si="39"/>
        <v>4.1594516540385193E-2</v>
      </c>
      <c r="W46" s="55">
        <f t="shared" si="40"/>
        <v>-0.33333333333333365</v>
      </c>
      <c r="X46" s="55">
        <f t="shared" si="41"/>
        <v>-0.24084963338533799</v>
      </c>
      <c r="Y46" s="13" t="s">
        <v>42</v>
      </c>
      <c r="Z46" s="8">
        <v>400028</v>
      </c>
      <c r="AA46" s="17"/>
      <c r="AB46" s="8">
        <v>-2</v>
      </c>
      <c r="AC46" s="8">
        <v>-3</v>
      </c>
      <c r="AD46" s="8">
        <v>2</v>
      </c>
      <c r="AE46" s="8">
        <v>3</v>
      </c>
      <c r="AF46" s="31">
        <f t="shared" si="42"/>
        <v>0</v>
      </c>
      <c r="AG46" s="31">
        <f t="shared" si="43"/>
        <v>1.3895752684162765E-2</v>
      </c>
      <c r="AH46" s="31">
        <f t="shared" si="44"/>
        <v>1.7301038062283774E-3</v>
      </c>
      <c r="AI46" s="31">
        <f t="shared" si="45"/>
        <v>7.785467128027683E-3</v>
      </c>
    </row>
    <row r="47" spans="1:35" hidden="1" x14ac:dyDescent="0.2">
      <c r="A47" s="15">
        <v>42837</v>
      </c>
      <c r="B47" s="17" t="s">
        <v>67</v>
      </c>
      <c r="C47" s="17" t="s">
        <v>20</v>
      </c>
      <c r="D47" s="17" t="s">
        <v>21</v>
      </c>
      <c r="E47" s="17" t="s">
        <v>58</v>
      </c>
      <c r="F47" s="8" t="s">
        <v>26</v>
      </c>
      <c r="G47" s="8" t="s">
        <v>25</v>
      </c>
      <c r="H47" s="8">
        <v>3.2</v>
      </c>
      <c r="I47" s="47">
        <f t="shared" si="15"/>
        <v>3.1750031750047626E-2</v>
      </c>
      <c r="J47" s="8">
        <v>0.2</v>
      </c>
      <c r="K47" s="48">
        <f t="shared" si="7"/>
        <v>6.25E-2</v>
      </c>
      <c r="L47" s="8">
        <v>62</v>
      </c>
      <c r="M47" s="49">
        <f t="shared" si="28"/>
        <v>0.4</v>
      </c>
      <c r="N47" s="50">
        <f t="shared" si="29"/>
        <v>3.6</v>
      </c>
      <c r="O47" s="50">
        <f t="shared" si="30"/>
        <v>2.8000000000000003</v>
      </c>
      <c r="P47" s="8">
        <v>3.2</v>
      </c>
      <c r="Q47" s="8">
        <v>3.9</v>
      </c>
      <c r="R47" s="51">
        <v>0.25</v>
      </c>
      <c r="S47" s="52">
        <f t="shared" si="36"/>
        <v>-0.34999999999999964</v>
      </c>
      <c r="T47" s="53">
        <f t="shared" si="37"/>
        <v>-0.10937499999999989</v>
      </c>
      <c r="U47" s="54">
        <f t="shared" si="38"/>
        <v>0.49497474683058307</v>
      </c>
      <c r="V47" s="53">
        <f t="shared" si="39"/>
        <v>0.13942950614946004</v>
      </c>
      <c r="W47" s="55">
        <f t="shared" si="40"/>
        <v>0</v>
      </c>
      <c r="X47" s="55">
        <f t="shared" si="41"/>
        <v>0</v>
      </c>
      <c r="Y47" s="8" t="s">
        <v>43</v>
      </c>
      <c r="Z47" s="8">
        <v>400247</v>
      </c>
      <c r="AA47" s="17"/>
      <c r="AB47" s="8">
        <v>-2</v>
      </c>
      <c r="AC47" s="8">
        <v>-3</v>
      </c>
      <c r="AD47" s="8">
        <v>2</v>
      </c>
      <c r="AE47" s="8">
        <v>3</v>
      </c>
      <c r="AF47" s="31">
        <f t="shared" si="42"/>
        <v>1.1962890624999976E-2</v>
      </c>
      <c r="AG47" s="31">
        <f t="shared" si="43"/>
        <v>9.9218849218898827E-3</v>
      </c>
      <c r="AH47" s="31">
        <f t="shared" si="44"/>
        <v>1.9440587185082313E-2</v>
      </c>
      <c r="AI47" s="31">
        <f t="shared" si="45"/>
        <v>3.90625E-3</v>
      </c>
    </row>
    <row r="48" spans="1:35" hidden="1" x14ac:dyDescent="0.2">
      <c r="A48" s="15">
        <v>43012</v>
      </c>
      <c r="B48" s="17" t="s">
        <v>67</v>
      </c>
      <c r="C48" s="17" t="s">
        <v>20</v>
      </c>
      <c r="D48" s="17" t="s">
        <v>21</v>
      </c>
      <c r="E48" s="17" t="s">
        <v>58</v>
      </c>
      <c r="F48" s="8" t="s">
        <v>26</v>
      </c>
      <c r="G48" s="8" t="s">
        <v>25</v>
      </c>
      <c r="H48" s="8">
        <v>18.399999999999999</v>
      </c>
      <c r="I48" s="47">
        <f t="shared" si="15"/>
        <v>0.13953907641285951</v>
      </c>
      <c r="J48" s="8">
        <v>0.9</v>
      </c>
      <c r="K48" s="48">
        <f t="shared" si="7"/>
        <v>4.8913043478260872E-2</v>
      </c>
      <c r="L48" s="8">
        <v>65</v>
      </c>
      <c r="M48" s="49">
        <f t="shared" si="28"/>
        <v>1.8</v>
      </c>
      <c r="N48" s="50">
        <f t="shared" si="29"/>
        <v>20.2</v>
      </c>
      <c r="O48" s="50">
        <f t="shared" si="30"/>
        <v>16.599999999999998</v>
      </c>
      <c r="P48" s="8">
        <v>18.7</v>
      </c>
      <c r="Q48" s="8">
        <v>19</v>
      </c>
      <c r="R48" s="51">
        <v>0.25</v>
      </c>
      <c r="S48" s="52">
        <f t="shared" si="36"/>
        <v>-0.45000000000000284</v>
      </c>
      <c r="T48" s="53">
        <f t="shared" si="37"/>
        <v>-2.4456521739130592E-2</v>
      </c>
      <c r="U48" s="54">
        <f t="shared" si="38"/>
        <v>0.21213203435596475</v>
      </c>
      <c r="V48" s="53">
        <f t="shared" si="39"/>
        <v>1.125368882525012E-2</v>
      </c>
      <c r="W48" s="55">
        <f t="shared" si="40"/>
        <v>0.33333333333333409</v>
      </c>
      <c r="X48" s="55">
        <f t="shared" si="41"/>
        <v>0.12811417542206224</v>
      </c>
      <c r="Y48" s="8" t="s">
        <v>37</v>
      </c>
      <c r="Z48" s="8">
        <v>400472</v>
      </c>
      <c r="AA48" s="17"/>
      <c r="AB48" s="8">
        <v>-2</v>
      </c>
      <c r="AC48" s="8">
        <v>-3</v>
      </c>
      <c r="AD48" s="8">
        <v>2</v>
      </c>
      <c r="AE48" s="8">
        <v>3</v>
      </c>
      <c r="AF48" s="31">
        <f t="shared" si="42"/>
        <v>5.9812145557656721E-4</v>
      </c>
      <c r="AG48" s="31">
        <f t="shared" si="43"/>
        <v>7.5836454572206259E-3</v>
      </c>
      <c r="AH48" s="31">
        <f t="shared" si="44"/>
        <v>1.2664551217555941E-4</v>
      </c>
      <c r="AI48" s="31">
        <f t="shared" si="45"/>
        <v>2.3924858223062385E-3</v>
      </c>
    </row>
    <row r="49" spans="1:35" hidden="1" x14ac:dyDescent="0.2">
      <c r="A49" s="15">
        <v>43131</v>
      </c>
      <c r="B49" s="17" t="s">
        <v>67</v>
      </c>
      <c r="C49" s="17" t="s">
        <v>20</v>
      </c>
      <c r="D49" s="17" t="s">
        <v>21</v>
      </c>
      <c r="E49" s="17" t="s">
        <v>58</v>
      </c>
      <c r="F49" s="8" t="s">
        <v>26</v>
      </c>
      <c r="G49" s="8" t="s">
        <v>25</v>
      </c>
      <c r="H49" s="16">
        <v>4</v>
      </c>
      <c r="I49" s="47">
        <f t="shared" si="15"/>
        <v>6.1545745489666362E-2</v>
      </c>
      <c r="J49" s="8">
        <v>0.4</v>
      </c>
      <c r="K49" s="48">
        <f t="shared" si="7"/>
        <v>0.1</v>
      </c>
      <c r="L49" s="8">
        <v>66</v>
      </c>
      <c r="M49" s="49">
        <f t="shared" si="28"/>
        <v>0.8</v>
      </c>
      <c r="N49" s="50">
        <f t="shared" si="29"/>
        <v>4.8</v>
      </c>
      <c r="O49" s="50">
        <f t="shared" si="30"/>
        <v>3.2</v>
      </c>
      <c r="P49" s="8">
        <v>3.8</v>
      </c>
      <c r="Q49" s="8">
        <v>4</v>
      </c>
      <c r="R49" s="51">
        <v>0.25</v>
      </c>
      <c r="S49" s="52">
        <f t="shared" si="36"/>
        <v>0.10000000000000009</v>
      </c>
      <c r="T49" s="53">
        <f t="shared" si="37"/>
        <v>2.5000000000000022E-2</v>
      </c>
      <c r="U49" s="54">
        <f t="shared" si="38"/>
        <v>0.14142135623730964</v>
      </c>
      <c r="V49" s="53">
        <f t="shared" si="39"/>
        <v>3.6261886214694783E-2</v>
      </c>
      <c r="W49" s="55">
        <f t="shared" si="40"/>
        <v>-0.50000000000000044</v>
      </c>
      <c r="X49" s="55">
        <f t="shared" si="41"/>
        <v>-0.41756212427789791</v>
      </c>
      <c r="Y49" s="8" t="s">
        <v>38</v>
      </c>
      <c r="Z49" s="8">
        <v>400040</v>
      </c>
      <c r="AA49" s="17"/>
      <c r="AB49" s="8">
        <v>-2</v>
      </c>
      <c r="AC49" s="8">
        <v>-3</v>
      </c>
      <c r="AD49" s="8">
        <v>2</v>
      </c>
      <c r="AE49" s="8">
        <v>3</v>
      </c>
      <c r="AF49" s="31">
        <f t="shared" si="42"/>
        <v>6.250000000000011E-4</v>
      </c>
      <c r="AG49" s="31">
        <f t="shared" si="43"/>
        <v>1.538643637241659E-2</v>
      </c>
      <c r="AH49" s="31">
        <f t="shared" si="44"/>
        <v>1.3149243918474714E-3</v>
      </c>
      <c r="AI49" s="31">
        <f t="shared" si="45"/>
        <v>1.0000000000000002E-2</v>
      </c>
    </row>
    <row r="50" spans="1:35" hidden="1" x14ac:dyDescent="0.2">
      <c r="A50" s="15">
        <v>43201</v>
      </c>
      <c r="B50" s="17" t="s">
        <v>67</v>
      </c>
      <c r="C50" s="17" t="s">
        <v>20</v>
      </c>
      <c r="D50" s="17" t="s">
        <v>21</v>
      </c>
      <c r="E50" s="17" t="s">
        <v>58</v>
      </c>
      <c r="F50" s="8" t="s">
        <v>26</v>
      </c>
      <c r="G50" s="8" t="s">
        <v>25</v>
      </c>
      <c r="H50" s="8">
        <v>13.6</v>
      </c>
      <c r="I50" s="47">
        <f t="shared" si="15"/>
        <v>0.10384339509196217</v>
      </c>
      <c r="J50" s="8">
        <v>0.7</v>
      </c>
      <c r="K50" s="48">
        <f t="shared" si="7"/>
        <v>5.1470588235294115E-2</v>
      </c>
      <c r="L50" s="8">
        <v>71</v>
      </c>
      <c r="M50" s="49">
        <f t="shared" si="28"/>
        <v>1.4</v>
      </c>
      <c r="N50" s="50">
        <f t="shared" si="29"/>
        <v>15</v>
      </c>
      <c r="O50" s="50">
        <f t="shared" si="30"/>
        <v>12.2</v>
      </c>
      <c r="P50" s="8">
        <v>14.5</v>
      </c>
      <c r="Q50" s="8">
        <v>15</v>
      </c>
      <c r="R50" s="51">
        <v>0.25</v>
      </c>
      <c r="S50" s="52">
        <f t="shared" si="36"/>
        <v>-1.1500000000000004</v>
      </c>
      <c r="T50" s="53">
        <f t="shared" si="37"/>
        <v>-8.4558823529411797E-2</v>
      </c>
      <c r="U50" s="54">
        <f t="shared" si="38"/>
        <v>0.35355339059327379</v>
      </c>
      <c r="V50" s="53">
        <f t="shared" si="39"/>
        <v>2.3969721396154154E-2</v>
      </c>
      <c r="W50" s="55">
        <f t="shared" si="40"/>
        <v>1.2857142857142863</v>
      </c>
      <c r="X50" s="55">
        <f t="shared" si="41"/>
        <v>0.49573876510820519</v>
      </c>
      <c r="Y50" s="13" t="s">
        <v>39</v>
      </c>
      <c r="Z50" s="8">
        <v>400180</v>
      </c>
      <c r="AA50" s="17"/>
      <c r="AB50" s="8">
        <v>-2</v>
      </c>
      <c r="AC50" s="8">
        <v>-3</v>
      </c>
      <c r="AD50" s="8">
        <v>2</v>
      </c>
      <c r="AE50" s="8">
        <v>3</v>
      </c>
      <c r="AF50" s="31">
        <f t="shared" si="42"/>
        <v>7.1501946366782062E-3</v>
      </c>
      <c r="AG50" s="31">
        <f t="shared" si="43"/>
        <v>7.6355437567619238E-3</v>
      </c>
      <c r="AH50" s="31">
        <f t="shared" si="44"/>
        <v>5.7454754380925025E-4</v>
      </c>
      <c r="AI50" s="31">
        <f t="shared" si="45"/>
        <v>2.6492214532871971E-3</v>
      </c>
    </row>
    <row r="51" spans="1:35" hidden="1" x14ac:dyDescent="0.2">
      <c r="A51" s="32">
        <v>43376</v>
      </c>
      <c r="B51" s="79" t="s">
        <v>67</v>
      </c>
      <c r="C51" s="79" t="s">
        <v>20</v>
      </c>
      <c r="D51" s="79" t="s">
        <v>21</v>
      </c>
      <c r="E51" s="79" t="s">
        <v>58</v>
      </c>
      <c r="F51" s="34" t="s">
        <v>26</v>
      </c>
      <c r="G51" s="34" t="s">
        <v>25</v>
      </c>
      <c r="H51" s="39">
        <v>19</v>
      </c>
      <c r="I51" s="80">
        <f t="shared" si="15"/>
        <v>0.171875</v>
      </c>
      <c r="J51" s="34">
        <v>1.1000000000000001</v>
      </c>
      <c r="K51" s="81">
        <f t="shared" si="7"/>
        <v>5.789473684210527E-2</v>
      </c>
      <c r="L51" s="34">
        <v>64</v>
      </c>
      <c r="M51" s="82">
        <f t="shared" si="28"/>
        <v>2.2000000000000002</v>
      </c>
      <c r="N51" s="83">
        <f t="shared" si="29"/>
        <v>21.2</v>
      </c>
      <c r="O51" s="83">
        <f t="shared" si="30"/>
        <v>16.8</v>
      </c>
      <c r="P51" s="34">
        <v>19.399999999999999</v>
      </c>
      <c r="Q51" s="34">
        <v>20</v>
      </c>
      <c r="R51" s="84">
        <v>0.25</v>
      </c>
      <c r="S51" s="85">
        <f t="shared" si="36"/>
        <v>-0.69999999999999929</v>
      </c>
      <c r="T51" s="86">
        <f t="shared" si="37"/>
        <v>-3.6842105263157857E-2</v>
      </c>
      <c r="U51" s="87">
        <f t="shared" si="38"/>
        <v>0.42426406871192951</v>
      </c>
      <c r="V51" s="86">
        <f t="shared" si="39"/>
        <v>2.1536247142737538E-2</v>
      </c>
      <c r="W51" s="88">
        <f t="shared" si="40"/>
        <v>0.36363636363636231</v>
      </c>
      <c r="X51" s="88">
        <f t="shared" si="41"/>
        <v>0.16453570301837236</v>
      </c>
      <c r="Y51" s="34" t="s">
        <v>40</v>
      </c>
      <c r="Z51" s="34">
        <v>400410</v>
      </c>
      <c r="AA51" s="79"/>
      <c r="AB51" s="34">
        <v>-2</v>
      </c>
      <c r="AC51" s="34">
        <v>-3</v>
      </c>
      <c r="AD51" s="34">
        <v>2</v>
      </c>
      <c r="AE51" s="34">
        <v>3</v>
      </c>
      <c r="AF51" s="46">
        <f t="shared" si="42"/>
        <v>1.3573407202216038E-3</v>
      </c>
      <c r="AG51" s="46">
        <f t="shared" si="43"/>
        <v>9.0460526315789477E-3</v>
      </c>
      <c r="AH51" s="46">
        <f t="shared" si="44"/>
        <v>4.6380994099307077E-4</v>
      </c>
      <c r="AI51" s="46">
        <f t="shared" si="45"/>
        <v>3.351800554016621E-3</v>
      </c>
    </row>
  </sheetData>
  <mergeCells count="1">
    <mergeCell ref="A1:J1"/>
  </mergeCells>
  <conditionalFormatting sqref="M27:M33 O27:O33 Q27:R33 W17:X51">
    <cfRule type="cellIs" dxfId="42" priority="16" stopIfTrue="1" operator="lessThan">
      <formula>-3</formula>
    </cfRule>
    <cfRule type="cellIs" dxfId="41" priority="17" stopIfTrue="1" operator="greaterThan">
      <formula>3</formula>
    </cfRule>
  </conditionalFormatting>
  <conditionalFormatting sqref="M34:M42">
    <cfRule type="cellIs" dxfId="40" priority="6" stopIfTrue="1" operator="lessThan">
      <formula>-2</formula>
    </cfRule>
    <cfRule type="cellIs" dxfId="39" priority="7" stopIfTrue="1" operator="greaterThan">
      <formula>2</formula>
    </cfRule>
  </conditionalFormatting>
  <pageMargins left="0.7" right="0.7" top="0.75" bottom="0.75" header="0.3" footer="0.3"/>
  <pageSetup orientation="portrait" r:id="rId1"/>
  <headerFooter>
    <oddHeader>&amp;CSYNTHESE DES ESSAIS INTERLABORATOIRES</oddHeader>
    <oddFooter xml:space="preserve">&amp;CRéférence :  T-ELCDF-FO46488    Version : 1.1        Date de publication : 09.02.2017           </oddFooter>
  </headerFooter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U34"/>
  <sheetViews>
    <sheetView workbookViewId="0">
      <selection activeCell="E1" sqref="E1"/>
    </sheetView>
  </sheetViews>
  <sheetFormatPr baseColWidth="10" defaultRowHeight="12.75" x14ac:dyDescent="0.2"/>
  <cols>
    <col min="1" max="1" width="41.85546875" bestFit="1" customWidth="1"/>
    <col min="2" max="2" width="10.5703125" bestFit="1" customWidth="1"/>
    <col min="3" max="3" width="10.85546875" bestFit="1" customWidth="1"/>
    <col min="4" max="4" width="44.85546875" bestFit="1" customWidth="1"/>
    <col min="5" max="5" width="25.5703125" bestFit="1" customWidth="1"/>
    <col min="6" max="6" width="19.28515625" bestFit="1" customWidth="1"/>
    <col min="7" max="7" width="11.5703125" bestFit="1" customWidth="1"/>
    <col min="8" max="8" width="8.42578125" customWidth="1"/>
    <col min="9" max="9" width="8.7109375" customWidth="1"/>
    <col min="10" max="10" width="8.42578125" customWidth="1"/>
    <col min="11" max="11" width="8.7109375" customWidth="1"/>
    <col min="12" max="15" width="5.5703125" bestFit="1" customWidth="1"/>
    <col min="16" max="16" width="3" bestFit="1" customWidth="1"/>
    <col min="17" max="17" width="22" bestFit="1" customWidth="1"/>
    <col min="18" max="18" width="7" bestFit="1" customWidth="1"/>
    <col min="19" max="19" width="7.28515625" bestFit="1" customWidth="1"/>
    <col min="20" max="20" width="6.28515625" bestFit="1" customWidth="1"/>
    <col min="21" max="21" width="45.7109375" bestFit="1" customWidth="1"/>
  </cols>
  <sheetData>
    <row r="1" spans="1:21" ht="55.5" x14ac:dyDescent="0.5">
      <c r="A1" s="59" t="s">
        <v>69</v>
      </c>
      <c r="D1" s="60" t="s">
        <v>160</v>
      </c>
    </row>
    <row r="2" spans="1:21" x14ac:dyDescent="0.2">
      <c r="D2" s="75"/>
    </row>
    <row r="3" spans="1:21" ht="15.75" thickBot="1" x14ac:dyDescent="0.3">
      <c r="A3" s="92"/>
      <c r="B3" s="92"/>
      <c r="C3" s="92"/>
      <c r="D3" s="92"/>
      <c r="E3" s="92"/>
      <c r="F3" s="92"/>
      <c r="G3" s="93"/>
      <c r="H3" s="94" t="s">
        <v>70</v>
      </c>
      <c r="I3" s="95"/>
      <c r="J3" s="95"/>
      <c r="K3" s="96"/>
      <c r="L3" s="97" t="s">
        <v>71</v>
      </c>
      <c r="M3" s="98"/>
      <c r="N3" s="98"/>
      <c r="O3" s="98"/>
      <c r="P3" s="99"/>
    </row>
    <row r="4" spans="1:21" ht="18.75" thickBot="1" x14ac:dyDescent="0.4">
      <c r="A4" s="61" t="s">
        <v>72</v>
      </c>
      <c r="B4" s="61" t="s">
        <v>73</v>
      </c>
      <c r="C4" s="61" t="s">
        <v>74</v>
      </c>
      <c r="D4" s="61" t="s">
        <v>75</v>
      </c>
      <c r="E4" s="60"/>
      <c r="F4" s="62" t="s">
        <v>76</v>
      </c>
      <c r="G4" s="62" t="s">
        <v>77</v>
      </c>
      <c r="H4" s="62" t="s">
        <v>78</v>
      </c>
      <c r="I4" s="62" t="s">
        <v>79</v>
      </c>
      <c r="J4" s="62" t="s">
        <v>80</v>
      </c>
      <c r="K4" s="62" t="s">
        <v>81</v>
      </c>
      <c r="L4" s="62" t="s">
        <v>82</v>
      </c>
      <c r="M4" s="62" t="s">
        <v>83</v>
      </c>
      <c r="N4" s="62" t="s">
        <v>84</v>
      </c>
      <c r="O4" s="62" t="s">
        <v>85</v>
      </c>
      <c r="P4" s="62" t="s">
        <v>86</v>
      </c>
      <c r="Q4" s="62" t="s">
        <v>87</v>
      </c>
      <c r="R4" s="62" t="s">
        <v>88</v>
      </c>
      <c r="S4" s="62" t="s">
        <v>89</v>
      </c>
      <c r="T4" s="62" t="s">
        <v>90</v>
      </c>
      <c r="U4" s="62" t="s">
        <v>91</v>
      </c>
    </row>
    <row r="5" spans="1:21" ht="52.5" thickBot="1" x14ac:dyDescent="0.3">
      <c r="A5" s="61" t="s">
        <v>92</v>
      </c>
      <c r="B5" s="63" t="s">
        <v>93</v>
      </c>
      <c r="C5" s="64" t="s">
        <v>94</v>
      </c>
      <c r="D5" s="63" t="s">
        <v>95</v>
      </c>
      <c r="E5" s="65" t="s">
        <v>96</v>
      </c>
      <c r="F5" s="65" t="s">
        <v>97</v>
      </c>
      <c r="G5" s="66" t="s">
        <v>98</v>
      </c>
      <c r="H5" s="67">
        <v>70</v>
      </c>
      <c r="I5" s="67">
        <v>1</v>
      </c>
      <c r="J5" s="67">
        <v>9</v>
      </c>
      <c r="K5" s="66">
        <v>77</v>
      </c>
      <c r="L5" s="67">
        <v>9</v>
      </c>
      <c r="M5" s="67">
        <v>18</v>
      </c>
      <c r="N5" s="67">
        <v>88</v>
      </c>
      <c r="O5" s="67">
        <v>52</v>
      </c>
      <c r="P5" s="66">
        <v>12</v>
      </c>
      <c r="Q5" s="68" t="s">
        <v>99</v>
      </c>
      <c r="R5" s="69">
        <v>69</v>
      </c>
      <c r="S5" s="70">
        <v>-0.11</v>
      </c>
      <c r="T5" s="68" t="s">
        <v>100</v>
      </c>
      <c r="U5" s="68" t="s">
        <v>101</v>
      </c>
    </row>
    <row r="6" spans="1:21" ht="52.5" thickBot="1" x14ac:dyDescent="0.3">
      <c r="A6" s="61" t="s">
        <v>92</v>
      </c>
      <c r="B6" s="63" t="s">
        <v>93</v>
      </c>
      <c r="C6" s="64" t="s">
        <v>94</v>
      </c>
      <c r="D6" s="63" t="s">
        <v>95</v>
      </c>
      <c r="E6" s="65" t="s">
        <v>102</v>
      </c>
      <c r="F6" s="65" t="s">
        <v>103</v>
      </c>
      <c r="G6" s="66" t="s">
        <v>98</v>
      </c>
      <c r="H6" s="67">
        <v>7</v>
      </c>
      <c r="I6" s="67">
        <v>0</v>
      </c>
      <c r="J6" s="67">
        <v>1</v>
      </c>
      <c r="K6" s="66">
        <v>59</v>
      </c>
      <c r="L6" s="67">
        <v>2</v>
      </c>
      <c r="M6" s="67">
        <v>3</v>
      </c>
      <c r="N6" s="67">
        <v>10</v>
      </c>
      <c r="O6" s="67">
        <v>4</v>
      </c>
      <c r="P6" s="66">
        <v>2</v>
      </c>
      <c r="Q6" s="68" t="s">
        <v>99</v>
      </c>
      <c r="R6" s="69">
        <v>7</v>
      </c>
      <c r="S6" s="70">
        <v>0</v>
      </c>
      <c r="T6" s="68" t="s">
        <v>100</v>
      </c>
      <c r="U6" s="68" t="s">
        <v>101</v>
      </c>
    </row>
    <row r="7" spans="1:21" ht="52.5" thickBot="1" x14ac:dyDescent="0.3">
      <c r="A7" s="61" t="s">
        <v>92</v>
      </c>
      <c r="B7" s="63" t="s">
        <v>93</v>
      </c>
      <c r="C7" s="64" t="s">
        <v>94</v>
      </c>
      <c r="D7" s="63" t="s">
        <v>95</v>
      </c>
      <c r="E7" s="65" t="s">
        <v>104</v>
      </c>
      <c r="F7" s="65" t="s">
        <v>105</v>
      </c>
      <c r="G7" s="66" t="s">
        <v>98</v>
      </c>
      <c r="H7" s="67">
        <v>41</v>
      </c>
      <c r="I7" s="67">
        <v>0</v>
      </c>
      <c r="J7" s="67">
        <v>3</v>
      </c>
      <c r="K7" s="66">
        <v>73</v>
      </c>
      <c r="L7" s="67">
        <v>3</v>
      </c>
      <c r="M7" s="67">
        <v>6</v>
      </c>
      <c r="N7" s="67">
        <v>47</v>
      </c>
      <c r="O7" s="67">
        <v>35</v>
      </c>
      <c r="P7" s="66">
        <v>7</v>
      </c>
      <c r="Q7" s="68" t="s">
        <v>99</v>
      </c>
      <c r="R7" s="69">
        <v>38</v>
      </c>
      <c r="S7" s="70">
        <v>-1</v>
      </c>
      <c r="T7" s="68" t="s">
        <v>100</v>
      </c>
      <c r="U7" s="68" t="s">
        <v>101</v>
      </c>
    </row>
    <row r="8" spans="1:21" ht="52.5" thickBot="1" x14ac:dyDescent="0.3">
      <c r="A8" s="61" t="s">
        <v>92</v>
      </c>
      <c r="B8" s="63" t="s">
        <v>93</v>
      </c>
      <c r="C8" s="64" t="s">
        <v>94</v>
      </c>
      <c r="D8" s="63" t="s">
        <v>95</v>
      </c>
      <c r="E8" s="65" t="s">
        <v>106</v>
      </c>
      <c r="F8" s="65" t="s">
        <v>107</v>
      </c>
      <c r="G8" s="66" t="s">
        <v>98</v>
      </c>
      <c r="H8" s="67">
        <v>93</v>
      </c>
      <c r="I8" s="67">
        <v>1</v>
      </c>
      <c r="J8" s="67">
        <v>4</v>
      </c>
      <c r="K8" s="66">
        <v>70</v>
      </c>
      <c r="L8" s="67">
        <v>4</v>
      </c>
      <c r="M8" s="67">
        <v>8</v>
      </c>
      <c r="N8" s="67">
        <v>101</v>
      </c>
      <c r="O8" s="67">
        <v>85</v>
      </c>
      <c r="P8" s="66">
        <v>8</v>
      </c>
      <c r="Q8" s="68" t="s">
        <v>99</v>
      </c>
      <c r="R8" s="69">
        <v>92</v>
      </c>
      <c r="S8" s="70">
        <v>-0.25</v>
      </c>
      <c r="T8" s="68" t="s">
        <v>100</v>
      </c>
      <c r="U8" s="68" t="s">
        <v>101</v>
      </c>
    </row>
    <row r="9" spans="1:21" ht="18" thickBot="1" x14ac:dyDescent="0.3">
      <c r="A9" s="61" t="s">
        <v>92</v>
      </c>
      <c r="B9" s="63" t="s">
        <v>93</v>
      </c>
      <c r="C9" s="64" t="s">
        <v>94</v>
      </c>
      <c r="D9" s="63" t="s">
        <v>95</v>
      </c>
      <c r="E9" s="65" t="s">
        <v>108</v>
      </c>
      <c r="F9" s="65" t="s">
        <v>109</v>
      </c>
      <c r="G9" s="66" t="s">
        <v>98</v>
      </c>
      <c r="H9" s="67">
        <v>18</v>
      </c>
      <c r="I9" s="67">
        <v>0</v>
      </c>
      <c r="J9" s="67">
        <v>1</v>
      </c>
      <c r="K9" s="66">
        <v>50</v>
      </c>
      <c r="L9" s="67">
        <v>2</v>
      </c>
      <c r="M9" s="67">
        <v>3</v>
      </c>
      <c r="N9" s="67">
        <v>21</v>
      </c>
      <c r="O9" s="67">
        <v>15</v>
      </c>
      <c r="P9" s="66">
        <v>1</v>
      </c>
      <c r="Q9" s="68"/>
      <c r="R9" s="68"/>
      <c r="S9" s="68"/>
      <c r="T9" s="68" t="s">
        <v>100</v>
      </c>
      <c r="U9" s="68"/>
    </row>
    <row r="10" spans="1:21" ht="18" thickBot="1" x14ac:dyDescent="0.3">
      <c r="A10" s="61" t="s">
        <v>92</v>
      </c>
      <c r="B10" s="63" t="s">
        <v>93</v>
      </c>
      <c r="C10" s="64" t="s">
        <v>94</v>
      </c>
      <c r="D10" s="63" t="s">
        <v>95</v>
      </c>
      <c r="E10" s="65" t="s">
        <v>110</v>
      </c>
      <c r="F10" s="65" t="s">
        <v>111</v>
      </c>
      <c r="G10" s="66" t="s">
        <v>98</v>
      </c>
      <c r="H10" s="67">
        <v>25</v>
      </c>
      <c r="I10" s="67">
        <v>1</v>
      </c>
      <c r="J10" s="67">
        <v>3</v>
      </c>
      <c r="K10" s="66">
        <v>16</v>
      </c>
      <c r="L10" s="67">
        <v>3</v>
      </c>
      <c r="M10" s="67">
        <v>6</v>
      </c>
      <c r="N10" s="67">
        <v>31</v>
      </c>
      <c r="O10" s="67">
        <v>19</v>
      </c>
      <c r="P10" s="66">
        <v>1</v>
      </c>
      <c r="Q10" s="68"/>
      <c r="R10" s="68"/>
      <c r="S10" s="68"/>
      <c r="T10" s="68" t="s">
        <v>100</v>
      </c>
      <c r="U10" s="68"/>
    </row>
    <row r="11" spans="1:21" ht="52.5" thickBot="1" x14ac:dyDescent="0.3">
      <c r="A11" s="61" t="s">
        <v>92</v>
      </c>
      <c r="B11" s="63" t="s">
        <v>93</v>
      </c>
      <c r="C11" s="64" t="s">
        <v>94</v>
      </c>
      <c r="D11" s="63" t="s">
        <v>95</v>
      </c>
      <c r="E11" s="65" t="s">
        <v>112</v>
      </c>
      <c r="F11" s="65" t="s">
        <v>113</v>
      </c>
      <c r="G11" s="66" t="s">
        <v>114</v>
      </c>
      <c r="H11" s="71">
        <v>0.107</v>
      </c>
      <c r="I11" s="71">
        <v>1E-3</v>
      </c>
      <c r="J11" s="71">
        <v>7.0000000000000001E-3</v>
      </c>
      <c r="K11" s="66">
        <v>61</v>
      </c>
      <c r="L11" s="71">
        <v>7.0000000000000001E-3</v>
      </c>
      <c r="M11" s="71">
        <v>1.4E-2</v>
      </c>
      <c r="N11" s="71">
        <v>0.121</v>
      </c>
      <c r="O11" s="71">
        <v>9.2999999999999999E-2</v>
      </c>
      <c r="P11" s="66">
        <v>8</v>
      </c>
      <c r="Q11" s="68" t="s">
        <v>99</v>
      </c>
      <c r="R11" s="72">
        <v>0.109</v>
      </c>
      <c r="S11" s="70">
        <v>0.28999999999999998</v>
      </c>
      <c r="T11" s="68" t="s">
        <v>100</v>
      </c>
      <c r="U11" s="68" t="s">
        <v>101</v>
      </c>
    </row>
    <row r="12" spans="1:21" ht="15.75" thickBot="1" x14ac:dyDescent="0.3">
      <c r="A12" s="61" t="s">
        <v>92</v>
      </c>
      <c r="B12" s="63" t="s">
        <v>93</v>
      </c>
      <c r="C12" s="64" t="s">
        <v>94</v>
      </c>
      <c r="D12" s="63" t="s">
        <v>95</v>
      </c>
      <c r="E12" s="65" t="s">
        <v>112</v>
      </c>
      <c r="F12" s="65" t="s">
        <v>115</v>
      </c>
      <c r="G12" s="66"/>
      <c r="H12" s="67"/>
      <c r="I12" s="67"/>
      <c r="J12" s="67"/>
      <c r="K12" s="66"/>
      <c r="L12" s="67"/>
      <c r="M12" s="67"/>
      <c r="N12" s="67"/>
      <c r="O12" s="67"/>
      <c r="P12" s="66"/>
      <c r="Q12" s="68"/>
      <c r="R12" s="68"/>
      <c r="S12" s="68"/>
      <c r="T12" s="68" t="s">
        <v>100</v>
      </c>
      <c r="U12" s="68"/>
    </row>
    <row r="13" spans="1:21" ht="18" thickBot="1" x14ac:dyDescent="0.3">
      <c r="A13" s="61" t="s">
        <v>92</v>
      </c>
      <c r="B13" s="63" t="s">
        <v>93</v>
      </c>
      <c r="C13" s="64" t="s">
        <v>94</v>
      </c>
      <c r="D13" s="63" t="s">
        <v>95</v>
      </c>
      <c r="E13" s="65" t="s">
        <v>112</v>
      </c>
      <c r="F13" s="65" t="s">
        <v>116</v>
      </c>
      <c r="G13" s="66" t="s">
        <v>114</v>
      </c>
      <c r="H13" s="71"/>
      <c r="I13" s="71"/>
      <c r="J13" s="71"/>
      <c r="K13" s="66"/>
      <c r="L13" s="71"/>
      <c r="M13" s="71"/>
      <c r="N13" s="71"/>
      <c r="O13" s="71"/>
      <c r="P13" s="66"/>
      <c r="Q13" s="68"/>
      <c r="R13" s="68"/>
      <c r="S13" s="68"/>
      <c r="T13" s="68" t="s">
        <v>100</v>
      </c>
      <c r="U13" s="68"/>
    </row>
    <row r="14" spans="1:21" ht="52.5" thickBot="1" x14ac:dyDescent="0.3">
      <c r="A14" s="61" t="s">
        <v>92</v>
      </c>
      <c r="B14" s="63" t="s">
        <v>93</v>
      </c>
      <c r="C14" s="64" t="s">
        <v>94</v>
      </c>
      <c r="D14" s="63" t="s">
        <v>95</v>
      </c>
      <c r="E14" s="65" t="s">
        <v>117</v>
      </c>
      <c r="F14" s="65" t="s">
        <v>118</v>
      </c>
      <c r="G14" s="66" t="s">
        <v>98</v>
      </c>
      <c r="H14" s="73">
        <v>1.4</v>
      </c>
      <c r="I14" s="73">
        <v>0</v>
      </c>
      <c r="J14" s="73">
        <v>0.1</v>
      </c>
      <c r="K14" s="66">
        <v>70</v>
      </c>
      <c r="L14" s="73">
        <v>0.2</v>
      </c>
      <c r="M14" s="73">
        <v>0.3</v>
      </c>
      <c r="N14" s="73">
        <v>1.7</v>
      </c>
      <c r="O14" s="73">
        <v>1.1000000000000001</v>
      </c>
      <c r="P14" s="66">
        <v>3</v>
      </c>
      <c r="Q14" s="68" t="s">
        <v>99</v>
      </c>
      <c r="R14" s="74">
        <v>1.2</v>
      </c>
      <c r="S14" s="70">
        <v>-1.33</v>
      </c>
      <c r="T14" s="68" t="s">
        <v>100</v>
      </c>
      <c r="U14" s="68" t="s">
        <v>101</v>
      </c>
    </row>
    <row r="15" spans="1:21" ht="52.5" thickBot="1" x14ac:dyDescent="0.3">
      <c r="A15" s="61" t="s">
        <v>92</v>
      </c>
      <c r="B15" s="63" t="s">
        <v>93</v>
      </c>
      <c r="C15" s="64" t="s">
        <v>94</v>
      </c>
      <c r="D15" s="63" t="s">
        <v>95</v>
      </c>
      <c r="E15" s="65" t="s">
        <v>119</v>
      </c>
      <c r="F15" s="65" t="s">
        <v>120</v>
      </c>
      <c r="G15" s="66" t="s">
        <v>98</v>
      </c>
      <c r="H15" s="67">
        <v>11</v>
      </c>
      <c r="I15" s="67">
        <v>0</v>
      </c>
      <c r="J15" s="67"/>
      <c r="K15" s="66">
        <v>76</v>
      </c>
      <c r="L15" s="67">
        <v>2</v>
      </c>
      <c r="M15" s="67">
        <v>3</v>
      </c>
      <c r="N15" s="67">
        <v>14</v>
      </c>
      <c r="O15" s="67">
        <v>8</v>
      </c>
      <c r="P15" s="66">
        <v>5</v>
      </c>
      <c r="Q15" s="68" t="s">
        <v>99</v>
      </c>
      <c r="R15" s="69">
        <v>13</v>
      </c>
      <c r="S15" s="70">
        <v>1.33</v>
      </c>
      <c r="T15" s="68" t="s">
        <v>100</v>
      </c>
      <c r="U15" s="68" t="s">
        <v>101</v>
      </c>
    </row>
    <row r="16" spans="1:21" ht="18" thickBot="1" x14ac:dyDescent="0.3">
      <c r="A16" s="61" t="s">
        <v>92</v>
      </c>
      <c r="B16" s="63" t="s">
        <v>93</v>
      </c>
      <c r="C16" s="64" t="s">
        <v>94</v>
      </c>
      <c r="D16" s="63" t="s">
        <v>95</v>
      </c>
      <c r="E16" s="65" t="s">
        <v>121</v>
      </c>
      <c r="F16" s="65" t="s">
        <v>122</v>
      </c>
      <c r="G16" s="66" t="s">
        <v>98</v>
      </c>
      <c r="H16" s="67"/>
      <c r="I16" s="67"/>
      <c r="J16" s="67"/>
      <c r="K16" s="66"/>
      <c r="L16" s="67"/>
      <c r="M16" s="67"/>
      <c r="N16" s="67"/>
      <c r="O16" s="67"/>
      <c r="P16" s="66"/>
      <c r="Q16" s="68"/>
      <c r="R16" s="68"/>
      <c r="S16" s="68"/>
      <c r="T16" s="68" t="s">
        <v>100</v>
      </c>
      <c r="U16" s="68"/>
    </row>
    <row r="17" spans="1:21" ht="52.5" thickBot="1" x14ac:dyDescent="0.3">
      <c r="A17" s="61" t="s">
        <v>92</v>
      </c>
      <c r="B17" s="63" t="s">
        <v>93</v>
      </c>
      <c r="C17" s="64" t="s">
        <v>94</v>
      </c>
      <c r="D17" s="63" t="s">
        <v>95</v>
      </c>
      <c r="E17" s="65" t="s">
        <v>123</v>
      </c>
      <c r="F17" s="65" t="s">
        <v>124</v>
      </c>
      <c r="G17" s="66" t="s">
        <v>98</v>
      </c>
      <c r="H17" s="67">
        <v>28</v>
      </c>
      <c r="I17" s="67">
        <v>0</v>
      </c>
      <c r="J17" s="67">
        <v>1</v>
      </c>
      <c r="K17" s="66">
        <v>70</v>
      </c>
      <c r="L17" s="67">
        <v>2</v>
      </c>
      <c r="M17" s="67">
        <v>3</v>
      </c>
      <c r="N17" s="67">
        <v>31</v>
      </c>
      <c r="O17" s="67">
        <v>25</v>
      </c>
      <c r="P17" s="66">
        <v>5</v>
      </c>
      <c r="Q17" s="68" t="s">
        <v>99</v>
      </c>
      <c r="R17" s="69">
        <v>29</v>
      </c>
      <c r="S17" s="70">
        <v>0.67</v>
      </c>
      <c r="T17" s="68" t="s">
        <v>100</v>
      </c>
      <c r="U17" s="68" t="s">
        <v>101</v>
      </c>
    </row>
    <row r="18" spans="1:21" ht="52.5" thickBot="1" x14ac:dyDescent="0.3">
      <c r="A18" s="61" t="s">
        <v>92</v>
      </c>
      <c r="B18" s="63" t="s">
        <v>93</v>
      </c>
      <c r="C18" s="64" t="s">
        <v>94</v>
      </c>
      <c r="D18" s="63" t="s">
        <v>95</v>
      </c>
      <c r="E18" s="65" t="s">
        <v>125</v>
      </c>
      <c r="F18" s="65" t="s">
        <v>126</v>
      </c>
      <c r="G18" s="66" t="s">
        <v>98</v>
      </c>
      <c r="H18" s="67">
        <v>90</v>
      </c>
      <c r="I18" s="67">
        <v>1</v>
      </c>
      <c r="J18" s="67">
        <v>5</v>
      </c>
      <c r="K18" s="66">
        <v>81</v>
      </c>
      <c r="L18" s="67">
        <v>5</v>
      </c>
      <c r="M18" s="67">
        <v>10</v>
      </c>
      <c r="N18" s="67">
        <v>100</v>
      </c>
      <c r="O18" s="67">
        <v>80</v>
      </c>
      <c r="P18" s="66">
        <v>7</v>
      </c>
      <c r="Q18" s="68" t="s">
        <v>99</v>
      </c>
      <c r="R18" s="69">
        <v>89</v>
      </c>
      <c r="S18" s="70">
        <v>-0.2</v>
      </c>
      <c r="T18" s="68" t="s">
        <v>100</v>
      </c>
      <c r="U18" s="68" t="s">
        <v>101</v>
      </c>
    </row>
    <row r="19" spans="1:21" ht="52.5" thickBot="1" x14ac:dyDescent="0.3">
      <c r="A19" s="61" t="s">
        <v>92</v>
      </c>
      <c r="B19" s="63" t="s">
        <v>93</v>
      </c>
      <c r="C19" s="64" t="s">
        <v>94</v>
      </c>
      <c r="D19" s="63" t="s">
        <v>95</v>
      </c>
      <c r="E19" s="65" t="s">
        <v>127</v>
      </c>
      <c r="F19" s="65" t="s">
        <v>128</v>
      </c>
      <c r="G19" s="66" t="s">
        <v>98</v>
      </c>
      <c r="H19" s="67">
        <v>12</v>
      </c>
      <c r="I19" s="67">
        <v>0</v>
      </c>
      <c r="J19" s="67">
        <v>1</v>
      </c>
      <c r="K19" s="66">
        <v>58</v>
      </c>
      <c r="L19" s="67">
        <v>2</v>
      </c>
      <c r="M19" s="67">
        <v>3</v>
      </c>
      <c r="N19" s="67">
        <v>15</v>
      </c>
      <c r="O19" s="67">
        <v>9</v>
      </c>
      <c r="P19" s="66">
        <v>4</v>
      </c>
      <c r="Q19" s="68" t="s">
        <v>99</v>
      </c>
      <c r="R19" s="69">
        <v>12</v>
      </c>
      <c r="S19" s="70">
        <v>0</v>
      </c>
      <c r="T19" s="68" t="s">
        <v>100</v>
      </c>
      <c r="U19" s="68" t="s">
        <v>101</v>
      </c>
    </row>
    <row r="20" spans="1:21" ht="52.5" thickBot="1" x14ac:dyDescent="0.3">
      <c r="A20" s="61" t="s">
        <v>92</v>
      </c>
      <c r="B20" s="63" t="s">
        <v>93</v>
      </c>
      <c r="C20" s="64" t="s">
        <v>94</v>
      </c>
      <c r="D20" s="63" t="s">
        <v>95</v>
      </c>
      <c r="E20" s="65" t="s">
        <v>129</v>
      </c>
      <c r="F20" s="65" t="s">
        <v>130</v>
      </c>
      <c r="G20" s="66" t="s">
        <v>98</v>
      </c>
      <c r="H20" s="67">
        <v>114</v>
      </c>
      <c r="I20" s="67">
        <v>1</v>
      </c>
      <c r="J20" s="67">
        <v>8</v>
      </c>
      <c r="K20" s="66">
        <v>83</v>
      </c>
      <c r="L20" s="67">
        <v>8</v>
      </c>
      <c r="M20" s="67">
        <v>16</v>
      </c>
      <c r="N20" s="67">
        <v>130</v>
      </c>
      <c r="O20" s="67">
        <v>98</v>
      </c>
      <c r="P20" s="66">
        <v>12</v>
      </c>
      <c r="Q20" s="68" t="s">
        <v>99</v>
      </c>
      <c r="R20" s="69">
        <v>119</v>
      </c>
      <c r="S20" s="70">
        <v>0.63</v>
      </c>
      <c r="T20" s="68" t="s">
        <v>100</v>
      </c>
      <c r="U20" s="68" t="s">
        <v>101</v>
      </c>
    </row>
    <row r="21" spans="1:21" ht="18" thickBot="1" x14ac:dyDescent="0.3">
      <c r="A21" s="61" t="s">
        <v>92</v>
      </c>
      <c r="B21" s="63" t="s">
        <v>93</v>
      </c>
      <c r="C21" s="64" t="s">
        <v>94</v>
      </c>
      <c r="D21" s="63" t="s">
        <v>95</v>
      </c>
      <c r="E21" s="65" t="s">
        <v>131</v>
      </c>
      <c r="F21" s="65" t="s">
        <v>132</v>
      </c>
      <c r="G21" s="66" t="s">
        <v>98</v>
      </c>
      <c r="H21" s="67">
        <v>21</v>
      </c>
      <c r="I21" s="67">
        <v>1</v>
      </c>
      <c r="J21" s="67">
        <v>2</v>
      </c>
      <c r="K21" s="66">
        <v>10</v>
      </c>
      <c r="L21" s="67">
        <v>2</v>
      </c>
      <c r="M21" s="67">
        <v>4</v>
      </c>
      <c r="N21" s="67">
        <v>25</v>
      </c>
      <c r="O21" s="67">
        <v>17</v>
      </c>
      <c r="P21" s="66">
        <v>0</v>
      </c>
      <c r="Q21" s="68"/>
      <c r="R21" s="68"/>
      <c r="S21" s="68"/>
      <c r="T21" s="68" t="s">
        <v>100</v>
      </c>
      <c r="U21" s="68"/>
    </row>
    <row r="22" spans="1:21" ht="18" thickBot="1" x14ac:dyDescent="0.3">
      <c r="A22" s="61" t="s">
        <v>92</v>
      </c>
      <c r="B22" s="63" t="s">
        <v>93</v>
      </c>
      <c r="C22" s="64" t="s">
        <v>94</v>
      </c>
      <c r="D22" s="63" t="s">
        <v>95</v>
      </c>
      <c r="E22" s="65" t="s">
        <v>133</v>
      </c>
      <c r="F22" s="65" t="s">
        <v>134</v>
      </c>
      <c r="G22" s="66" t="s">
        <v>98</v>
      </c>
      <c r="H22" s="67">
        <v>36</v>
      </c>
      <c r="I22" s="67">
        <v>0</v>
      </c>
      <c r="J22" s="67">
        <v>2</v>
      </c>
      <c r="K22" s="66">
        <v>46</v>
      </c>
      <c r="L22" s="67">
        <v>2</v>
      </c>
      <c r="M22" s="67">
        <v>4</v>
      </c>
      <c r="N22" s="67">
        <v>40</v>
      </c>
      <c r="O22" s="67">
        <v>32</v>
      </c>
      <c r="P22" s="66">
        <v>8</v>
      </c>
      <c r="Q22" s="68"/>
      <c r="R22" s="68"/>
      <c r="S22" s="68"/>
      <c r="T22" s="68" t="s">
        <v>100</v>
      </c>
      <c r="U22" s="68"/>
    </row>
    <row r="23" spans="1:21" ht="52.5" thickBot="1" x14ac:dyDescent="0.3">
      <c r="A23" s="61" t="s">
        <v>92</v>
      </c>
      <c r="B23" s="63" t="s">
        <v>93</v>
      </c>
      <c r="C23" s="64" t="s">
        <v>94</v>
      </c>
      <c r="D23" s="63" t="s">
        <v>95</v>
      </c>
      <c r="E23" s="65" t="s">
        <v>135</v>
      </c>
      <c r="F23" s="65" t="s">
        <v>136</v>
      </c>
      <c r="G23" s="66" t="s">
        <v>98</v>
      </c>
      <c r="H23" s="67">
        <v>42</v>
      </c>
      <c r="I23" s="67">
        <v>0</v>
      </c>
      <c r="J23" s="67">
        <v>3</v>
      </c>
      <c r="K23" s="66">
        <v>81</v>
      </c>
      <c r="L23" s="67">
        <v>3</v>
      </c>
      <c r="M23" s="67">
        <v>6</v>
      </c>
      <c r="N23" s="67">
        <v>48</v>
      </c>
      <c r="O23" s="67">
        <v>36</v>
      </c>
      <c r="P23" s="66">
        <v>6</v>
      </c>
      <c r="Q23" s="68" t="s">
        <v>99</v>
      </c>
      <c r="R23" s="69">
        <v>45</v>
      </c>
      <c r="S23" s="70">
        <v>1</v>
      </c>
      <c r="T23" s="68" t="s">
        <v>100</v>
      </c>
      <c r="U23" s="68" t="s">
        <v>101</v>
      </c>
    </row>
    <row r="24" spans="1:21" ht="52.5" thickBot="1" x14ac:dyDescent="0.3">
      <c r="A24" s="61" t="s">
        <v>92</v>
      </c>
      <c r="B24" s="63" t="s">
        <v>93</v>
      </c>
      <c r="C24" s="64" t="s">
        <v>94</v>
      </c>
      <c r="D24" s="63" t="s">
        <v>95</v>
      </c>
      <c r="E24" s="65" t="s">
        <v>137</v>
      </c>
      <c r="F24" s="65" t="s">
        <v>138</v>
      </c>
      <c r="G24" s="66" t="s">
        <v>98</v>
      </c>
      <c r="H24" s="67">
        <v>14</v>
      </c>
      <c r="I24" s="67">
        <v>0</v>
      </c>
      <c r="J24" s="67">
        <v>1</v>
      </c>
      <c r="K24" s="66">
        <v>62</v>
      </c>
      <c r="L24" s="67">
        <v>2</v>
      </c>
      <c r="M24" s="67">
        <v>3</v>
      </c>
      <c r="N24" s="67">
        <v>17</v>
      </c>
      <c r="O24" s="67">
        <v>11</v>
      </c>
      <c r="P24" s="66">
        <v>5</v>
      </c>
      <c r="Q24" s="68" t="s">
        <v>99</v>
      </c>
      <c r="R24" s="69">
        <v>14</v>
      </c>
      <c r="S24" s="70">
        <v>0</v>
      </c>
      <c r="T24" s="68" t="s">
        <v>100</v>
      </c>
      <c r="U24" s="68" t="s">
        <v>101</v>
      </c>
    </row>
    <row r="25" spans="1:21" ht="52.5" thickBot="1" x14ac:dyDescent="0.3">
      <c r="A25" s="61" t="s">
        <v>92</v>
      </c>
      <c r="B25" s="63" t="s">
        <v>93</v>
      </c>
      <c r="C25" s="64" t="s">
        <v>94</v>
      </c>
      <c r="D25" s="63" t="s">
        <v>95</v>
      </c>
      <c r="E25" s="65" t="s">
        <v>139</v>
      </c>
      <c r="F25" s="65" t="s">
        <v>140</v>
      </c>
      <c r="G25" s="66" t="s">
        <v>98</v>
      </c>
      <c r="H25" s="67">
        <v>55</v>
      </c>
      <c r="I25" s="67">
        <v>0</v>
      </c>
      <c r="J25" s="67">
        <v>3</v>
      </c>
      <c r="K25" s="66">
        <v>77</v>
      </c>
      <c r="L25" s="67">
        <v>3</v>
      </c>
      <c r="M25" s="67">
        <v>6</v>
      </c>
      <c r="N25" s="67">
        <v>61</v>
      </c>
      <c r="O25" s="67">
        <v>49</v>
      </c>
      <c r="P25" s="66">
        <v>6</v>
      </c>
      <c r="Q25" s="68" t="s">
        <v>99</v>
      </c>
      <c r="R25" s="69">
        <v>57</v>
      </c>
      <c r="S25" s="70">
        <v>0.67</v>
      </c>
      <c r="T25" s="68" t="s">
        <v>100</v>
      </c>
      <c r="U25" s="68" t="s">
        <v>101</v>
      </c>
    </row>
    <row r="26" spans="1:21" ht="52.5" thickBot="1" x14ac:dyDescent="0.3">
      <c r="A26" s="61" t="s">
        <v>92</v>
      </c>
      <c r="B26" s="63" t="s">
        <v>93</v>
      </c>
      <c r="C26" s="64" t="s">
        <v>94</v>
      </c>
      <c r="D26" s="63" t="s">
        <v>95</v>
      </c>
      <c r="E26" s="65" t="s">
        <v>141</v>
      </c>
      <c r="F26" s="65" t="s">
        <v>142</v>
      </c>
      <c r="G26" s="66" t="s">
        <v>98</v>
      </c>
      <c r="H26" s="67">
        <v>324</v>
      </c>
      <c r="I26" s="67">
        <v>4</v>
      </c>
      <c r="J26" s="67">
        <v>26</v>
      </c>
      <c r="K26" s="66">
        <v>52</v>
      </c>
      <c r="L26" s="67">
        <v>26</v>
      </c>
      <c r="M26" s="67">
        <v>52</v>
      </c>
      <c r="N26" s="67">
        <v>376</v>
      </c>
      <c r="O26" s="67">
        <v>272</v>
      </c>
      <c r="P26" s="66">
        <v>3</v>
      </c>
      <c r="Q26" s="68" t="s">
        <v>99</v>
      </c>
      <c r="R26" s="69">
        <v>327</v>
      </c>
      <c r="S26" s="70">
        <v>0.12</v>
      </c>
      <c r="T26" s="68" t="s">
        <v>100</v>
      </c>
      <c r="U26" s="68" t="s">
        <v>101</v>
      </c>
    </row>
    <row r="27" spans="1:21" ht="18" thickBot="1" x14ac:dyDescent="0.3">
      <c r="A27" s="61" t="s">
        <v>92</v>
      </c>
      <c r="B27" s="63" t="s">
        <v>93</v>
      </c>
      <c r="C27" s="64" t="s">
        <v>94</v>
      </c>
      <c r="D27" s="63" t="s">
        <v>95</v>
      </c>
      <c r="E27" s="65" t="s">
        <v>141</v>
      </c>
      <c r="F27" s="65" t="s">
        <v>142</v>
      </c>
      <c r="G27" s="66" t="s">
        <v>98</v>
      </c>
      <c r="H27" s="67">
        <v>324</v>
      </c>
      <c r="I27" s="67">
        <v>4</v>
      </c>
      <c r="J27" s="67">
        <v>26</v>
      </c>
      <c r="K27" s="66">
        <v>52</v>
      </c>
      <c r="L27" s="67">
        <v>26</v>
      </c>
      <c r="M27" s="67">
        <v>52</v>
      </c>
      <c r="N27" s="67">
        <v>376</v>
      </c>
      <c r="O27" s="67">
        <v>272</v>
      </c>
      <c r="P27" s="66">
        <v>3</v>
      </c>
      <c r="Q27" s="68" t="s">
        <v>99</v>
      </c>
      <c r="R27" s="69">
        <v>332</v>
      </c>
      <c r="S27" s="70">
        <v>0.31</v>
      </c>
      <c r="T27" s="68" t="s">
        <v>100</v>
      </c>
      <c r="U27" s="68" t="s">
        <v>143</v>
      </c>
    </row>
    <row r="28" spans="1:21" ht="18" thickBot="1" x14ac:dyDescent="0.3">
      <c r="A28" s="61" t="s">
        <v>92</v>
      </c>
      <c r="B28" s="63" t="s">
        <v>93</v>
      </c>
      <c r="C28" s="64" t="s">
        <v>94</v>
      </c>
      <c r="D28" s="63" t="s">
        <v>95</v>
      </c>
      <c r="E28" s="65" t="s">
        <v>144</v>
      </c>
      <c r="F28" s="65" t="s">
        <v>145</v>
      </c>
      <c r="G28" s="66" t="s">
        <v>98</v>
      </c>
      <c r="H28" s="67">
        <v>34</v>
      </c>
      <c r="I28" s="67">
        <v>0</v>
      </c>
      <c r="J28" s="67">
        <v>2</v>
      </c>
      <c r="K28" s="66">
        <v>77</v>
      </c>
      <c r="L28" s="67">
        <v>2</v>
      </c>
      <c r="M28" s="67">
        <v>4</v>
      </c>
      <c r="N28" s="67">
        <v>38</v>
      </c>
      <c r="O28" s="67">
        <v>30</v>
      </c>
      <c r="P28" s="66">
        <v>11</v>
      </c>
      <c r="Q28" s="68" t="s">
        <v>99</v>
      </c>
      <c r="R28" s="69">
        <v>35</v>
      </c>
      <c r="S28" s="70">
        <v>0.5</v>
      </c>
      <c r="T28" s="68" t="s">
        <v>100</v>
      </c>
      <c r="U28" s="68" t="s">
        <v>143</v>
      </c>
    </row>
    <row r="29" spans="1:21" ht="52.5" thickBot="1" x14ac:dyDescent="0.3">
      <c r="A29" s="61" t="s">
        <v>92</v>
      </c>
      <c r="B29" s="63" t="s">
        <v>93</v>
      </c>
      <c r="C29" s="64" t="s">
        <v>94</v>
      </c>
      <c r="D29" s="63" t="s">
        <v>95</v>
      </c>
      <c r="E29" s="65" t="s">
        <v>146</v>
      </c>
      <c r="F29" s="65" t="s">
        <v>147</v>
      </c>
      <c r="G29" s="66" t="s">
        <v>98</v>
      </c>
      <c r="H29" s="67">
        <v>34</v>
      </c>
      <c r="I29" s="67">
        <v>1</v>
      </c>
      <c r="J29" s="67">
        <v>4</v>
      </c>
      <c r="K29" s="66">
        <v>66</v>
      </c>
      <c r="L29" s="67">
        <v>4</v>
      </c>
      <c r="M29" s="67">
        <v>8</v>
      </c>
      <c r="N29" s="67">
        <v>42</v>
      </c>
      <c r="O29" s="67">
        <v>26</v>
      </c>
      <c r="P29" s="66">
        <v>8</v>
      </c>
      <c r="Q29" s="68" t="s">
        <v>99</v>
      </c>
      <c r="R29" s="69">
        <v>28</v>
      </c>
      <c r="S29" s="70">
        <v>-1.5</v>
      </c>
      <c r="T29" s="68" t="s">
        <v>100</v>
      </c>
      <c r="U29" s="68" t="s">
        <v>101</v>
      </c>
    </row>
    <row r="30" spans="1:21" ht="52.5" thickBot="1" x14ac:dyDescent="0.3">
      <c r="A30" s="61" t="s">
        <v>92</v>
      </c>
      <c r="B30" s="63" t="s">
        <v>93</v>
      </c>
      <c r="C30" s="64" t="s">
        <v>94</v>
      </c>
      <c r="D30" s="63" t="s">
        <v>95</v>
      </c>
      <c r="E30" s="65" t="s">
        <v>148</v>
      </c>
      <c r="F30" s="65" t="s">
        <v>149</v>
      </c>
      <c r="G30" s="66" t="s">
        <v>98</v>
      </c>
      <c r="H30" s="67">
        <v>6274</v>
      </c>
      <c r="I30" s="67">
        <v>78</v>
      </c>
      <c r="J30" s="67">
        <v>373</v>
      </c>
      <c r="K30" s="66">
        <v>36</v>
      </c>
      <c r="L30" s="67">
        <v>373</v>
      </c>
      <c r="M30" s="67">
        <v>746</v>
      </c>
      <c r="N30" s="67">
        <v>7020</v>
      </c>
      <c r="O30" s="67">
        <v>5528</v>
      </c>
      <c r="P30" s="66">
        <v>8</v>
      </c>
      <c r="Q30" s="68" t="s">
        <v>99</v>
      </c>
      <c r="R30" s="69">
        <v>6542</v>
      </c>
      <c r="S30" s="70">
        <v>0.72</v>
      </c>
      <c r="T30" s="68" t="s">
        <v>100</v>
      </c>
      <c r="U30" s="68" t="s">
        <v>101</v>
      </c>
    </row>
    <row r="31" spans="1:21" ht="52.5" thickBot="1" x14ac:dyDescent="0.3">
      <c r="A31" s="61" t="s">
        <v>92</v>
      </c>
      <c r="B31" s="63" t="s">
        <v>93</v>
      </c>
      <c r="C31" s="64" t="s">
        <v>94</v>
      </c>
      <c r="D31" s="63" t="s">
        <v>95</v>
      </c>
      <c r="E31" s="65" t="s">
        <v>150</v>
      </c>
      <c r="F31" s="65" t="s">
        <v>151</v>
      </c>
      <c r="G31" s="66" t="s">
        <v>98</v>
      </c>
      <c r="H31" s="67">
        <v>331</v>
      </c>
      <c r="I31" s="67">
        <v>3</v>
      </c>
      <c r="J31" s="67">
        <v>16</v>
      </c>
      <c r="K31" s="66">
        <v>51</v>
      </c>
      <c r="L31" s="67">
        <v>16</v>
      </c>
      <c r="M31" s="67">
        <v>32</v>
      </c>
      <c r="N31" s="67">
        <v>363</v>
      </c>
      <c r="O31" s="67">
        <v>299</v>
      </c>
      <c r="P31" s="66">
        <v>4</v>
      </c>
      <c r="Q31" s="68" t="s">
        <v>99</v>
      </c>
      <c r="R31" s="69">
        <v>346</v>
      </c>
      <c r="S31" s="70">
        <v>0.94</v>
      </c>
      <c r="T31" s="68" t="s">
        <v>100</v>
      </c>
      <c r="U31" s="68" t="s">
        <v>101</v>
      </c>
    </row>
    <row r="32" spans="1:21" ht="52.5" thickBot="1" x14ac:dyDescent="0.3">
      <c r="A32" s="61" t="s">
        <v>92</v>
      </c>
      <c r="B32" s="63" t="s">
        <v>93</v>
      </c>
      <c r="C32" s="64" t="s">
        <v>94</v>
      </c>
      <c r="D32" s="63" t="s">
        <v>95</v>
      </c>
      <c r="E32" s="65" t="s">
        <v>152</v>
      </c>
      <c r="F32" s="65" t="s">
        <v>153</v>
      </c>
      <c r="G32" s="66" t="s">
        <v>98</v>
      </c>
      <c r="H32" s="67">
        <v>38</v>
      </c>
      <c r="I32" s="67">
        <v>0</v>
      </c>
      <c r="J32" s="67">
        <v>2</v>
      </c>
      <c r="K32" s="66">
        <v>52</v>
      </c>
      <c r="L32" s="67">
        <v>2</v>
      </c>
      <c r="M32" s="67">
        <v>4</v>
      </c>
      <c r="N32" s="67">
        <v>42</v>
      </c>
      <c r="O32" s="67">
        <v>34</v>
      </c>
      <c r="P32" s="66">
        <v>3</v>
      </c>
      <c r="Q32" s="68" t="s">
        <v>99</v>
      </c>
      <c r="R32" s="69">
        <v>39</v>
      </c>
      <c r="S32" s="70">
        <v>0.5</v>
      </c>
      <c r="T32" s="68" t="s">
        <v>100</v>
      </c>
      <c r="U32" s="68" t="s">
        <v>101</v>
      </c>
    </row>
    <row r="33" spans="1:21" ht="52.5" thickBot="1" x14ac:dyDescent="0.3">
      <c r="A33" s="61" t="s">
        <v>92</v>
      </c>
      <c r="B33" s="63" t="s">
        <v>93</v>
      </c>
      <c r="C33" s="64" t="s">
        <v>94</v>
      </c>
      <c r="D33" s="63" t="s">
        <v>95</v>
      </c>
      <c r="E33" s="65" t="s">
        <v>154</v>
      </c>
      <c r="F33" s="65" t="s">
        <v>155</v>
      </c>
      <c r="G33" s="66" t="s">
        <v>98</v>
      </c>
      <c r="H33" s="67">
        <v>57</v>
      </c>
      <c r="I33" s="67">
        <v>1</v>
      </c>
      <c r="J33" s="67">
        <v>4</v>
      </c>
      <c r="K33" s="66">
        <v>81</v>
      </c>
      <c r="L33" s="67">
        <v>4</v>
      </c>
      <c r="M33" s="67">
        <v>8</v>
      </c>
      <c r="N33" s="67">
        <v>65</v>
      </c>
      <c r="O33" s="67">
        <v>49</v>
      </c>
      <c r="P33" s="66">
        <v>9</v>
      </c>
      <c r="Q33" s="68" t="s">
        <v>99</v>
      </c>
      <c r="R33" s="69">
        <v>59</v>
      </c>
      <c r="S33" s="70">
        <v>0.5</v>
      </c>
      <c r="T33" s="68" t="s">
        <v>100</v>
      </c>
      <c r="U33" s="68" t="s">
        <v>101</v>
      </c>
    </row>
    <row r="34" spans="1:21" ht="52.5" thickBot="1" x14ac:dyDescent="0.3">
      <c r="A34" s="61" t="s">
        <v>92</v>
      </c>
      <c r="B34" s="63" t="s">
        <v>93</v>
      </c>
      <c r="C34" s="64" t="s">
        <v>156</v>
      </c>
      <c r="D34" s="63" t="s">
        <v>157</v>
      </c>
      <c r="E34" s="65" t="s">
        <v>158</v>
      </c>
      <c r="F34" s="65" t="s">
        <v>159</v>
      </c>
      <c r="G34" s="66" t="s">
        <v>98</v>
      </c>
      <c r="H34" s="67">
        <v>16</v>
      </c>
      <c r="I34" s="67">
        <v>0</v>
      </c>
      <c r="J34" s="67">
        <v>2</v>
      </c>
      <c r="K34" s="66">
        <v>50</v>
      </c>
      <c r="L34" s="67">
        <v>2</v>
      </c>
      <c r="M34" s="67">
        <v>4</v>
      </c>
      <c r="N34" s="67">
        <v>20</v>
      </c>
      <c r="O34" s="67">
        <v>12</v>
      </c>
      <c r="P34" s="66">
        <v>7</v>
      </c>
      <c r="Q34" s="68" t="s">
        <v>99</v>
      </c>
      <c r="R34" s="69">
        <v>16</v>
      </c>
      <c r="S34" s="70">
        <v>0</v>
      </c>
      <c r="T34" s="68" t="s">
        <v>100</v>
      </c>
      <c r="U34" s="68" t="s">
        <v>101</v>
      </c>
    </row>
  </sheetData>
  <mergeCells count="3">
    <mergeCell ref="A3:G3"/>
    <mergeCell ref="H3:K3"/>
    <mergeCell ref="L3:P3"/>
  </mergeCells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</vt:lpstr>
      <vt:lpstr>données brutes</vt:lpstr>
    </vt:vector>
  </TitlesOfParts>
  <Company>Eurofins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 Thomas</dc:creator>
  <cp:lastModifiedBy>Noël D</cp:lastModifiedBy>
  <cp:lastPrinted>2020-04-21T12:09:22Z</cp:lastPrinted>
  <dcterms:created xsi:type="dcterms:W3CDTF">2016-12-02T14:17:59Z</dcterms:created>
  <dcterms:modified xsi:type="dcterms:W3CDTF">2020-05-12T09:14:38Z</dcterms:modified>
</cp:coreProperties>
</file>