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  <sheet name="Hymne à l'amour" sheetId="3" r:id="rId2"/>
    <sheet name="La vie en rose" sheetId="4" r:id="rId3"/>
  </sheets>
  <functionGroups builtInGroupCount="18"/>
  <definedNames>
    <definedName name="durée">Feuil1!$P$2:$Q$8</definedName>
    <definedName name="note">Feuil1!$K$1:$N$13</definedName>
    <definedName name="silence">Feuil1!$P$12:$Q$17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D11" i="1"/>
  <c r="E10" i="1"/>
  <c r="D10" i="1"/>
  <c r="E9" i="1"/>
  <c r="D9" i="1"/>
  <c r="D8" i="1"/>
  <c r="D7" i="1"/>
  <c r="D6" i="1" l="1"/>
  <c r="E6" i="1"/>
  <c r="D5" i="1" l="1"/>
  <c r="E5" i="1"/>
  <c r="D4" i="1"/>
  <c r="E4" i="1"/>
  <c r="D3" i="1"/>
  <c r="D67" i="4" l="1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66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E66" i="4"/>
  <c r="E61" i="4" l="1"/>
  <c r="E69" i="4"/>
  <c r="E72" i="4"/>
  <c r="E75" i="4"/>
  <c r="E93" i="4"/>
  <c r="E94" i="4"/>
  <c r="E95" i="4"/>
  <c r="E96" i="4"/>
  <c r="D2" i="4"/>
  <c r="E22" i="3"/>
  <c r="E25" i="3"/>
  <c r="E29" i="3"/>
  <c r="E30" i="3"/>
  <c r="E31" i="3"/>
  <c r="E32" i="3"/>
  <c r="E55" i="3"/>
  <c r="E58" i="3"/>
  <c r="E62" i="3"/>
  <c r="E63" i="3"/>
  <c r="E64" i="3"/>
  <c r="E65" i="3"/>
  <c r="E69" i="3"/>
  <c r="E78" i="3"/>
  <c r="E87" i="3"/>
  <c r="E94" i="3"/>
  <c r="E95" i="3"/>
  <c r="E104" i="3"/>
  <c r="E113" i="3"/>
  <c r="E120" i="3"/>
  <c r="E121" i="3"/>
  <c r="E128" i="3"/>
  <c r="E129" i="3"/>
  <c r="E136" i="3"/>
  <c r="E137" i="3"/>
  <c r="D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2" i="1" l="1"/>
  <c r="Q7" i="1"/>
  <c r="Q12" i="1"/>
  <c r="E2" i="4" l="1"/>
  <c r="E14" i="4"/>
  <c r="E22" i="4"/>
  <c r="E34" i="4"/>
  <c r="E42" i="4"/>
  <c r="E54" i="4"/>
  <c r="E87" i="4"/>
  <c r="E8" i="4"/>
  <c r="E28" i="4"/>
  <c r="E48" i="4"/>
  <c r="E77" i="4"/>
  <c r="E81" i="4"/>
  <c r="E4" i="3"/>
  <c r="E36" i="3"/>
  <c r="E45" i="3"/>
  <c r="P15" i="1"/>
  <c r="Q15" i="1" s="1"/>
  <c r="Q6" i="1"/>
  <c r="Q5" i="1"/>
  <c r="Q4" i="1"/>
  <c r="Q3" i="1"/>
  <c r="E7" i="1" l="1"/>
  <c r="E8" i="1"/>
  <c r="E3" i="1"/>
  <c r="E6" i="4"/>
  <c r="E10" i="4"/>
  <c r="E18" i="4"/>
  <c r="E26" i="4"/>
  <c r="E30" i="4"/>
  <c r="E38" i="4"/>
  <c r="E46" i="4"/>
  <c r="E50" i="4"/>
  <c r="E58" i="4"/>
  <c r="E62" i="4"/>
  <c r="E67" i="4"/>
  <c r="E83" i="4"/>
  <c r="E91" i="4"/>
  <c r="E24" i="4"/>
  <c r="E56" i="4"/>
  <c r="E64" i="4"/>
  <c r="E85" i="4"/>
  <c r="E89" i="4"/>
  <c r="E9" i="4"/>
  <c r="E17" i="4"/>
  <c r="E25" i="4"/>
  <c r="E33" i="4"/>
  <c r="E49" i="4"/>
  <c r="E57" i="4"/>
  <c r="E70" i="4"/>
  <c r="E78" i="4"/>
  <c r="E86" i="4"/>
  <c r="E3" i="4"/>
  <c r="E7" i="4"/>
  <c r="E11" i="4"/>
  <c r="E15" i="4"/>
  <c r="E19" i="4"/>
  <c r="E23" i="4"/>
  <c r="E27" i="4"/>
  <c r="E31" i="4"/>
  <c r="E35" i="4"/>
  <c r="E39" i="4"/>
  <c r="E43" i="4"/>
  <c r="E47" i="4"/>
  <c r="E51" i="4"/>
  <c r="E55" i="4"/>
  <c r="E59" i="4"/>
  <c r="E63" i="4"/>
  <c r="E68" i="4"/>
  <c r="E76" i="4"/>
  <c r="E84" i="4"/>
  <c r="E88" i="4"/>
  <c r="E92" i="4"/>
  <c r="E4" i="4"/>
  <c r="E12" i="4"/>
  <c r="E16" i="4"/>
  <c r="E32" i="4"/>
  <c r="E36" i="4"/>
  <c r="E44" i="4"/>
  <c r="E52" i="4"/>
  <c r="E73" i="4"/>
  <c r="E5" i="4"/>
  <c r="E13" i="4"/>
  <c r="E29" i="4"/>
  <c r="E37" i="4"/>
  <c r="E45" i="4"/>
  <c r="E53" i="4"/>
  <c r="E65" i="4"/>
  <c r="E74" i="4"/>
  <c r="E82" i="4"/>
  <c r="E90" i="4"/>
  <c r="E71" i="4"/>
  <c r="E79" i="4"/>
  <c r="E40" i="4"/>
  <c r="E41" i="4"/>
  <c r="E80" i="4"/>
  <c r="E20" i="4"/>
  <c r="E21" i="4"/>
  <c r="E97" i="4"/>
  <c r="E60" i="4"/>
  <c r="E2" i="3"/>
  <c r="E6" i="3"/>
  <c r="E14" i="3"/>
  <c r="E34" i="3"/>
  <c r="E38" i="3"/>
  <c r="E46" i="3"/>
  <c r="E50" i="3"/>
  <c r="E74" i="3"/>
  <c r="E82" i="3"/>
  <c r="E86" i="3"/>
  <c r="E90" i="3"/>
  <c r="E98" i="3"/>
  <c r="E102" i="3"/>
  <c r="E110" i="3"/>
  <c r="E118" i="3"/>
  <c r="E126" i="3"/>
  <c r="E134" i="3"/>
  <c r="E5" i="3"/>
  <c r="E17" i="3"/>
  <c r="E41" i="3"/>
  <c r="E53" i="3"/>
  <c r="E61" i="3"/>
  <c r="E73" i="3"/>
  <c r="E117" i="3"/>
  <c r="E3" i="3"/>
  <c r="E7" i="3"/>
  <c r="E11" i="3"/>
  <c r="E15" i="3"/>
  <c r="E19" i="3"/>
  <c r="E23" i="3"/>
  <c r="E27" i="3"/>
  <c r="E35" i="3"/>
  <c r="E39" i="3"/>
  <c r="E43" i="3"/>
  <c r="E47" i="3"/>
  <c r="E75" i="3"/>
  <c r="E83" i="3"/>
  <c r="E91" i="3"/>
  <c r="E99" i="3"/>
  <c r="E103" i="3"/>
  <c r="E107" i="3"/>
  <c r="E111" i="3"/>
  <c r="E119" i="3"/>
  <c r="E127" i="3"/>
  <c r="E135" i="3"/>
  <c r="E37" i="3"/>
  <c r="E49" i="3"/>
  <c r="E57" i="3"/>
  <c r="E81" i="3"/>
  <c r="E93" i="3"/>
  <c r="E101" i="3"/>
  <c r="E133" i="3"/>
  <c r="E8" i="3"/>
  <c r="E12" i="3"/>
  <c r="E16" i="3"/>
  <c r="E20" i="3"/>
  <c r="E24" i="3"/>
  <c r="E28" i="3"/>
  <c r="E40" i="3"/>
  <c r="E44" i="3"/>
  <c r="E48" i="3"/>
  <c r="E52" i="3"/>
  <c r="E56" i="3"/>
  <c r="E60" i="3"/>
  <c r="E72" i="3"/>
  <c r="E76" i="3"/>
  <c r="E84" i="3"/>
  <c r="E92" i="3"/>
  <c r="E100" i="3"/>
  <c r="E108" i="3"/>
  <c r="E112" i="3"/>
  <c r="E116" i="3"/>
  <c r="E124" i="3"/>
  <c r="E132" i="3"/>
  <c r="E9" i="3"/>
  <c r="E77" i="3"/>
  <c r="E85" i="3"/>
  <c r="E109" i="3"/>
  <c r="E125" i="3"/>
  <c r="E70" i="3"/>
  <c r="E106" i="3"/>
  <c r="E114" i="3"/>
  <c r="E122" i="3"/>
  <c r="E130" i="3"/>
  <c r="E89" i="3"/>
  <c r="E105" i="3"/>
  <c r="E71" i="3"/>
  <c r="E79" i="3"/>
  <c r="E115" i="3"/>
  <c r="E123" i="3"/>
  <c r="E131" i="3"/>
  <c r="E80" i="3"/>
  <c r="E88" i="3"/>
  <c r="E96" i="3"/>
  <c r="E97" i="3"/>
  <c r="E26" i="3"/>
  <c r="E54" i="3"/>
  <c r="E66" i="3"/>
  <c r="E59" i="3"/>
  <c r="E67" i="3"/>
  <c r="E13" i="3"/>
  <c r="E21" i="3"/>
  <c r="P17" i="1"/>
  <c r="Q17" i="1" s="1"/>
  <c r="E2" i="1"/>
  <c r="P13" i="1"/>
  <c r="Q13" i="1" s="1"/>
  <c r="Q8" i="1"/>
  <c r="P14" i="1"/>
  <c r="Q14" i="1" s="1"/>
  <c r="P16" i="1"/>
  <c r="Q16" i="1" s="1"/>
  <c r="E10" i="3" l="1"/>
  <c r="E18" i="3"/>
  <c r="E42" i="3"/>
  <c r="E51" i="3"/>
  <c r="E68" i="3"/>
  <c r="E33" i="3"/>
</calcChain>
</file>

<file path=xl/sharedStrings.xml><?xml version="1.0" encoding="utf-8"?>
<sst xmlns="http://schemas.openxmlformats.org/spreadsheetml/2006/main" count="512" uniqueCount="37">
  <si>
    <t>Do</t>
  </si>
  <si>
    <t>Mi</t>
  </si>
  <si>
    <t>Fa</t>
  </si>
  <si>
    <t>Sol</t>
  </si>
  <si>
    <t>La</t>
  </si>
  <si>
    <t>Si</t>
  </si>
  <si>
    <t>Ré</t>
  </si>
  <si>
    <t>Ré dièse</t>
  </si>
  <si>
    <t>Fa dièse</t>
  </si>
  <si>
    <t>Sol dièse</t>
  </si>
  <si>
    <t>La dièse</t>
  </si>
  <si>
    <t>Do dièse</t>
  </si>
  <si>
    <t>noire</t>
  </si>
  <si>
    <t>croche</t>
  </si>
  <si>
    <t>double croche</t>
  </si>
  <si>
    <t>blanche</t>
  </si>
  <si>
    <t>ronde</t>
  </si>
  <si>
    <t>la</t>
  </si>
  <si>
    <t>sol</t>
  </si>
  <si>
    <t>do dièse</t>
  </si>
  <si>
    <t>mi</t>
  </si>
  <si>
    <t>fa</t>
  </si>
  <si>
    <t>ré</t>
  </si>
  <si>
    <t>do</t>
  </si>
  <si>
    <t>gamme</t>
  </si>
  <si>
    <t>durée</t>
  </si>
  <si>
    <t>fréquence</t>
  </si>
  <si>
    <t>durée2</t>
  </si>
  <si>
    <t>noire.</t>
  </si>
  <si>
    <t>blanche.</t>
  </si>
  <si>
    <t>Note jouée</t>
  </si>
  <si>
    <t>la dièse</t>
  </si>
  <si>
    <t>silence</t>
  </si>
  <si>
    <t>si</t>
  </si>
  <si>
    <t>durée note</t>
  </si>
  <si>
    <t>duré millisecondes</t>
  </si>
  <si>
    <t>durée silence secondes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</si>
</sst>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3" fontId="1" fillId="0" borderId="6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0" fillId="0" borderId="0" xfId="0" applyNumberFormat="1"/>
    <xf numFmtId="0" fontId="0" fillId="0" borderId="0" xfId="0" applyFill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8</xdr:row>
      <xdr:rowOff>57150</xdr:rowOff>
    </xdr:from>
    <xdr:to>
      <xdr:col>7</xdr:col>
      <xdr:colOff>742950</xdr:colOff>
      <xdr:row>13</xdr:row>
      <xdr:rowOff>85725</xdr:rowOff>
    </xdr:to>
    <xdr:sp macro="[0]!musique" textlink="">
      <xdr:nvSpPr>
        <xdr:cNvPr id="2" name="2"/>
        <xdr:cNvSpPr/>
      </xdr:nvSpPr>
      <xdr:spPr>
        <a:xfrm>
          <a:off x="4629150" y="1581150"/>
          <a:ext cx="2143125" cy="990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Hymne à l'amour</a:t>
          </a:r>
        </a:p>
      </xdr:txBody>
    </xdr:sp>
    <xdr:clientData/>
  </xdr:twoCellAnchor>
  <xdr:twoCellAnchor>
    <xdr:from>
      <xdr:col>5</xdr:col>
      <xdr:colOff>114300</xdr:colOff>
      <xdr:row>13</xdr:row>
      <xdr:rowOff>180975</xdr:rowOff>
    </xdr:from>
    <xdr:to>
      <xdr:col>7</xdr:col>
      <xdr:colOff>733425</xdr:colOff>
      <xdr:row>19</xdr:row>
      <xdr:rowOff>38100</xdr:rowOff>
    </xdr:to>
    <xdr:sp macro="[0]!musique" textlink="">
      <xdr:nvSpPr>
        <xdr:cNvPr id="3" name="3"/>
        <xdr:cNvSpPr/>
      </xdr:nvSpPr>
      <xdr:spPr>
        <a:xfrm>
          <a:off x="4619625" y="2667000"/>
          <a:ext cx="2143125" cy="990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La vie en rose</a:t>
          </a:r>
        </a:p>
      </xdr:txBody>
    </xdr:sp>
    <xdr:clientData/>
  </xdr:twoCellAnchor>
  <xdr:twoCellAnchor>
    <xdr:from>
      <xdr:col>5</xdr:col>
      <xdr:colOff>66675</xdr:colOff>
      <xdr:row>0</xdr:row>
      <xdr:rowOff>0</xdr:rowOff>
    </xdr:from>
    <xdr:to>
      <xdr:col>7</xdr:col>
      <xdr:colOff>685800</xdr:colOff>
      <xdr:row>5</xdr:row>
      <xdr:rowOff>38100</xdr:rowOff>
    </xdr:to>
    <xdr:sp macro="[0]!musique" textlink="">
      <xdr:nvSpPr>
        <xdr:cNvPr id="4" name="1"/>
        <xdr:cNvSpPr/>
      </xdr:nvSpPr>
      <xdr:spPr>
        <a:xfrm>
          <a:off x="4572000" y="0"/>
          <a:ext cx="2143125" cy="990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Feuil1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11" totalsRowShown="0">
  <autoFilter ref="A1:E11"/>
  <tableColumns count="5">
    <tableColumn id="1" name="Note jouée"/>
    <tableColumn id="2" name="gamme"/>
    <tableColumn id="3" name="durée"/>
    <tableColumn id="4" name="fréquence" dataDxfId="5">
      <calculatedColumnFormula>IFERROR(VLOOKUP(A2,$K$2:$N$13,MATCH(B2,$L$1:$N$1,0)+1,FALSE),"")</calculatedColumnFormula>
    </tableColumn>
    <tableColumn id="5" name="durée2" dataDxfId="4">
      <calculatedColumnFormula>IF(Tableau1[[#This Row],[Note jouée]]="Silence",Tableau1[[#This Row],[gamme]],VLOOKUP(C2,$P$2:$Q$8,2,FALSE))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4" name="tempo" displayName="tempo" ref="P1:Q8" totalsRowShown="0">
  <autoFilter ref="P1:Q8"/>
  <tableColumns count="2">
    <tableColumn id="1" name="durée note"/>
    <tableColumn id="2" name="duré milliseconde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5" name="duree_silence" displayName="duree_silence" ref="P11:Q17" totalsRowShown="0">
  <autoFilter ref="P11:Q17"/>
  <tableColumns count="2">
    <tableColumn id="1" name="silence"/>
    <tableColumn id="2" name="durée silence secondes">
      <calculatedColumnFormula>P12/1000</calculatedColumnFormula>
    </tableColumn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id="2" name="Tableau13" displayName="Tableau13" ref="A1:E137" totalsRowShown="0">
  <autoFilter ref="A1:E137"/>
  <tableColumns count="5">
    <tableColumn id="1" name="Note jouée"/>
    <tableColumn id="2" name="gamme"/>
    <tableColumn id="3" name="durée"/>
    <tableColumn id="4" name="fréquence" dataDxfId="3">
      <calculatedColumnFormula>IFERROR(VLOOKUP(A2,note,MATCH(B2,Feuil1!$L$1:$N$1,0)+1,FALSE),"")</calculatedColumnFormula>
    </tableColumn>
    <tableColumn id="5" name="durée2" dataDxfId="2">
      <calculatedColumnFormula>IF(Tableau13[[#This Row],[Note jouée]]="Silence",Tableau13[[#This Row],[gamme]],VLOOKUP(C2,durée,2,FALSE))</calculatedColumnFormula>
    </tableColumn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3" name="Tableau14" displayName="Tableau14" ref="A1:E97" totalsRowShown="0">
  <autoFilter ref="A1:E97"/>
  <tableColumns count="5">
    <tableColumn id="1" name="Note jouée"/>
    <tableColumn id="2" name="gamme"/>
    <tableColumn id="3" name="durée"/>
    <tableColumn id="4" name="fréquence" dataDxfId="1">
      <calculatedColumnFormula>IFERROR(VLOOKUP(A2,note,MATCH(B2,Feuil1!$L$1:$N$1,0)+1,FALSE),"")</calculatedColumnFormula>
    </tableColumn>
    <tableColumn id="5" name="durée2" dataDxfId="0">
      <calculatedColumnFormula>IF(Tableau14[[#This Row],[Note jouée]]="Silence",Tableau14[[#This Row],[gamme]],VLOOKUP(C2,durée,2,FALSE))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06"/>
  <sheetViews>
    <sheetView tabSelected="1" workbookViewId="0">
      <selection activeCell="I16" sqref="I16"/>
    </sheetView>
  </sheetViews>
  <sheetFormatPr baseColWidth="10" defaultRowHeight="15" x14ac:dyDescent="0.25"/>
  <cols>
    <col min="1" max="1" width="14.85546875" customWidth="1"/>
    <col min="3" max="3" width="17.5703125" customWidth="1"/>
    <col min="4" max="4" width="12.28515625" customWidth="1"/>
    <col min="16" max="16" width="13.42578125" customWidth="1"/>
    <col min="17" max="17" width="23.85546875" customWidth="1"/>
    <col min="18" max="18" width="13.42578125" customWidth="1"/>
  </cols>
  <sheetData>
    <row r="1" spans="1:17" x14ac:dyDescent="0.25">
      <c r="A1" t="s">
        <v>30</v>
      </c>
      <c r="B1" t="s">
        <v>24</v>
      </c>
      <c r="C1" t="s">
        <v>25</v>
      </c>
      <c r="D1" t="s">
        <v>26</v>
      </c>
      <c r="E1" t="s">
        <v>27</v>
      </c>
      <c r="K1" s="2"/>
      <c r="L1" s="3">
        <v>3</v>
      </c>
      <c r="M1" s="3">
        <v>4</v>
      </c>
      <c r="N1" s="3">
        <v>5</v>
      </c>
      <c r="P1" t="s">
        <v>34</v>
      </c>
      <c r="Q1" t="s">
        <v>35</v>
      </c>
    </row>
    <row r="2" spans="1:17" x14ac:dyDescent="0.25">
      <c r="A2" t="s">
        <v>0</v>
      </c>
      <c r="B2">
        <v>3</v>
      </c>
      <c r="C2" t="s">
        <v>13</v>
      </c>
      <c r="D2">
        <f t="shared" ref="D2" si="0">IFERROR(VLOOKUP(A2,$K$2:$N$13,MATCH(B2,$L$1:$N$1,0)+1,FALSE),"")</f>
        <v>262</v>
      </c>
      <c r="E2">
        <f>IF(Tableau1[[#This Row],[Note jouée]]="Silence",Tableau1[[#This Row],[gamme]],VLOOKUP(C2,$P$2:$Q$8,2,FALSE))</f>
        <v>300</v>
      </c>
      <c r="K2" s="4" t="s">
        <v>0</v>
      </c>
      <c r="L2" s="1">
        <v>262</v>
      </c>
      <c r="M2" s="1">
        <v>523</v>
      </c>
      <c r="N2" s="9">
        <v>1046.5</v>
      </c>
      <c r="P2" t="s">
        <v>12</v>
      </c>
      <c r="Q2">
        <v>600</v>
      </c>
    </row>
    <row r="3" spans="1:17" x14ac:dyDescent="0.25">
      <c r="A3" t="s">
        <v>22</v>
      </c>
      <c r="B3">
        <v>3</v>
      </c>
      <c r="C3" t="s">
        <v>13</v>
      </c>
      <c r="D3" s="10">
        <f>IFERROR(VLOOKUP(A3,$K$2:$N$13,MATCH(B3,$L$1:$N$1,0)+1,FALSE),"")</f>
        <v>294</v>
      </c>
      <c r="E3" s="10">
        <f>IF(Tableau1[[#This Row],[Note jouée]]="Silence",Tableau1[[#This Row],[gamme]],VLOOKUP(C3,$P$2:$Q$8,2,FALSE))</f>
        <v>300</v>
      </c>
      <c r="F3" s="10"/>
      <c r="G3" s="10"/>
      <c r="H3" s="10"/>
      <c r="I3" s="10"/>
      <c r="J3" s="10"/>
      <c r="K3" s="4" t="s">
        <v>11</v>
      </c>
      <c r="L3" s="1">
        <v>277</v>
      </c>
      <c r="M3" s="1">
        <v>554</v>
      </c>
      <c r="N3" s="7">
        <v>1109</v>
      </c>
      <c r="P3" t="s">
        <v>13</v>
      </c>
      <c r="Q3">
        <f>$Q$2/2</f>
        <v>300</v>
      </c>
    </row>
    <row r="4" spans="1:17" x14ac:dyDescent="0.25">
      <c r="A4" t="s">
        <v>20</v>
      </c>
      <c r="B4">
        <v>3</v>
      </c>
      <c r="C4" t="s">
        <v>12</v>
      </c>
      <c r="D4" s="10">
        <f>IFERROR(VLOOKUP(A4,$K$2:$N$13,MATCH(B4,$L$1:$N$1,0)+1,FALSE),"")</f>
        <v>330</v>
      </c>
      <c r="E4" s="10">
        <f>IF(Tableau1[[#This Row],[Note jouée]]="Silence",Tableau1[[#This Row],[gamme]],VLOOKUP(C4,$P$2:$Q$8,2,FALSE))</f>
        <v>600</v>
      </c>
      <c r="F4" s="10"/>
      <c r="G4" s="10"/>
      <c r="H4" s="10"/>
      <c r="I4" s="10"/>
      <c r="J4" s="10"/>
      <c r="K4" s="4" t="s">
        <v>6</v>
      </c>
      <c r="L4" s="1">
        <v>294</v>
      </c>
      <c r="M4" s="1">
        <v>587</v>
      </c>
      <c r="N4" s="7">
        <v>1175</v>
      </c>
      <c r="P4" t="s">
        <v>14</v>
      </c>
      <c r="Q4">
        <f>$Q$2/4</f>
        <v>150</v>
      </c>
    </row>
    <row r="5" spans="1:17" x14ac:dyDescent="0.25">
      <c r="A5" t="s">
        <v>23</v>
      </c>
      <c r="B5">
        <v>3</v>
      </c>
      <c r="C5" t="s">
        <v>12</v>
      </c>
      <c r="D5" s="10">
        <f>IFERROR(VLOOKUP(A5,$K$2:$N$13,MATCH(B5,$L$1:$N$1,0)+1,FALSE),"")</f>
        <v>262</v>
      </c>
      <c r="E5" s="10">
        <f>IF(Tableau1[[#This Row],[Note jouée]]="Silence",Tableau1[[#This Row],[gamme]],VLOOKUP(C5,$P$2:$Q$8,2,FALSE))</f>
        <v>600</v>
      </c>
      <c r="F5" s="10"/>
      <c r="G5" s="10"/>
      <c r="H5" s="10"/>
      <c r="I5" s="10"/>
      <c r="J5" s="10"/>
      <c r="K5" s="4" t="s">
        <v>7</v>
      </c>
      <c r="L5" s="1">
        <v>311</v>
      </c>
      <c r="M5" s="1">
        <v>622</v>
      </c>
      <c r="N5" s="9">
        <v>1244.5</v>
      </c>
      <c r="P5" t="s">
        <v>15</v>
      </c>
      <c r="Q5">
        <f>Q2*2</f>
        <v>1200</v>
      </c>
    </row>
    <row r="6" spans="1:17" x14ac:dyDescent="0.25">
      <c r="A6" t="s">
        <v>23</v>
      </c>
      <c r="B6">
        <v>3</v>
      </c>
      <c r="C6" t="s">
        <v>12</v>
      </c>
      <c r="D6" s="10">
        <f>IFERROR(VLOOKUP(A6,$K$2:$N$13,MATCH(B6,$L$1:$N$1,0)+1,FALSE),"")</f>
        <v>262</v>
      </c>
      <c r="E6" s="10">
        <f>IF(Tableau1[[#This Row],[Note jouée]]="Silence",Tableau1[[#This Row],[gamme]],VLOOKUP(C6,$P$2:$Q$8,2,FALSE))</f>
        <v>600</v>
      </c>
      <c r="F6" s="10"/>
      <c r="G6" s="10"/>
      <c r="H6" s="10"/>
      <c r="I6" s="10"/>
      <c r="J6" s="10"/>
      <c r="K6" s="4" t="s">
        <v>1</v>
      </c>
      <c r="L6" s="1">
        <v>330</v>
      </c>
      <c r="M6" s="1">
        <v>659</v>
      </c>
      <c r="N6" s="9">
        <v>1318.5</v>
      </c>
      <c r="P6" t="s">
        <v>16</v>
      </c>
      <c r="Q6">
        <f>Q2*4</f>
        <v>2400</v>
      </c>
    </row>
    <row r="7" spans="1:17" x14ac:dyDescent="0.25">
      <c r="A7" t="s">
        <v>0</v>
      </c>
      <c r="B7">
        <v>3</v>
      </c>
      <c r="C7" t="s">
        <v>13</v>
      </c>
      <c r="D7" s="10">
        <f t="shared" ref="D7" si="1">IFERROR(VLOOKUP(A7,$K$2:$N$13,MATCH(B7,$L$1:$N$1,0)+1,FALSE),"")</f>
        <v>262</v>
      </c>
      <c r="E7" s="10">
        <f>IF(Tableau1[[#This Row],[Note jouée]]="Silence",Tableau1[[#This Row],[gamme]],VLOOKUP(C7,$P$2:$Q$8,2,FALSE))</f>
        <v>300</v>
      </c>
      <c r="F7" s="10"/>
      <c r="G7" s="10"/>
      <c r="H7" s="10"/>
      <c r="I7" s="10"/>
      <c r="J7" s="10"/>
      <c r="K7" s="4" t="s">
        <v>2</v>
      </c>
      <c r="L7" s="1">
        <v>349</v>
      </c>
      <c r="M7" s="1">
        <v>698.5</v>
      </c>
      <c r="N7" s="7">
        <v>1397</v>
      </c>
      <c r="P7" t="s">
        <v>28</v>
      </c>
      <c r="Q7">
        <f>Q2*1.5</f>
        <v>900</v>
      </c>
    </row>
    <row r="8" spans="1:17" x14ac:dyDescent="0.25">
      <c r="A8" t="s">
        <v>22</v>
      </c>
      <c r="B8">
        <v>3</v>
      </c>
      <c r="C8" t="s">
        <v>13</v>
      </c>
      <c r="D8" s="10">
        <f>IFERROR(VLOOKUP(A8,$K$2:$N$13,MATCH(B8,$L$1:$N$1,0)+1,FALSE),"")</f>
        <v>294</v>
      </c>
      <c r="E8" s="10">
        <f>IF(Tableau1[[#This Row],[Note jouée]]="Silence",Tableau1[[#This Row],[gamme]],VLOOKUP(C8,$P$2:$Q$8,2,FALSE))</f>
        <v>300</v>
      </c>
      <c r="F8" s="10"/>
      <c r="G8" s="10"/>
      <c r="H8" s="10"/>
      <c r="I8" s="10"/>
      <c r="J8" s="10"/>
      <c r="K8" s="4" t="s">
        <v>8</v>
      </c>
      <c r="L8" s="1">
        <v>370</v>
      </c>
      <c r="M8" s="1">
        <v>740</v>
      </c>
      <c r="N8" s="7">
        <v>1480</v>
      </c>
      <c r="P8" t="s">
        <v>29</v>
      </c>
      <c r="Q8">
        <f>Q5*1.5</f>
        <v>1800</v>
      </c>
    </row>
    <row r="9" spans="1:17" x14ac:dyDescent="0.25">
      <c r="A9" t="s">
        <v>20</v>
      </c>
      <c r="B9">
        <v>3</v>
      </c>
      <c r="C9" t="s">
        <v>12</v>
      </c>
      <c r="D9" s="10">
        <f>IFERROR(VLOOKUP(A9,$K$2:$N$13,MATCH(B9,$L$1:$N$1,0)+1,FALSE),"")</f>
        <v>330</v>
      </c>
      <c r="E9" s="10">
        <f>IF(Tableau1[[#This Row],[Note jouée]]="Silence",Tableau1[[#This Row],[gamme]],VLOOKUP(C9,$P$2:$Q$8,2,FALSE))</f>
        <v>600</v>
      </c>
      <c r="F9" s="10"/>
      <c r="G9" s="10"/>
      <c r="H9" s="10"/>
      <c r="I9" s="10"/>
      <c r="J9" s="10"/>
      <c r="K9" s="4" t="s">
        <v>3</v>
      </c>
      <c r="L9" s="1">
        <v>392</v>
      </c>
      <c r="M9" s="1">
        <v>784</v>
      </c>
      <c r="N9" s="7">
        <v>1568</v>
      </c>
    </row>
    <row r="10" spans="1:17" x14ac:dyDescent="0.25">
      <c r="A10" t="s">
        <v>23</v>
      </c>
      <c r="B10">
        <v>3</v>
      </c>
      <c r="C10" t="s">
        <v>12</v>
      </c>
      <c r="D10" s="10">
        <f>IFERROR(VLOOKUP(A10,$K$2:$N$13,MATCH(B10,$L$1:$N$1,0)+1,FALSE),"")</f>
        <v>262</v>
      </c>
      <c r="E10" s="10">
        <f>IF(Tableau1[[#This Row],[Note jouée]]="Silence",Tableau1[[#This Row],[gamme]],VLOOKUP(C10,$P$2:$Q$8,2,FALSE))</f>
        <v>600</v>
      </c>
      <c r="F10" s="10"/>
      <c r="G10" s="10"/>
      <c r="H10" s="10"/>
      <c r="I10" s="10"/>
      <c r="J10" s="10"/>
      <c r="K10" s="4" t="s">
        <v>9</v>
      </c>
      <c r="L10" s="1">
        <v>415</v>
      </c>
      <c r="M10" s="1">
        <v>831</v>
      </c>
      <c r="N10" s="7">
        <v>1661</v>
      </c>
    </row>
    <row r="11" spans="1:17" x14ac:dyDescent="0.25">
      <c r="A11" t="s">
        <v>23</v>
      </c>
      <c r="B11">
        <v>3</v>
      </c>
      <c r="C11" t="s">
        <v>12</v>
      </c>
      <c r="D11" s="10">
        <f>IFERROR(VLOOKUP(A11,$K$2:$N$13,MATCH(B11,$L$1:$N$1,0)+1,FALSE),"")</f>
        <v>262</v>
      </c>
      <c r="E11" s="10">
        <f>IF(Tableau1[[#This Row],[Note jouée]]="Silence",Tableau1[[#This Row],[gamme]],VLOOKUP(C11,$P$2:$Q$8,2,FALSE))</f>
        <v>600</v>
      </c>
      <c r="F11" s="10"/>
      <c r="G11" s="10"/>
      <c r="H11" s="10"/>
      <c r="I11" s="10"/>
      <c r="J11" s="10"/>
      <c r="K11" s="4" t="s">
        <v>4</v>
      </c>
      <c r="L11" s="1">
        <v>440</v>
      </c>
      <c r="M11" s="1">
        <v>880</v>
      </c>
      <c r="N11" s="7">
        <v>1760</v>
      </c>
      <c r="P11" t="s">
        <v>32</v>
      </c>
      <c r="Q11" t="s">
        <v>36</v>
      </c>
    </row>
    <row r="12" spans="1:17" x14ac:dyDescent="0.25">
      <c r="D12" s="10"/>
      <c r="E12" s="10"/>
      <c r="F12" s="10"/>
      <c r="G12" s="10"/>
      <c r="H12" s="10"/>
      <c r="I12" s="10"/>
      <c r="J12" s="10"/>
      <c r="K12" s="4" t="s">
        <v>10</v>
      </c>
      <c r="L12" s="1">
        <v>466</v>
      </c>
      <c r="M12" s="1">
        <v>932</v>
      </c>
      <c r="N12" s="7">
        <v>1865</v>
      </c>
      <c r="P12">
        <v>0</v>
      </c>
      <c r="Q12">
        <f>P12/1000</f>
        <v>0</v>
      </c>
    </row>
    <row r="13" spans="1:17" ht="15.75" thickBot="1" x14ac:dyDescent="0.3">
      <c r="D13" s="10"/>
      <c r="E13" s="10"/>
      <c r="F13" s="10"/>
      <c r="G13" s="10"/>
      <c r="H13" s="10"/>
      <c r="I13" s="10"/>
      <c r="J13" s="10"/>
      <c r="K13" s="5" t="s">
        <v>5</v>
      </c>
      <c r="L13" s="6">
        <v>494</v>
      </c>
      <c r="M13" s="6">
        <v>988</v>
      </c>
      <c r="N13" s="8">
        <v>1975</v>
      </c>
      <c r="P13">
        <f>Q4</f>
        <v>150</v>
      </c>
      <c r="Q13">
        <f t="shared" ref="Q13:Q17" si="2">P13/1000</f>
        <v>0.15</v>
      </c>
    </row>
    <row r="14" spans="1:17" x14ac:dyDescent="0.25">
      <c r="D14" s="10"/>
      <c r="E14" s="10"/>
      <c r="F14" s="10"/>
      <c r="G14" s="10"/>
      <c r="H14" s="10"/>
      <c r="I14" s="10"/>
      <c r="J14" s="10"/>
      <c r="P14">
        <f>Q3</f>
        <v>300</v>
      </c>
      <c r="Q14">
        <f t="shared" si="2"/>
        <v>0.3</v>
      </c>
    </row>
    <row r="15" spans="1:17" x14ac:dyDescent="0.25">
      <c r="D15" s="10"/>
      <c r="E15" s="10"/>
      <c r="F15" s="10"/>
      <c r="G15" s="10"/>
      <c r="H15" s="10"/>
      <c r="I15" s="10"/>
      <c r="J15" s="10"/>
      <c r="P15">
        <f>Q2</f>
        <v>600</v>
      </c>
      <c r="Q15">
        <f t="shared" si="2"/>
        <v>0.6</v>
      </c>
    </row>
    <row r="16" spans="1:17" x14ac:dyDescent="0.25">
      <c r="D16" s="10"/>
      <c r="E16" s="10"/>
      <c r="F16" s="10"/>
      <c r="G16" s="10"/>
      <c r="H16" s="10"/>
      <c r="I16" s="10"/>
      <c r="J16" s="10"/>
      <c r="P16">
        <f>Q5</f>
        <v>1200</v>
      </c>
      <c r="Q16">
        <f t="shared" si="2"/>
        <v>1.2</v>
      </c>
    </row>
    <row r="17" spans="4:17" ht="14.25" customHeight="1" x14ac:dyDescent="0.25">
      <c r="D17" s="10"/>
      <c r="E17" s="10"/>
      <c r="F17" s="10"/>
      <c r="G17" s="10"/>
      <c r="H17" s="10"/>
      <c r="I17" s="10"/>
      <c r="J17" s="10"/>
      <c r="P17">
        <f>Q6</f>
        <v>2400</v>
      </c>
      <c r="Q17">
        <f t="shared" si="2"/>
        <v>2.4</v>
      </c>
    </row>
    <row r="18" spans="4:17" x14ac:dyDescent="0.25">
      <c r="D18" s="10"/>
      <c r="E18" s="10"/>
      <c r="F18" s="10"/>
      <c r="G18" s="10"/>
      <c r="H18" s="10"/>
      <c r="I18" s="10"/>
      <c r="J18" s="10"/>
    </row>
    <row r="19" spans="4:17" x14ac:dyDescent="0.25">
      <c r="D19" s="10"/>
      <c r="E19" s="10"/>
      <c r="F19" s="10"/>
      <c r="G19" s="10"/>
      <c r="H19" s="10"/>
      <c r="I19" s="10"/>
      <c r="J19" s="10"/>
    </row>
    <row r="20" spans="4:17" x14ac:dyDescent="0.25">
      <c r="D20" s="10"/>
      <c r="E20" s="10"/>
      <c r="F20" s="10"/>
      <c r="G20" s="10"/>
      <c r="H20" s="10"/>
      <c r="I20" s="10"/>
      <c r="J20" s="10"/>
    </row>
    <row r="21" spans="4:17" x14ac:dyDescent="0.25">
      <c r="D21" s="10"/>
      <c r="E21" s="10"/>
      <c r="F21" s="10"/>
      <c r="G21" s="10"/>
      <c r="H21" s="10"/>
      <c r="I21" s="10"/>
      <c r="J21" s="10"/>
    </row>
    <row r="22" spans="4:17" x14ac:dyDescent="0.25">
      <c r="D22" s="10"/>
      <c r="E22" s="10"/>
      <c r="F22" s="10"/>
      <c r="G22" s="10"/>
      <c r="H22" s="10"/>
      <c r="I22" s="10"/>
      <c r="J22" s="10"/>
    </row>
    <row r="23" spans="4:17" x14ac:dyDescent="0.25">
      <c r="D23" s="10"/>
      <c r="E23" s="10"/>
      <c r="F23" s="10"/>
      <c r="G23" s="10"/>
      <c r="H23" s="10"/>
      <c r="I23" s="10"/>
      <c r="J23" s="10"/>
    </row>
    <row r="24" spans="4:17" x14ac:dyDescent="0.25">
      <c r="D24" s="10"/>
      <c r="E24" s="10"/>
      <c r="F24" s="10"/>
      <c r="G24" s="10"/>
      <c r="H24" s="10"/>
      <c r="I24" s="10"/>
      <c r="J24" s="10"/>
    </row>
    <row r="25" spans="4:17" x14ac:dyDescent="0.25">
      <c r="D25" s="10"/>
      <c r="E25" s="10"/>
      <c r="F25" s="10"/>
      <c r="G25" s="10"/>
      <c r="H25" s="10"/>
      <c r="I25" s="10"/>
      <c r="J25" s="10"/>
    </row>
    <row r="26" spans="4:17" x14ac:dyDescent="0.25">
      <c r="D26" s="10"/>
      <c r="E26" s="10"/>
      <c r="F26" s="10"/>
      <c r="G26" s="10"/>
      <c r="H26" s="10"/>
      <c r="I26" s="10"/>
      <c r="J26" s="10"/>
    </row>
    <row r="27" spans="4:17" x14ac:dyDescent="0.25">
      <c r="D27" s="10"/>
      <c r="E27" s="10"/>
      <c r="F27" s="10"/>
      <c r="G27" s="10"/>
      <c r="H27" s="10"/>
      <c r="I27" s="10"/>
      <c r="J27" s="10"/>
    </row>
    <row r="28" spans="4:17" x14ac:dyDescent="0.25">
      <c r="D28" s="10"/>
      <c r="E28" s="10"/>
      <c r="F28" s="10"/>
      <c r="G28" s="10"/>
      <c r="H28" s="10"/>
      <c r="I28" s="10"/>
      <c r="J28" s="10"/>
    </row>
    <row r="29" spans="4:17" x14ac:dyDescent="0.25">
      <c r="D29" s="10"/>
      <c r="E29" s="10"/>
      <c r="F29" s="10"/>
      <c r="G29" s="10"/>
      <c r="H29" s="10"/>
      <c r="I29" s="10"/>
      <c r="J29" s="10"/>
    </row>
    <row r="30" spans="4:17" x14ac:dyDescent="0.25">
      <c r="D30" s="10"/>
      <c r="E30" s="10"/>
      <c r="F30" s="10"/>
      <c r="G30" s="10"/>
      <c r="H30" s="10"/>
      <c r="I30" s="10"/>
      <c r="J30" s="10"/>
    </row>
    <row r="31" spans="4:17" x14ac:dyDescent="0.25">
      <c r="D31" s="10"/>
      <c r="E31" s="10"/>
      <c r="F31" s="10"/>
      <c r="G31" s="10"/>
      <c r="H31" s="10"/>
      <c r="I31" s="10"/>
      <c r="J31" s="10"/>
    </row>
    <row r="32" spans="4:17" x14ac:dyDescent="0.25">
      <c r="D32" s="10"/>
      <c r="E32" s="10"/>
      <c r="F32" s="10"/>
      <c r="G32" s="10"/>
      <c r="H32" s="10"/>
      <c r="I32" s="10"/>
      <c r="J32" s="10"/>
    </row>
    <row r="33" spans="4:10" x14ac:dyDescent="0.25">
      <c r="D33" s="10"/>
      <c r="E33" s="10"/>
      <c r="F33" s="10"/>
      <c r="G33" s="10"/>
      <c r="H33" s="10"/>
      <c r="I33" s="10"/>
      <c r="J33" s="10"/>
    </row>
    <row r="34" spans="4:10" x14ac:dyDescent="0.25">
      <c r="D34" s="10"/>
      <c r="E34" s="10"/>
      <c r="F34" s="10"/>
      <c r="G34" s="10"/>
      <c r="H34" s="10"/>
      <c r="I34" s="10"/>
      <c r="J34" s="10"/>
    </row>
    <row r="35" spans="4:10" x14ac:dyDescent="0.25">
      <c r="D35" s="10"/>
      <c r="E35" s="10"/>
      <c r="F35" s="10"/>
      <c r="G35" s="10"/>
      <c r="H35" s="10"/>
      <c r="I35" s="10"/>
      <c r="J35" s="10"/>
    </row>
    <row r="36" spans="4:10" x14ac:dyDescent="0.25">
      <c r="D36" s="10"/>
      <c r="E36" s="10"/>
      <c r="F36" s="10"/>
      <c r="G36" s="10"/>
      <c r="H36" s="10"/>
      <c r="I36" s="10"/>
      <c r="J36" s="10"/>
    </row>
    <row r="37" spans="4:10" x14ac:dyDescent="0.25">
      <c r="D37" s="10"/>
      <c r="E37" s="10"/>
      <c r="F37" s="10"/>
      <c r="G37" s="10"/>
      <c r="H37" s="10"/>
      <c r="I37" s="10"/>
      <c r="J37" s="10"/>
    </row>
    <row r="38" spans="4:10" x14ac:dyDescent="0.25">
      <c r="D38" s="10"/>
      <c r="E38" s="10"/>
      <c r="F38" s="10"/>
      <c r="G38" s="10"/>
      <c r="H38" s="10"/>
      <c r="I38" s="10"/>
      <c r="J38" s="10"/>
    </row>
    <row r="39" spans="4:10" x14ac:dyDescent="0.25">
      <c r="D39" s="10"/>
      <c r="E39" s="10"/>
      <c r="F39" s="10"/>
      <c r="G39" s="10"/>
      <c r="H39" s="10"/>
      <c r="I39" s="10"/>
      <c r="J39" s="10"/>
    </row>
    <row r="40" spans="4:10" x14ac:dyDescent="0.25">
      <c r="D40" s="10"/>
      <c r="E40" s="10"/>
      <c r="F40" s="10"/>
      <c r="G40" s="10"/>
      <c r="H40" s="10"/>
      <c r="I40" s="10"/>
      <c r="J40" s="10"/>
    </row>
    <row r="41" spans="4:10" x14ac:dyDescent="0.25">
      <c r="D41" s="10"/>
      <c r="E41" s="10"/>
      <c r="F41" s="10"/>
      <c r="G41" s="10"/>
      <c r="H41" s="10"/>
      <c r="I41" s="10"/>
      <c r="J41" s="10"/>
    </row>
    <row r="42" spans="4:10" x14ac:dyDescent="0.25">
      <c r="D42" s="10"/>
      <c r="E42" s="10"/>
      <c r="F42" s="10"/>
      <c r="G42" s="10"/>
      <c r="H42" s="10"/>
      <c r="I42" s="10"/>
      <c r="J42" s="10"/>
    </row>
    <row r="43" spans="4:10" x14ac:dyDescent="0.25">
      <c r="D43" s="10"/>
      <c r="E43" s="10"/>
      <c r="F43" s="10"/>
      <c r="G43" s="10"/>
      <c r="H43" s="10"/>
      <c r="I43" s="10"/>
      <c r="J43" s="10"/>
    </row>
    <row r="44" spans="4:10" x14ac:dyDescent="0.25">
      <c r="D44" s="10"/>
      <c r="E44" s="10"/>
      <c r="F44" s="10"/>
      <c r="G44" s="10"/>
      <c r="H44" s="10"/>
      <c r="I44" s="10"/>
      <c r="J44" s="10"/>
    </row>
    <row r="45" spans="4:10" x14ac:dyDescent="0.25">
      <c r="D45" s="10"/>
      <c r="E45" s="10"/>
      <c r="F45" s="10"/>
      <c r="G45" s="10"/>
      <c r="H45" s="10"/>
      <c r="I45" s="10"/>
      <c r="J45" s="10"/>
    </row>
    <row r="46" spans="4:10" x14ac:dyDescent="0.25">
      <c r="D46" s="10"/>
      <c r="E46" s="10"/>
      <c r="F46" s="10"/>
      <c r="G46" s="10"/>
      <c r="H46" s="10"/>
      <c r="I46" s="10"/>
      <c r="J46" s="10"/>
    </row>
    <row r="47" spans="4:10" x14ac:dyDescent="0.25">
      <c r="D47" s="10"/>
      <c r="E47" s="10"/>
      <c r="F47" s="10"/>
      <c r="G47" s="10"/>
      <c r="H47" s="10"/>
      <c r="I47" s="10"/>
      <c r="J47" s="10"/>
    </row>
    <row r="48" spans="4:10" x14ac:dyDescent="0.25">
      <c r="D48" s="10"/>
      <c r="E48" s="10"/>
      <c r="F48" s="10"/>
      <c r="G48" s="10"/>
      <c r="H48" s="10"/>
      <c r="I48" s="10"/>
      <c r="J48" s="10"/>
    </row>
    <row r="49" spans="4:10" x14ac:dyDescent="0.25">
      <c r="D49" s="10"/>
      <c r="E49" s="10"/>
      <c r="F49" s="10"/>
      <c r="G49" s="10"/>
      <c r="H49" s="10"/>
      <c r="I49" s="10"/>
      <c r="J49" s="10"/>
    </row>
    <row r="50" spans="4:10" x14ac:dyDescent="0.25">
      <c r="D50" s="10"/>
      <c r="E50" s="10"/>
      <c r="F50" s="10"/>
      <c r="G50" s="10"/>
      <c r="H50" s="10"/>
      <c r="I50" s="10"/>
      <c r="J50" s="10"/>
    </row>
    <row r="51" spans="4:10" x14ac:dyDescent="0.25">
      <c r="D51" s="10"/>
      <c r="E51" s="10"/>
      <c r="F51" s="10"/>
      <c r="G51" s="10"/>
      <c r="H51" s="10"/>
      <c r="I51" s="10"/>
      <c r="J51" s="10"/>
    </row>
    <row r="52" spans="4:10" x14ac:dyDescent="0.25">
      <c r="D52" s="10"/>
      <c r="E52" s="10"/>
      <c r="F52" s="10"/>
      <c r="G52" s="10"/>
      <c r="H52" s="10"/>
      <c r="I52" s="10"/>
      <c r="J52" s="10"/>
    </row>
    <row r="53" spans="4:10" x14ac:dyDescent="0.25">
      <c r="D53" s="10"/>
      <c r="E53" s="10"/>
      <c r="F53" s="10"/>
      <c r="G53" s="10"/>
      <c r="H53" s="10"/>
      <c r="I53" s="10"/>
      <c r="J53" s="10"/>
    </row>
    <row r="54" spans="4:10" x14ac:dyDescent="0.25">
      <c r="D54" s="10"/>
      <c r="E54" s="10"/>
      <c r="F54" s="10"/>
      <c r="G54" s="10"/>
      <c r="H54" s="10"/>
      <c r="I54" s="10"/>
      <c r="J54" s="10"/>
    </row>
    <row r="55" spans="4:10" x14ac:dyDescent="0.25">
      <c r="D55" s="10"/>
      <c r="E55" s="10"/>
      <c r="F55" s="10"/>
      <c r="G55" s="10"/>
      <c r="H55" s="10"/>
      <c r="I55" s="10"/>
      <c r="J55" s="10"/>
    </row>
    <row r="56" spans="4:10" x14ac:dyDescent="0.25">
      <c r="D56" s="10"/>
      <c r="E56" s="10"/>
      <c r="F56" s="10"/>
      <c r="G56" s="10"/>
      <c r="H56" s="10"/>
      <c r="I56" s="10"/>
      <c r="J56" s="10"/>
    </row>
    <row r="57" spans="4:10" x14ac:dyDescent="0.25">
      <c r="D57" s="10"/>
      <c r="E57" s="10"/>
      <c r="F57" s="10"/>
      <c r="G57" s="10"/>
      <c r="H57" s="10"/>
      <c r="I57" s="10"/>
      <c r="J57" s="10"/>
    </row>
    <row r="58" spans="4:10" x14ac:dyDescent="0.25">
      <c r="D58" s="10"/>
      <c r="E58" s="10"/>
      <c r="F58" s="10"/>
      <c r="G58" s="10"/>
      <c r="H58" s="10"/>
      <c r="I58" s="10"/>
      <c r="J58" s="10"/>
    </row>
    <row r="59" spans="4:10" x14ac:dyDescent="0.25">
      <c r="D59" s="10"/>
      <c r="E59" s="10"/>
      <c r="F59" s="10"/>
      <c r="G59" s="10"/>
      <c r="H59" s="10"/>
      <c r="I59" s="10"/>
      <c r="J59" s="10"/>
    </row>
    <row r="60" spans="4:10" x14ac:dyDescent="0.25">
      <c r="D60" s="10"/>
      <c r="E60" s="10"/>
      <c r="F60" s="10"/>
      <c r="G60" s="10"/>
      <c r="H60" s="10"/>
      <c r="I60" s="10"/>
      <c r="J60" s="10"/>
    </row>
    <row r="61" spans="4:10" x14ac:dyDescent="0.25">
      <c r="D61" s="10"/>
      <c r="E61" s="10"/>
      <c r="F61" s="10"/>
      <c r="G61" s="10"/>
      <c r="H61" s="10"/>
      <c r="I61" s="10"/>
      <c r="J61" s="10"/>
    </row>
    <row r="62" spans="4:10" x14ac:dyDescent="0.25">
      <c r="D62" s="10"/>
      <c r="E62" s="10"/>
      <c r="F62" s="10"/>
      <c r="G62" s="10"/>
      <c r="H62" s="10"/>
      <c r="I62" s="10"/>
      <c r="J62" s="10"/>
    </row>
    <row r="63" spans="4:10" x14ac:dyDescent="0.25">
      <c r="D63" s="10"/>
      <c r="E63" s="10"/>
      <c r="F63" s="10"/>
      <c r="G63" s="10"/>
      <c r="H63" s="10"/>
      <c r="I63" s="10"/>
      <c r="J63" s="10"/>
    </row>
    <row r="64" spans="4:10" x14ac:dyDescent="0.25">
      <c r="D64" s="10"/>
      <c r="E64" s="10"/>
      <c r="F64" s="10"/>
      <c r="G64" s="10"/>
      <c r="H64" s="10"/>
      <c r="I64" s="10"/>
      <c r="J64" s="10"/>
    </row>
    <row r="65" spans="4:10" x14ac:dyDescent="0.25">
      <c r="D65" s="10"/>
      <c r="E65" s="10"/>
      <c r="F65" s="10"/>
      <c r="G65" s="10"/>
      <c r="H65" s="10"/>
      <c r="I65" s="10"/>
      <c r="J65" s="10"/>
    </row>
    <row r="66" spans="4:10" x14ac:dyDescent="0.25">
      <c r="D66" s="10"/>
      <c r="E66" s="10"/>
      <c r="F66" s="10"/>
      <c r="G66" s="10"/>
      <c r="H66" s="10"/>
      <c r="I66" s="10"/>
      <c r="J66" s="10"/>
    </row>
    <row r="67" spans="4:10" x14ac:dyDescent="0.25">
      <c r="D67" s="10"/>
      <c r="E67" s="10"/>
      <c r="F67" s="10"/>
      <c r="G67" s="10"/>
      <c r="H67" s="10"/>
      <c r="I67" s="10"/>
      <c r="J67" s="10"/>
    </row>
    <row r="68" spans="4:10" x14ac:dyDescent="0.25">
      <c r="D68" s="10"/>
      <c r="E68" s="10"/>
      <c r="F68" s="10"/>
      <c r="G68" s="10"/>
      <c r="H68" s="10"/>
      <c r="I68" s="10"/>
      <c r="J68" s="10"/>
    </row>
    <row r="69" spans="4:10" x14ac:dyDescent="0.25">
      <c r="D69" s="10"/>
      <c r="E69" s="10"/>
      <c r="F69" s="10"/>
      <c r="G69" s="10"/>
      <c r="H69" s="10"/>
      <c r="I69" s="10"/>
      <c r="J69" s="10"/>
    </row>
    <row r="70" spans="4:10" x14ac:dyDescent="0.25">
      <c r="D70" s="10"/>
      <c r="E70" s="10"/>
      <c r="F70" s="10"/>
      <c r="G70" s="10"/>
      <c r="H70" s="10"/>
      <c r="I70" s="10"/>
      <c r="J70" s="10"/>
    </row>
    <row r="71" spans="4:10" x14ac:dyDescent="0.25">
      <c r="D71" s="10"/>
      <c r="E71" s="10"/>
      <c r="F71" s="10"/>
      <c r="G71" s="10"/>
      <c r="H71" s="10"/>
      <c r="I71" s="10"/>
      <c r="J71" s="10"/>
    </row>
    <row r="72" spans="4:10" x14ac:dyDescent="0.25">
      <c r="D72" s="10"/>
      <c r="E72" s="10"/>
      <c r="F72" s="10"/>
      <c r="G72" s="10"/>
      <c r="H72" s="10"/>
      <c r="I72" s="10"/>
      <c r="J72" s="10"/>
    </row>
    <row r="73" spans="4:10" x14ac:dyDescent="0.25">
      <c r="D73" s="10"/>
      <c r="E73" s="10"/>
      <c r="F73" s="10"/>
      <c r="G73" s="10"/>
      <c r="H73" s="10"/>
      <c r="I73" s="10"/>
      <c r="J73" s="10"/>
    </row>
    <row r="74" spans="4:10" x14ac:dyDescent="0.25">
      <c r="D74" s="10"/>
      <c r="E74" s="10"/>
      <c r="F74" s="10"/>
      <c r="G74" s="10"/>
      <c r="H74" s="10"/>
      <c r="I74" s="10"/>
      <c r="J74" s="10"/>
    </row>
    <row r="75" spans="4:10" x14ac:dyDescent="0.25">
      <c r="D75" s="10"/>
      <c r="E75" s="10"/>
      <c r="F75" s="10"/>
      <c r="G75" s="10"/>
      <c r="H75" s="10"/>
      <c r="I75" s="10"/>
      <c r="J75" s="10"/>
    </row>
    <row r="76" spans="4:10" x14ac:dyDescent="0.25">
      <c r="D76" s="10"/>
      <c r="E76" s="10"/>
      <c r="F76" s="10"/>
      <c r="G76" s="10"/>
      <c r="H76" s="10"/>
      <c r="I76" s="10"/>
      <c r="J76" s="10"/>
    </row>
    <row r="77" spans="4:10" x14ac:dyDescent="0.25">
      <c r="D77" s="10"/>
      <c r="E77" s="10"/>
      <c r="F77" s="10"/>
      <c r="G77" s="10"/>
      <c r="H77" s="10"/>
      <c r="I77" s="10"/>
      <c r="J77" s="10"/>
    </row>
    <row r="78" spans="4:10" x14ac:dyDescent="0.25">
      <c r="D78" s="10"/>
      <c r="E78" s="10"/>
      <c r="F78" s="10"/>
      <c r="G78" s="10"/>
      <c r="H78" s="10"/>
      <c r="I78" s="10"/>
      <c r="J78" s="10"/>
    </row>
    <row r="79" spans="4:10" x14ac:dyDescent="0.25">
      <c r="D79" s="10"/>
      <c r="E79" s="10"/>
      <c r="F79" s="10"/>
      <c r="G79" s="10"/>
      <c r="H79" s="10"/>
      <c r="I79" s="10"/>
      <c r="J79" s="10"/>
    </row>
    <row r="80" spans="4:10" x14ac:dyDescent="0.25">
      <c r="D80" s="10"/>
      <c r="E80" s="10"/>
      <c r="F80" s="10"/>
      <c r="G80" s="10"/>
      <c r="H80" s="10"/>
      <c r="I80" s="10"/>
      <c r="J80" s="10"/>
    </row>
    <row r="81" spans="4:10" x14ac:dyDescent="0.25">
      <c r="D81" s="10"/>
      <c r="E81" s="10"/>
      <c r="F81" s="10"/>
      <c r="G81" s="10"/>
      <c r="H81" s="10"/>
      <c r="I81" s="10"/>
      <c r="J81" s="10"/>
    </row>
    <row r="82" spans="4:10" x14ac:dyDescent="0.25">
      <c r="D82" s="10"/>
      <c r="E82" s="10"/>
      <c r="F82" s="10"/>
      <c r="G82" s="10"/>
      <c r="H82" s="10"/>
      <c r="I82" s="10"/>
      <c r="J82" s="10"/>
    </row>
    <row r="83" spans="4:10" x14ac:dyDescent="0.25">
      <c r="D83" s="10"/>
      <c r="E83" s="10"/>
      <c r="F83" s="10"/>
      <c r="G83" s="10"/>
      <c r="H83" s="10"/>
      <c r="I83" s="10"/>
      <c r="J83" s="10"/>
    </row>
    <row r="84" spans="4:10" x14ac:dyDescent="0.25">
      <c r="D84" s="10"/>
      <c r="E84" s="10"/>
      <c r="F84" s="10"/>
      <c r="G84" s="10"/>
      <c r="H84" s="10"/>
      <c r="I84" s="10"/>
      <c r="J84" s="10"/>
    </row>
    <row r="85" spans="4:10" x14ac:dyDescent="0.25">
      <c r="D85" s="10"/>
      <c r="E85" s="10"/>
      <c r="F85" s="10"/>
      <c r="G85" s="10"/>
      <c r="H85" s="10"/>
      <c r="I85" s="10"/>
      <c r="J85" s="10"/>
    </row>
    <row r="86" spans="4:10" x14ac:dyDescent="0.25">
      <c r="D86" s="10"/>
      <c r="E86" s="10"/>
      <c r="F86" s="10"/>
      <c r="G86" s="10"/>
      <c r="H86" s="10"/>
      <c r="I86" s="10"/>
      <c r="J86" s="10"/>
    </row>
    <row r="87" spans="4:10" x14ac:dyDescent="0.25">
      <c r="D87" s="10"/>
      <c r="E87" s="10"/>
      <c r="F87" s="10"/>
      <c r="G87" s="10"/>
      <c r="H87" s="10"/>
      <c r="I87" s="10"/>
      <c r="J87" s="10"/>
    </row>
    <row r="88" spans="4:10" x14ac:dyDescent="0.25">
      <c r="D88" s="10"/>
      <c r="E88" s="10"/>
      <c r="F88" s="10"/>
      <c r="G88" s="10"/>
      <c r="H88" s="10"/>
      <c r="I88" s="10"/>
      <c r="J88" s="10"/>
    </row>
    <row r="89" spans="4:10" x14ac:dyDescent="0.25">
      <c r="D89" s="10"/>
      <c r="E89" s="10"/>
      <c r="F89" s="10"/>
      <c r="G89" s="10"/>
      <c r="H89" s="10"/>
      <c r="I89" s="10"/>
      <c r="J89" s="10"/>
    </row>
    <row r="90" spans="4:10" x14ac:dyDescent="0.25">
      <c r="D90" s="10"/>
      <c r="E90" s="10"/>
      <c r="F90" s="10"/>
      <c r="G90" s="10"/>
      <c r="H90" s="10"/>
      <c r="I90" s="10"/>
      <c r="J90" s="10"/>
    </row>
    <row r="91" spans="4:10" x14ac:dyDescent="0.25">
      <c r="D91" s="10"/>
      <c r="E91" s="10"/>
      <c r="F91" s="10"/>
      <c r="G91" s="10"/>
      <c r="H91" s="10"/>
      <c r="I91" s="10"/>
      <c r="J91" s="10"/>
    </row>
    <row r="92" spans="4:10" x14ac:dyDescent="0.25">
      <c r="D92" s="10"/>
      <c r="E92" s="10"/>
      <c r="F92" s="10"/>
      <c r="G92" s="10"/>
      <c r="H92" s="10"/>
      <c r="I92" s="10"/>
      <c r="J92" s="10"/>
    </row>
    <row r="93" spans="4:10" x14ac:dyDescent="0.25">
      <c r="D93" s="10"/>
      <c r="E93" s="10"/>
      <c r="F93" s="10"/>
      <c r="G93" s="10"/>
      <c r="H93" s="10"/>
      <c r="I93" s="10"/>
      <c r="J93" s="10"/>
    </row>
    <row r="94" spans="4:10" x14ac:dyDescent="0.25">
      <c r="D94" s="10"/>
      <c r="E94" s="10"/>
      <c r="F94" s="10"/>
      <c r="G94" s="10"/>
      <c r="H94" s="10"/>
      <c r="I94" s="10"/>
      <c r="J94" s="10"/>
    </row>
    <row r="95" spans="4:10" x14ac:dyDescent="0.25">
      <c r="D95" s="10"/>
      <c r="E95" s="10"/>
      <c r="F95" s="10"/>
      <c r="G95" s="10"/>
      <c r="H95" s="10"/>
      <c r="I95" s="10"/>
      <c r="J95" s="10"/>
    </row>
    <row r="96" spans="4:10" x14ac:dyDescent="0.25">
      <c r="D96" s="10"/>
      <c r="E96" s="10"/>
      <c r="F96" s="10"/>
      <c r="G96" s="10"/>
      <c r="H96" s="10"/>
      <c r="I96" s="10"/>
      <c r="J96" s="10"/>
    </row>
    <row r="97" spans="4:10" x14ac:dyDescent="0.25">
      <c r="D97" s="10"/>
      <c r="E97" s="10"/>
      <c r="F97" s="10"/>
      <c r="G97" s="10"/>
      <c r="H97" s="10"/>
      <c r="I97" s="10"/>
      <c r="J97" s="10"/>
    </row>
    <row r="98" spans="4:10" x14ac:dyDescent="0.25">
      <c r="D98" s="10"/>
      <c r="E98" s="10"/>
      <c r="F98" s="10"/>
      <c r="G98" s="10"/>
      <c r="H98" s="10"/>
      <c r="I98" s="10"/>
      <c r="J98" s="10"/>
    </row>
    <row r="99" spans="4:10" x14ac:dyDescent="0.25">
      <c r="D99" s="10"/>
      <c r="E99" s="10"/>
      <c r="F99" s="10"/>
      <c r="G99" s="10"/>
      <c r="H99" s="10"/>
      <c r="I99" s="10"/>
      <c r="J99" s="10"/>
    </row>
    <row r="100" spans="4:10" x14ac:dyDescent="0.25">
      <c r="D100" s="10"/>
      <c r="E100" s="10"/>
      <c r="F100" s="10"/>
      <c r="G100" s="10"/>
      <c r="H100" s="10"/>
      <c r="I100" s="10"/>
      <c r="J100" s="10"/>
    </row>
    <row r="101" spans="4:10" x14ac:dyDescent="0.25">
      <c r="D101" s="10"/>
      <c r="E101" s="10"/>
      <c r="F101" s="10"/>
      <c r="G101" s="10"/>
      <c r="H101" s="10"/>
      <c r="I101" s="10"/>
      <c r="J101" s="10"/>
    </row>
    <row r="102" spans="4:10" x14ac:dyDescent="0.25">
      <c r="D102" s="10"/>
      <c r="E102" s="10"/>
      <c r="F102" s="10"/>
      <c r="G102" s="10"/>
      <c r="H102" s="10"/>
      <c r="I102" s="10"/>
      <c r="J102" s="10"/>
    </row>
    <row r="103" spans="4:10" x14ac:dyDescent="0.25">
      <c r="D103" s="10"/>
      <c r="E103" s="10"/>
      <c r="F103" s="10"/>
      <c r="G103" s="10"/>
      <c r="H103" s="10"/>
      <c r="I103" s="10"/>
      <c r="J103" s="10"/>
    </row>
    <row r="104" spans="4:10" x14ac:dyDescent="0.25">
      <c r="D104" s="10"/>
      <c r="E104" s="10"/>
      <c r="F104" s="10"/>
      <c r="G104" s="10"/>
      <c r="H104" s="10"/>
      <c r="I104" s="10"/>
      <c r="J104" s="10"/>
    </row>
    <row r="105" spans="4:10" x14ac:dyDescent="0.25">
      <c r="D105" s="10"/>
      <c r="E105" s="10"/>
      <c r="F105" s="10"/>
      <c r="G105" s="10"/>
      <c r="H105" s="10"/>
      <c r="I105" s="10"/>
      <c r="J105" s="10"/>
    </row>
    <row r="106" spans="4:10" x14ac:dyDescent="0.25">
      <c r="D106" s="10"/>
      <c r="E106" s="10"/>
      <c r="F106" s="10"/>
      <c r="G106" s="10"/>
      <c r="H106" s="10"/>
      <c r="I106" s="10"/>
      <c r="J106" s="10"/>
    </row>
  </sheetData>
  <dataValidations count="1">
    <dataValidation type="list" allowBlank="1" showInputMessage="1" showErrorMessage="1" sqref="C67:C97 C2:C65">
      <formula1>$P$2:$P$8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7"/>
  <sheetViews>
    <sheetView workbookViewId="0">
      <selection activeCell="A2" sqref="A2"/>
    </sheetView>
  </sheetViews>
  <sheetFormatPr baseColWidth="10" defaultRowHeight="15" x14ac:dyDescent="0.25"/>
  <sheetData>
    <row r="1" spans="1:5" x14ac:dyDescent="0.25">
      <c r="A1" t="s">
        <v>30</v>
      </c>
      <c r="B1" t="s">
        <v>24</v>
      </c>
      <c r="C1" t="s">
        <v>25</v>
      </c>
      <c r="D1" t="s">
        <v>26</v>
      </c>
      <c r="E1" t="s">
        <v>27</v>
      </c>
    </row>
    <row r="2" spans="1:5" x14ac:dyDescent="0.25">
      <c r="A2" t="s">
        <v>0</v>
      </c>
      <c r="B2">
        <v>4</v>
      </c>
      <c r="C2" t="s">
        <v>13</v>
      </c>
      <c r="D2">
        <f>IFERROR(VLOOKUP(A2,note,MATCH(B2,Feuil1!$L$1:$N$1,0)+1,FALSE),"")</f>
        <v>523</v>
      </c>
      <c r="E2">
        <f>IF(Tableau13[[#This Row],[Note jouée]]="Silence",Tableau13[[#This Row],[gamme]],VLOOKUP(C2,durée,2,FALSE))</f>
        <v>300</v>
      </c>
    </row>
    <row r="3" spans="1:5" x14ac:dyDescent="0.25">
      <c r="A3" t="s">
        <v>31</v>
      </c>
      <c r="B3">
        <v>3</v>
      </c>
      <c r="C3" t="s">
        <v>13</v>
      </c>
      <c r="D3">
        <f>IFERROR(VLOOKUP(A3,note,MATCH(B3,Feuil1!$L$1:$N$1,0)+1,FALSE),"")</f>
        <v>466</v>
      </c>
      <c r="E3">
        <f>IF(Tableau13[[#This Row],[Note jouée]]="Silence",Tableau13[[#This Row],[gamme]],VLOOKUP(C3,durée,2,FALSE))</f>
        <v>300</v>
      </c>
    </row>
    <row r="4" spans="1:5" x14ac:dyDescent="0.25">
      <c r="A4" t="s">
        <v>17</v>
      </c>
      <c r="B4">
        <v>3</v>
      </c>
      <c r="C4" t="s">
        <v>28</v>
      </c>
      <c r="D4">
        <f>IFERROR(VLOOKUP(A4,note,MATCH(B4,Feuil1!$L$1:$N$1,0)+1,FALSE),"")</f>
        <v>440</v>
      </c>
      <c r="E4">
        <f>IF(Tableau13[[#This Row],[Note jouée]]="Silence",Tableau13[[#This Row],[gamme]],VLOOKUP(C4,durée,2,FALSE))</f>
        <v>900</v>
      </c>
    </row>
    <row r="5" spans="1:5" x14ac:dyDescent="0.25">
      <c r="A5" t="s">
        <v>17</v>
      </c>
      <c r="B5">
        <v>3</v>
      </c>
      <c r="C5" t="s">
        <v>13</v>
      </c>
      <c r="D5">
        <f>IFERROR(VLOOKUP(A5,note,MATCH(B5,Feuil1!$L$1:$N$1,0)+1,FALSE),"")</f>
        <v>440</v>
      </c>
      <c r="E5">
        <f>IF(Tableau13[[#This Row],[Note jouée]]="Silence",Tableau13[[#This Row],[gamme]],VLOOKUP(C5,durée,2,FALSE))</f>
        <v>300</v>
      </c>
    </row>
    <row r="6" spans="1:5" x14ac:dyDescent="0.25">
      <c r="A6" t="s">
        <v>17</v>
      </c>
      <c r="B6">
        <v>3</v>
      </c>
      <c r="C6" t="s">
        <v>13</v>
      </c>
      <c r="D6">
        <f>IFERROR(VLOOKUP(A6,note,MATCH(B6,Feuil1!$L$1:$N$1,0)+1,FALSE),"")</f>
        <v>440</v>
      </c>
      <c r="E6">
        <f>IF(Tableau13[[#This Row],[Note jouée]]="Silence",Tableau13[[#This Row],[gamme]],VLOOKUP(C6,durée,2,FALSE))</f>
        <v>300</v>
      </c>
    </row>
    <row r="7" spans="1:5" x14ac:dyDescent="0.25">
      <c r="A7" t="s">
        <v>19</v>
      </c>
      <c r="B7">
        <v>4</v>
      </c>
      <c r="C7" t="s">
        <v>13</v>
      </c>
      <c r="D7">
        <f>IFERROR(VLOOKUP(A7,note,MATCH(B7,Feuil1!$L$1:$N$1,0)+1,FALSE),"")</f>
        <v>554</v>
      </c>
      <c r="E7">
        <f>IF(Tableau13[[#This Row],[Note jouée]]="Silence",Tableau13[[#This Row],[gamme]],VLOOKUP(C7,durée,2,FALSE))</f>
        <v>300</v>
      </c>
    </row>
    <row r="8" spans="1:5" x14ac:dyDescent="0.25">
      <c r="A8" t="s">
        <v>20</v>
      </c>
      <c r="B8">
        <v>4</v>
      </c>
      <c r="C8" t="s">
        <v>13</v>
      </c>
      <c r="D8">
        <f>IFERROR(VLOOKUP(A8,note,MATCH(B8,Feuil1!$L$1:$N$1,0)+1,FALSE),"")</f>
        <v>659</v>
      </c>
      <c r="E8">
        <f>IF(Tableau13[[#This Row],[Note jouée]]="Silence",Tableau13[[#This Row],[gamme]],VLOOKUP(C8,durée,2,FALSE))</f>
        <v>300</v>
      </c>
    </row>
    <row r="9" spans="1:5" x14ac:dyDescent="0.25">
      <c r="A9" t="s">
        <v>18</v>
      </c>
      <c r="B9">
        <v>4</v>
      </c>
      <c r="C9" t="s">
        <v>13</v>
      </c>
      <c r="D9">
        <f>IFERROR(VLOOKUP(A9,note,MATCH(B9,Feuil1!$L$1:$N$1,0)+1,FALSE),"")</f>
        <v>784</v>
      </c>
      <c r="E9">
        <f>IF(Tableau13[[#This Row],[Note jouée]]="Silence",Tableau13[[#This Row],[gamme]],VLOOKUP(C9,durée,2,FALSE))</f>
        <v>300</v>
      </c>
    </row>
    <row r="10" spans="1:5" x14ac:dyDescent="0.25">
      <c r="A10" t="s">
        <v>21</v>
      </c>
      <c r="B10">
        <v>4</v>
      </c>
      <c r="C10" t="s">
        <v>29</v>
      </c>
      <c r="D10">
        <f>IFERROR(VLOOKUP(A10,note,MATCH(B10,Feuil1!$L$1:$N$1,0)+1,FALSE),"")</f>
        <v>698.5</v>
      </c>
      <c r="E10">
        <f>IF(Tableau13[[#This Row],[Note jouée]]="Silence",Tableau13[[#This Row],[gamme]],VLOOKUP(C10,durée,2,FALSE))</f>
        <v>1800</v>
      </c>
    </row>
    <row r="11" spans="1:5" x14ac:dyDescent="0.25">
      <c r="A11" t="s">
        <v>22</v>
      </c>
      <c r="B11">
        <v>4</v>
      </c>
      <c r="C11" t="s">
        <v>13</v>
      </c>
      <c r="D11">
        <f>IFERROR(VLOOKUP(A11,note,MATCH(B11,Feuil1!$L$1:$N$1,0)+1,FALSE),"")</f>
        <v>587</v>
      </c>
      <c r="E11">
        <f>IF(Tableau13[[#This Row],[Note jouée]]="Silence",Tableau13[[#This Row],[gamme]],VLOOKUP(C11,durée,2,FALSE))</f>
        <v>300</v>
      </c>
    </row>
    <row r="12" spans="1:5" x14ac:dyDescent="0.25">
      <c r="A12" t="s">
        <v>23</v>
      </c>
      <c r="B12">
        <v>4</v>
      </c>
      <c r="C12" t="s">
        <v>13</v>
      </c>
      <c r="D12">
        <f>IFERROR(VLOOKUP(A12,note,MATCH(B12,Feuil1!$L$1:$N$1,0)+1,FALSE),"")</f>
        <v>523</v>
      </c>
      <c r="E12">
        <f>IF(Tableau13[[#This Row],[Note jouée]]="Silence",Tableau13[[#This Row],[gamme]],VLOOKUP(C12,durée,2,FALSE))</f>
        <v>300</v>
      </c>
    </row>
    <row r="13" spans="1:5" x14ac:dyDescent="0.25">
      <c r="A13" t="s">
        <v>31</v>
      </c>
      <c r="B13">
        <v>3</v>
      </c>
      <c r="C13" t="s">
        <v>15</v>
      </c>
      <c r="D13">
        <f>IFERROR(VLOOKUP(A13,note,MATCH(B13,Feuil1!$L$1:$N$1,0)+1,FALSE),"")</f>
        <v>466</v>
      </c>
      <c r="E13">
        <f>IF(Tableau13[[#This Row],[Note jouée]]="Silence",Tableau13[[#This Row],[gamme]],VLOOKUP(C13,durée,2,FALSE))</f>
        <v>1200</v>
      </c>
    </row>
    <row r="14" spans="1:5" x14ac:dyDescent="0.25">
      <c r="A14" t="s">
        <v>31</v>
      </c>
      <c r="B14">
        <v>3</v>
      </c>
      <c r="C14" t="s">
        <v>13</v>
      </c>
      <c r="D14">
        <f>IFERROR(VLOOKUP(A14,note,MATCH(B14,Feuil1!$L$1:$N$1,0)+1,FALSE),"")</f>
        <v>466</v>
      </c>
      <c r="E14">
        <f>IF(Tableau13[[#This Row],[Note jouée]]="Silence",Tableau13[[#This Row],[gamme]],VLOOKUP(C14,durée,2,FALSE))</f>
        <v>300</v>
      </c>
    </row>
    <row r="15" spans="1:5" x14ac:dyDescent="0.25">
      <c r="A15" t="s">
        <v>22</v>
      </c>
      <c r="B15">
        <v>4</v>
      </c>
      <c r="C15" t="s">
        <v>13</v>
      </c>
      <c r="D15">
        <f>IFERROR(VLOOKUP(A15,note,MATCH(B15,Feuil1!$L$1:$N$1,0)+1,FALSE),"")</f>
        <v>587</v>
      </c>
      <c r="E15">
        <f>IF(Tableau13[[#This Row],[Note jouée]]="Silence",Tableau13[[#This Row],[gamme]],VLOOKUP(C15,durée,2,FALSE))</f>
        <v>300</v>
      </c>
    </row>
    <row r="16" spans="1:5" x14ac:dyDescent="0.25">
      <c r="A16" t="s">
        <v>21</v>
      </c>
      <c r="B16">
        <v>4</v>
      </c>
      <c r="C16" t="s">
        <v>13</v>
      </c>
      <c r="D16">
        <f>IFERROR(VLOOKUP(A16,note,MATCH(B16,Feuil1!$L$1:$N$1,0)+1,FALSE),"")</f>
        <v>698.5</v>
      </c>
      <c r="E16">
        <f>IF(Tableau13[[#This Row],[Note jouée]]="Silence",Tableau13[[#This Row],[gamme]],VLOOKUP(C16,durée,2,FALSE))</f>
        <v>300</v>
      </c>
    </row>
    <row r="17" spans="1:5" x14ac:dyDescent="0.25">
      <c r="A17" t="s">
        <v>17</v>
      </c>
      <c r="B17">
        <v>4</v>
      </c>
      <c r="C17" t="s">
        <v>13</v>
      </c>
      <c r="D17">
        <f>IFERROR(VLOOKUP(A17,note,MATCH(B17,Feuil1!$L$1:$N$1,0)+1,FALSE),"")</f>
        <v>880</v>
      </c>
      <c r="E17">
        <f>IF(Tableau13[[#This Row],[Note jouée]]="Silence",Tableau13[[#This Row],[gamme]],VLOOKUP(C17,durée,2,FALSE))</f>
        <v>300</v>
      </c>
    </row>
    <row r="18" spans="1:5" x14ac:dyDescent="0.25">
      <c r="A18" t="s">
        <v>18</v>
      </c>
      <c r="B18">
        <v>4</v>
      </c>
      <c r="C18" t="s">
        <v>29</v>
      </c>
      <c r="D18">
        <f>IFERROR(VLOOKUP(A18,note,MATCH(B18,Feuil1!$L$1:$N$1,0)+1,FALSE),"")</f>
        <v>784</v>
      </c>
      <c r="E18">
        <f>IF(Tableau13[[#This Row],[Note jouée]]="Silence",Tableau13[[#This Row],[gamme]],VLOOKUP(C18,durée,2,FALSE))</f>
        <v>1800</v>
      </c>
    </row>
    <row r="19" spans="1:5" x14ac:dyDescent="0.25">
      <c r="A19" t="s">
        <v>17</v>
      </c>
      <c r="B19">
        <v>4</v>
      </c>
      <c r="C19" t="s">
        <v>13</v>
      </c>
      <c r="D19">
        <f>IFERROR(VLOOKUP(A19,note,MATCH(B19,Feuil1!$L$1:$N$1,0)+1,FALSE),"")</f>
        <v>880</v>
      </c>
      <c r="E19">
        <f>IF(Tableau13[[#This Row],[Note jouée]]="Silence",Tableau13[[#This Row],[gamme]],VLOOKUP(C19,durée,2,FALSE))</f>
        <v>300</v>
      </c>
    </row>
    <row r="20" spans="1:5" x14ac:dyDescent="0.25">
      <c r="A20" t="s">
        <v>31</v>
      </c>
      <c r="B20">
        <v>4</v>
      </c>
      <c r="C20" t="s">
        <v>13</v>
      </c>
      <c r="D20">
        <f>IFERROR(VLOOKUP(A20,note,MATCH(B20,Feuil1!$L$1:$N$1,0)+1,FALSE),"")</f>
        <v>932</v>
      </c>
      <c r="E20">
        <f>IF(Tableau13[[#This Row],[Note jouée]]="Silence",Tableau13[[#This Row],[gamme]],VLOOKUP(C20,durée,2,FALSE))</f>
        <v>300</v>
      </c>
    </row>
    <row r="21" spans="1:5" x14ac:dyDescent="0.25">
      <c r="A21" t="s">
        <v>23</v>
      </c>
      <c r="B21">
        <v>5</v>
      </c>
      <c r="C21" t="s">
        <v>15</v>
      </c>
      <c r="D21">
        <f>IFERROR(VLOOKUP(A21,note,MATCH(B21,Feuil1!$L$1:$N$1,0)+1,FALSE),"")</f>
        <v>1046.5</v>
      </c>
      <c r="E21">
        <f>IF(Tableau13[[#This Row],[Note jouée]]="Silence",Tableau13[[#This Row],[gamme]],VLOOKUP(C21,durée,2,FALSE))</f>
        <v>1200</v>
      </c>
    </row>
    <row r="22" spans="1:5" x14ac:dyDescent="0.25">
      <c r="A22" t="s">
        <v>21</v>
      </c>
      <c r="B22">
        <v>4</v>
      </c>
      <c r="C22" t="s">
        <v>12</v>
      </c>
      <c r="D22">
        <f>IFERROR(VLOOKUP(A22,note,MATCH(B22,Feuil1!$L$1:$N$1,0)+1,FALSE),"")</f>
        <v>698.5</v>
      </c>
      <c r="E22">
        <f>IF(Tableau13[[#This Row],[Note jouée]]="Silence",Tableau13[[#This Row],[gamme]],VLOOKUP(C22,durée,2,FALSE))</f>
        <v>600</v>
      </c>
    </row>
    <row r="23" spans="1:5" x14ac:dyDescent="0.25">
      <c r="A23" t="s">
        <v>21</v>
      </c>
      <c r="B23">
        <v>4</v>
      </c>
      <c r="C23" t="s">
        <v>13</v>
      </c>
      <c r="D23">
        <f>IFERROR(VLOOKUP(A23,note,MATCH(B23,Feuil1!$L$1:$N$1,0)+1,FALSE),"")</f>
        <v>698.5</v>
      </c>
      <c r="E23">
        <f>IF(Tableau13[[#This Row],[Note jouée]]="Silence",Tableau13[[#This Row],[gamme]],VLOOKUP(C23,durée,2,FALSE))</f>
        <v>300</v>
      </c>
    </row>
    <row r="24" spans="1:5" x14ac:dyDescent="0.25">
      <c r="A24" t="s">
        <v>20</v>
      </c>
      <c r="B24">
        <v>4</v>
      </c>
      <c r="C24" t="s">
        <v>13</v>
      </c>
      <c r="D24">
        <f>IFERROR(VLOOKUP(A24,note,MATCH(B24,Feuil1!$L$1:$N$1,0)+1,FALSE),"")</f>
        <v>659</v>
      </c>
      <c r="E24">
        <f>IF(Tableau13[[#This Row],[Note jouée]]="Silence",Tableau13[[#This Row],[gamme]],VLOOKUP(C24,durée,2,FALSE))</f>
        <v>300</v>
      </c>
    </row>
    <row r="25" spans="1:5" x14ac:dyDescent="0.25">
      <c r="A25" t="s">
        <v>22</v>
      </c>
      <c r="B25">
        <v>4</v>
      </c>
      <c r="C25" t="s">
        <v>12</v>
      </c>
      <c r="D25">
        <f>IFERROR(VLOOKUP(A25,note,MATCH(B25,Feuil1!$L$1:$N$1,0)+1,FALSE),"")</f>
        <v>587</v>
      </c>
      <c r="E25">
        <f>IF(Tableau13[[#This Row],[Note jouée]]="Silence",Tableau13[[#This Row],[gamme]],VLOOKUP(C25,durée,2,FALSE))</f>
        <v>600</v>
      </c>
    </row>
    <row r="26" spans="1:5" x14ac:dyDescent="0.25">
      <c r="A26" t="s">
        <v>31</v>
      </c>
      <c r="B26">
        <v>4</v>
      </c>
      <c r="C26" t="s">
        <v>15</v>
      </c>
      <c r="D26">
        <f>IFERROR(VLOOKUP(A26,note,MATCH(B26,Feuil1!$L$1:$N$1,0)+1,FALSE),"")</f>
        <v>932</v>
      </c>
      <c r="E26">
        <f>IF(Tableau13[[#This Row],[Note jouée]]="Silence",Tableau13[[#This Row],[gamme]],VLOOKUP(C26,durée,2,FALSE))</f>
        <v>1200</v>
      </c>
    </row>
    <row r="27" spans="1:5" x14ac:dyDescent="0.25">
      <c r="A27" t="s">
        <v>23</v>
      </c>
      <c r="B27">
        <v>5</v>
      </c>
      <c r="C27" t="s">
        <v>13</v>
      </c>
      <c r="D27">
        <f>IFERROR(VLOOKUP(A27,note,MATCH(B27,Feuil1!$L$1:$N$1,0)+1,FALSE),"")</f>
        <v>1046.5</v>
      </c>
      <c r="E27">
        <f>IF(Tableau13[[#This Row],[Note jouée]]="Silence",Tableau13[[#This Row],[gamme]],VLOOKUP(C27,durée,2,FALSE))</f>
        <v>300</v>
      </c>
    </row>
    <row r="28" spans="1:5" x14ac:dyDescent="0.25">
      <c r="A28" t="s">
        <v>31</v>
      </c>
      <c r="B28">
        <v>4</v>
      </c>
      <c r="C28" t="s">
        <v>13</v>
      </c>
      <c r="D28">
        <f>IFERROR(VLOOKUP(A28,note,MATCH(B28,Feuil1!$L$1:$N$1,0)+1,FALSE),"")</f>
        <v>932</v>
      </c>
      <c r="E28">
        <f>IF(Tableau13[[#This Row],[Note jouée]]="Silence",Tableau13[[#This Row],[gamme]],VLOOKUP(C28,durée,2,FALSE))</f>
        <v>300</v>
      </c>
    </row>
    <row r="29" spans="1:5" x14ac:dyDescent="0.25">
      <c r="A29" s="11" t="s">
        <v>17</v>
      </c>
      <c r="B29">
        <v>4</v>
      </c>
      <c r="C29" t="s">
        <v>12</v>
      </c>
      <c r="D29">
        <f>IFERROR(VLOOKUP(A29,note,MATCH(B29,Feuil1!$L$1:$N$1,0)+1,FALSE),"")</f>
        <v>880</v>
      </c>
      <c r="E29">
        <f>IF(Tableau13[[#This Row],[Note jouée]]="Silence",Tableau13[[#This Row],[gamme]],VLOOKUP(C29,durée,2,FALSE))</f>
        <v>600</v>
      </c>
    </row>
    <row r="30" spans="1:5" x14ac:dyDescent="0.25">
      <c r="A30" s="11" t="s">
        <v>21</v>
      </c>
      <c r="B30">
        <v>4</v>
      </c>
      <c r="C30" t="s">
        <v>12</v>
      </c>
      <c r="D30">
        <f>IFERROR(VLOOKUP(A30,note,MATCH(B30,Feuil1!$L$1:$N$1,0)+1,FALSE),"")</f>
        <v>698.5</v>
      </c>
      <c r="E30">
        <f>IF(Tableau13[[#This Row],[Note jouée]]="Silence",Tableau13[[#This Row],[gamme]],VLOOKUP(C30,durée,2,FALSE))</f>
        <v>600</v>
      </c>
    </row>
    <row r="31" spans="1:5" x14ac:dyDescent="0.25">
      <c r="A31" s="11" t="s">
        <v>31</v>
      </c>
      <c r="B31">
        <v>4</v>
      </c>
      <c r="C31" t="s">
        <v>12</v>
      </c>
      <c r="D31">
        <f>IFERROR(VLOOKUP(A31,note,MATCH(B31,Feuil1!$L$1:$N$1,0)+1,FALSE),"")</f>
        <v>932</v>
      </c>
      <c r="E31">
        <f>IF(Tableau13[[#This Row],[Note jouée]]="Silence",Tableau13[[#This Row],[gamme]],VLOOKUP(C31,durée,2,FALSE))</f>
        <v>600</v>
      </c>
    </row>
    <row r="32" spans="1:5" x14ac:dyDescent="0.25">
      <c r="A32" s="11" t="s">
        <v>17</v>
      </c>
      <c r="B32">
        <v>4</v>
      </c>
      <c r="C32" t="s">
        <v>12</v>
      </c>
      <c r="D32">
        <f>IFERROR(VLOOKUP(A32,note,MATCH(B32,Feuil1!$L$1:$N$1,0)+1,FALSE),"")</f>
        <v>880</v>
      </c>
      <c r="E32">
        <f>IF(Tableau13[[#This Row],[Note jouée]]="Silence",Tableau13[[#This Row],[gamme]],VLOOKUP(C32,durée,2,FALSE))</f>
        <v>600</v>
      </c>
    </row>
    <row r="33" spans="1:5" x14ac:dyDescent="0.25">
      <c r="A33" t="s">
        <v>18</v>
      </c>
      <c r="B33">
        <v>4</v>
      </c>
      <c r="C33" t="s">
        <v>29</v>
      </c>
      <c r="D33">
        <f>IFERROR(VLOOKUP(A33,note,MATCH(B33,Feuil1!$L$1:$N$1,0)+1,FALSE),"")</f>
        <v>784</v>
      </c>
      <c r="E33">
        <f>IF(Tableau13[[#This Row],[Note jouée]]="Silence",Tableau13[[#This Row],[gamme]],VLOOKUP(C33,durée,2,FALSE))</f>
        <v>1800</v>
      </c>
    </row>
    <row r="34" spans="1:5" x14ac:dyDescent="0.25">
      <c r="A34" t="s">
        <v>0</v>
      </c>
      <c r="B34">
        <v>4</v>
      </c>
      <c r="C34" t="s">
        <v>13</v>
      </c>
      <c r="D34">
        <f>IFERROR(VLOOKUP(A34,note,MATCH(B34,Feuil1!$L$1:$N$1,0)+1,FALSE),"")</f>
        <v>523</v>
      </c>
      <c r="E34" s="10">
        <f>IF(Tableau13[[#This Row],[Note jouée]]="Silence",Tableau13[[#This Row],[gamme]],VLOOKUP(C34,durée,2,FALSE))</f>
        <v>300</v>
      </c>
    </row>
    <row r="35" spans="1:5" x14ac:dyDescent="0.25">
      <c r="A35" t="s">
        <v>31</v>
      </c>
      <c r="B35">
        <v>3</v>
      </c>
      <c r="C35" t="s">
        <v>13</v>
      </c>
      <c r="D35">
        <f>IFERROR(VLOOKUP(A35,note,MATCH(B35,Feuil1!$L$1:$N$1,0)+1,FALSE),"")</f>
        <v>466</v>
      </c>
      <c r="E35" s="10">
        <f>IF(Tableau13[[#This Row],[Note jouée]]="Silence",Tableau13[[#This Row],[gamme]],VLOOKUP(C35,durée,2,FALSE))</f>
        <v>300</v>
      </c>
    </row>
    <row r="36" spans="1:5" x14ac:dyDescent="0.25">
      <c r="A36" t="s">
        <v>17</v>
      </c>
      <c r="B36">
        <v>3</v>
      </c>
      <c r="C36" t="s">
        <v>28</v>
      </c>
      <c r="D36">
        <f>IFERROR(VLOOKUP(A36,note,MATCH(B36,Feuil1!$L$1:$N$1,0)+1,FALSE),"")</f>
        <v>440</v>
      </c>
      <c r="E36" s="10">
        <f>IF(Tableau13[[#This Row],[Note jouée]]="Silence",Tableau13[[#This Row],[gamme]],VLOOKUP(C36,durée,2,FALSE))</f>
        <v>900</v>
      </c>
    </row>
    <row r="37" spans="1:5" x14ac:dyDescent="0.25">
      <c r="A37" t="s">
        <v>17</v>
      </c>
      <c r="B37">
        <v>3</v>
      </c>
      <c r="C37" t="s">
        <v>13</v>
      </c>
      <c r="D37">
        <f>IFERROR(VLOOKUP(A37,note,MATCH(B37,Feuil1!$L$1:$N$1,0)+1,FALSE),"")</f>
        <v>440</v>
      </c>
      <c r="E37" s="10">
        <f>IF(Tableau13[[#This Row],[Note jouée]]="Silence",Tableau13[[#This Row],[gamme]],VLOOKUP(C37,durée,2,FALSE))</f>
        <v>300</v>
      </c>
    </row>
    <row r="38" spans="1:5" x14ac:dyDescent="0.25">
      <c r="A38" t="s">
        <v>17</v>
      </c>
      <c r="B38">
        <v>3</v>
      </c>
      <c r="C38" t="s">
        <v>13</v>
      </c>
      <c r="D38">
        <f>IFERROR(VLOOKUP(A38,note,MATCH(B38,Feuil1!$L$1:$N$1,0)+1,FALSE),"")</f>
        <v>440</v>
      </c>
      <c r="E38" s="10">
        <f>IF(Tableau13[[#This Row],[Note jouée]]="Silence",Tableau13[[#This Row],[gamme]],VLOOKUP(C38,durée,2,FALSE))</f>
        <v>300</v>
      </c>
    </row>
    <row r="39" spans="1:5" x14ac:dyDescent="0.25">
      <c r="A39" t="s">
        <v>19</v>
      </c>
      <c r="B39">
        <v>4</v>
      </c>
      <c r="C39" t="s">
        <v>13</v>
      </c>
      <c r="D39">
        <f>IFERROR(VLOOKUP(A39,note,MATCH(B39,Feuil1!$L$1:$N$1,0)+1,FALSE),"")</f>
        <v>554</v>
      </c>
      <c r="E39" s="10">
        <f>IF(Tableau13[[#This Row],[Note jouée]]="Silence",Tableau13[[#This Row],[gamme]],VLOOKUP(C39,durée,2,FALSE))</f>
        <v>300</v>
      </c>
    </row>
    <row r="40" spans="1:5" x14ac:dyDescent="0.25">
      <c r="A40" t="s">
        <v>20</v>
      </c>
      <c r="B40">
        <v>4</v>
      </c>
      <c r="C40" t="s">
        <v>13</v>
      </c>
      <c r="D40">
        <f>IFERROR(VLOOKUP(A40,note,MATCH(B40,Feuil1!$L$1:$N$1,0)+1,FALSE),"")</f>
        <v>659</v>
      </c>
      <c r="E40" s="10">
        <f>IF(Tableau13[[#This Row],[Note jouée]]="Silence",Tableau13[[#This Row],[gamme]],VLOOKUP(C40,durée,2,FALSE))</f>
        <v>300</v>
      </c>
    </row>
    <row r="41" spans="1:5" x14ac:dyDescent="0.25">
      <c r="A41" t="s">
        <v>18</v>
      </c>
      <c r="B41">
        <v>4</v>
      </c>
      <c r="C41" t="s">
        <v>13</v>
      </c>
      <c r="D41">
        <f>IFERROR(VLOOKUP(A41,note,MATCH(B41,Feuil1!$L$1:$N$1,0)+1,FALSE),"")</f>
        <v>784</v>
      </c>
      <c r="E41" s="10">
        <f>IF(Tableau13[[#This Row],[Note jouée]]="Silence",Tableau13[[#This Row],[gamme]],VLOOKUP(C41,durée,2,FALSE))</f>
        <v>300</v>
      </c>
    </row>
    <row r="42" spans="1:5" x14ac:dyDescent="0.25">
      <c r="A42" t="s">
        <v>21</v>
      </c>
      <c r="B42">
        <v>4</v>
      </c>
      <c r="C42" t="s">
        <v>29</v>
      </c>
      <c r="D42">
        <f>IFERROR(VLOOKUP(A42,note,MATCH(B42,Feuil1!$L$1:$N$1,0)+1,FALSE),"")</f>
        <v>698.5</v>
      </c>
      <c r="E42" s="10">
        <f>IF(Tableau13[[#This Row],[Note jouée]]="Silence",Tableau13[[#This Row],[gamme]],VLOOKUP(C42,durée,2,FALSE))</f>
        <v>1800</v>
      </c>
    </row>
    <row r="43" spans="1:5" x14ac:dyDescent="0.25">
      <c r="A43" t="s">
        <v>22</v>
      </c>
      <c r="B43">
        <v>4</v>
      </c>
      <c r="C43" t="s">
        <v>13</v>
      </c>
      <c r="D43">
        <f>IFERROR(VLOOKUP(A43,note,MATCH(B43,Feuil1!$L$1:$N$1,0)+1,FALSE),"")</f>
        <v>587</v>
      </c>
      <c r="E43" s="10">
        <f>IF(Tableau13[[#This Row],[Note jouée]]="Silence",Tableau13[[#This Row],[gamme]],VLOOKUP(C43,durée,2,FALSE))</f>
        <v>300</v>
      </c>
    </row>
    <row r="44" spans="1:5" x14ac:dyDescent="0.25">
      <c r="A44" t="s">
        <v>23</v>
      </c>
      <c r="B44">
        <v>4</v>
      </c>
      <c r="C44" t="s">
        <v>13</v>
      </c>
      <c r="D44">
        <f>IFERROR(VLOOKUP(A44,note,MATCH(B44,Feuil1!$L$1:$N$1,0)+1,FALSE),"")</f>
        <v>523</v>
      </c>
      <c r="E44" s="10">
        <f>IF(Tableau13[[#This Row],[Note jouée]]="Silence",Tableau13[[#This Row],[gamme]],VLOOKUP(C44,durée,2,FALSE))</f>
        <v>300</v>
      </c>
    </row>
    <row r="45" spans="1:5" x14ac:dyDescent="0.25">
      <c r="A45" t="s">
        <v>31</v>
      </c>
      <c r="B45">
        <v>3</v>
      </c>
      <c r="C45" t="s">
        <v>28</v>
      </c>
      <c r="D45">
        <f>IFERROR(VLOOKUP(A45,note,MATCH(B45,Feuil1!$L$1:$N$1,0)+1,FALSE),"")</f>
        <v>466</v>
      </c>
      <c r="E45" s="10">
        <f>IF(Tableau13[[#This Row],[Note jouée]]="Silence",Tableau13[[#This Row],[gamme]],VLOOKUP(C45,durée,2,FALSE))</f>
        <v>900</v>
      </c>
    </row>
    <row r="46" spans="1:5" x14ac:dyDescent="0.25">
      <c r="A46" t="s">
        <v>31</v>
      </c>
      <c r="B46">
        <v>3</v>
      </c>
      <c r="C46" t="s">
        <v>13</v>
      </c>
      <c r="D46">
        <f>IFERROR(VLOOKUP(A46,note,MATCH(B46,Feuil1!$L$1:$N$1,0)+1,FALSE),"")</f>
        <v>466</v>
      </c>
      <c r="E46" s="10">
        <f>IF(Tableau13[[#This Row],[Note jouée]]="Silence",Tableau13[[#This Row],[gamme]],VLOOKUP(C46,durée,2,FALSE))</f>
        <v>300</v>
      </c>
    </row>
    <row r="47" spans="1:5" x14ac:dyDescent="0.25">
      <c r="A47" t="s">
        <v>31</v>
      </c>
      <c r="B47">
        <v>3</v>
      </c>
      <c r="C47" t="s">
        <v>13</v>
      </c>
      <c r="D47">
        <f>IFERROR(VLOOKUP(A47,note,MATCH(B47,Feuil1!$L$1:$N$1,0)+1,FALSE),"")</f>
        <v>466</v>
      </c>
      <c r="E47" s="10">
        <f>IF(Tableau13[[#This Row],[Note jouée]]="Silence",Tableau13[[#This Row],[gamme]],VLOOKUP(C47,durée,2,FALSE))</f>
        <v>300</v>
      </c>
    </row>
    <row r="48" spans="1:5" x14ac:dyDescent="0.25">
      <c r="A48" t="s">
        <v>22</v>
      </c>
      <c r="B48">
        <v>4</v>
      </c>
      <c r="C48" t="s">
        <v>13</v>
      </c>
      <c r="D48">
        <f>IFERROR(VLOOKUP(A48,note,MATCH(B48,Feuil1!$L$1:$N$1,0)+1,FALSE),"")</f>
        <v>587</v>
      </c>
      <c r="E48" s="10">
        <f>IF(Tableau13[[#This Row],[Note jouée]]="Silence",Tableau13[[#This Row],[gamme]],VLOOKUP(C48,durée,2,FALSE))</f>
        <v>300</v>
      </c>
    </row>
    <row r="49" spans="1:5" x14ac:dyDescent="0.25">
      <c r="A49" t="s">
        <v>21</v>
      </c>
      <c r="B49">
        <v>4</v>
      </c>
      <c r="C49" t="s">
        <v>13</v>
      </c>
      <c r="D49">
        <f>IFERROR(VLOOKUP(A49,note,MATCH(B49,Feuil1!$L$1:$N$1,0)+1,FALSE),"")</f>
        <v>698.5</v>
      </c>
      <c r="E49" s="10">
        <f>IF(Tableau13[[#This Row],[Note jouée]]="Silence",Tableau13[[#This Row],[gamme]],VLOOKUP(C49,durée,2,FALSE))</f>
        <v>300</v>
      </c>
    </row>
    <row r="50" spans="1:5" x14ac:dyDescent="0.25">
      <c r="A50" t="s">
        <v>17</v>
      </c>
      <c r="B50">
        <v>4</v>
      </c>
      <c r="C50" t="s">
        <v>13</v>
      </c>
      <c r="D50">
        <f>IFERROR(VLOOKUP(A50,note,MATCH(B50,Feuil1!$L$1:$N$1,0)+1,FALSE),"")</f>
        <v>880</v>
      </c>
      <c r="E50" s="10">
        <f>IF(Tableau13[[#This Row],[Note jouée]]="Silence",Tableau13[[#This Row],[gamme]],VLOOKUP(C50,durée,2,FALSE))</f>
        <v>300</v>
      </c>
    </row>
    <row r="51" spans="1:5" x14ac:dyDescent="0.25">
      <c r="A51" t="s">
        <v>18</v>
      </c>
      <c r="B51">
        <v>4</v>
      </c>
      <c r="C51" t="s">
        <v>29</v>
      </c>
      <c r="D51">
        <f>IFERROR(VLOOKUP(A51,note,MATCH(B51,Feuil1!$L$1:$N$1,0)+1,FALSE),"")</f>
        <v>784</v>
      </c>
      <c r="E51" s="10">
        <f>IF(Tableau13[[#This Row],[Note jouée]]="Silence",Tableau13[[#This Row],[gamme]],VLOOKUP(C51,durée,2,FALSE))</f>
        <v>1800</v>
      </c>
    </row>
    <row r="52" spans="1:5" x14ac:dyDescent="0.25">
      <c r="A52" t="s">
        <v>17</v>
      </c>
      <c r="B52">
        <v>4</v>
      </c>
      <c r="C52" t="s">
        <v>13</v>
      </c>
      <c r="D52">
        <f>IFERROR(VLOOKUP(A52,note,MATCH(B52,Feuil1!$L$1:$N$1,0)+1,FALSE),"")</f>
        <v>880</v>
      </c>
      <c r="E52" s="10">
        <f>IF(Tableau13[[#This Row],[Note jouée]]="Silence",Tableau13[[#This Row],[gamme]],VLOOKUP(C52,durée,2,FALSE))</f>
        <v>300</v>
      </c>
    </row>
    <row r="53" spans="1:5" x14ac:dyDescent="0.25">
      <c r="A53" t="s">
        <v>31</v>
      </c>
      <c r="B53">
        <v>4</v>
      </c>
      <c r="C53" t="s">
        <v>13</v>
      </c>
      <c r="D53">
        <f>IFERROR(VLOOKUP(A53,note,MATCH(B53,Feuil1!$L$1:$N$1,0)+1,FALSE),"")</f>
        <v>932</v>
      </c>
      <c r="E53" s="10">
        <f>IF(Tableau13[[#This Row],[Note jouée]]="Silence",Tableau13[[#This Row],[gamme]],VLOOKUP(C53,durée,2,FALSE))</f>
        <v>300</v>
      </c>
    </row>
    <row r="54" spans="1:5" x14ac:dyDescent="0.25">
      <c r="A54" t="s">
        <v>23</v>
      </c>
      <c r="B54">
        <v>5</v>
      </c>
      <c r="C54" t="s">
        <v>15</v>
      </c>
      <c r="D54">
        <f>IFERROR(VLOOKUP(A54,note,MATCH(B54,Feuil1!$L$1:$N$1,0)+1,FALSE),"")</f>
        <v>1046.5</v>
      </c>
      <c r="E54" s="10">
        <f>IF(Tableau13[[#This Row],[Note jouée]]="Silence",Tableau13[[#This Row],[gamme]],VLOOKUP(C54,durée,2,FALSE))</f>
        <v>1200</v>
      </c>
    </row>
    <row r="55" spans="1:5" x14ac:dyDescent="0.25">
      <c r="A55" t="s">
        <v>21</v>
      </c>
      <c r="B55">
        <v>4</v>
      </c>
      <c r="C55" t="s">
        <v>12</v>
      </c>
      <c r="D55">
        <f>IFERROR(VLOOKUP(A55,note,MATCH(B55,Feuil1!$L$1:$N$1,0)+1,FALSE),"")</f>
        <v>698.5</v>
      </c>
      <c r="E55" s="10">
        <f>IF(Tableau13[[#This Row],[Note jouée]]="Silence",Tableau13[[#This Row],[gamme]],VLOOKUP(C55,durée,2,FALSE))</f>
        <v>600</v>
      </c>
    </row>
    <row r="56" spans="1:5" x14ac:dyDescent="0.25">
      <c r="A56" t="s">
        <v>21</v>
      </c>
      <c r="B56">
        <v>4</v>
      </c>
      <c r="C56" t="s">
        <v>13</v>
      </c>
      <c r="D56">
        <f>IFERROR(VLOOKUP(A56,note,MATCH(B56,Feuil1!$L$1:$N$1,0)+1,FALSE),"")</f>
        <v>698.5</v>
      </c>
      <c r="E56" s="10">
        <f>IF(Tableau13[[#This Row],[Note jouée]]="Silence",Tableau13[[#This Row],[gamme]],VLOOKUP(C56,durée,2,FALSE))</f>
        <v>300</v>
      </c>
    </row>
    <row r="57" spans="1:5" x14ac:dyDescent="0.25">
      <c r="A57" t="s">
        <v>20</v>
      </c>
      <c r="B57">
        <v>4</v>
      </c>
      <c r="C57" t="s">
        <v>13</v>
      </c>
      <c r="D57">
        <f>IFERROR(VLOOKUP(A57,note,MATCH(B57,Feuil1!$L$1:$N$1,0)+1,FALSE),"")</f>
        <v>659</v>
      </c>
      <c r="E57" s="10">
        <f>IF(Tableau13[[#This Row],[Note jouée]]="Silence",Tableau13[[#This Row],[gamme]],VLOOKUP(C57,durée,2,FALSE))</f>
        <v>300</v>
      </c>
    </row>
    <row r="58" spans="1:5" x14ac:dyDescent="0.25">
      <c r="A58" t="s">
        <v>22</v>
      </c>
      <c r="B58">
        <v>4</v>
      </c>
      <c r="C58" t="s">
        <v>12</v>
      </c>
      <c r="D58">
        <f>IFERROR(VLOOKUP(A58,note,MATCH(B58,Feuil1!$L$1:$N$1,0)+1,FALSE),"")</f>
        <v>587</v>
      </c>
      <c r="E58" s="10">
        <f>IF(Tableau13[[#This Row],[Note jouée]]="Silence",Tableau13[[#This Row],[gamme]],VLOOKUP(C58,durée,2,FALSE))</f>
        <v>600</v>
      </c>
    </row>
    <row r="59" spans="1:5" x14ac:dyDescent="0.25">
      <c r="A59" t="s">
        <v>31</v>
      </c>
      <c r="B59">
        <v>4</v>
      </c>
      <c r="C59" t="s">
        <v>15</v>
      </c>
      <c r="D59">
        <f>IFERROR(VLOOKUP(A59,note,MATCH(B59,Feuil1!$L$1:$N$1,0)+1,FALSE),"")</f>
        <v>932</v>
      </c>
      <c r="E59" s="10">
        <f>IF(Tableau13[[#This Row],[Note jouée]]="Silence",Tableau13[[#This Row],[gamme]],VLOOKUP(C59,durée,2,FALSE))</f>
        <v>1200</v>
      </c>
    </row>
    <row r="60" spans="1:5" x14ac:dyDescent="0.25">
      <c r="A60" t="s">
        <v>23</v>
      </c>
      <c r="B60">
        <v>5</v>
      </c>
      <c r="C60" t="s">
        <v>13</v>
      </c>
      <c r="D60">
        <f>IFERROR(VLOOKUP(A60,note,MATCH(B60,Feuil1!$L$1:$N$1,0)+1,FALSE),"")</f>
        <v>1046.5</v>
      </c>
      <c r="E60" s="10">
        <f>IF(Tableau13[[#This Row],[Note jouée]]="Silence",Tableau13[[#This Row],[gamme]],VLOOKUP(C60,durée,2,FALSE))</f>
        <v>300</v>
      </c>
    </row>
    <row r="61" spans="1:5" x14ac:dyDescent="0.25">
      <c r="A61" t="s">
        <v>31</v>
      </c>
      <c r="B61">
        <v>4</v>
      </c>
      <c r="C61" t="s">
        <v>13</v>
      </c>
      <c r="D61">
        <f>IFERROR(VLOOKUP(A61,note,MATCH(B61,Feuil1!$L$1:$N$1,0)+1,FALSE),"")</f>
        <v>932</v>
      </c>
      <c r="E61" s="10">
        <f>IF(Tableau13[[#This Row],[Note jouée]]="Silence",Tableau13[[#This Row],[gamme]],VLOOKUP(C61,durée,2,FALSE))</f>
        <v>300</v>
      </c>
    </row>
    <row r="62" spans="1:5" x14ac:dyDescent="0.25">
      <c r="A62" t="s">
        <v>17</v>
      </c>
      <c r="B62">
        <v>4</v>
      </c>
      <c r="C62" t="s">
        <v>12</v>
      </c>
      <c r="D62">
        <f>IFERROR(VLOOKUP(A62,note,MATCH(B62,Feuil1!$L$1:$N$1,0)+1,FALSE),"")</f>
        <v>880</v>
      </c>
      <c r="E62" s="10">
        <f>IF(Tableau13[[#This Row],[Note jouée]]="Silence",Tableau13[[#This Row],[gamme]],VLOOKUP(C62,durée,2,FALSE))</f>
        <v>600</v>
      </c>
    </row>
    <row r="63" spans="1:5" x14ac:dyDescent="0.25">
      <c r="A63" t="s">
        <v>21</v>
      </c>
      <c r="B63">
        <v>4</v>
      </c>
      <c r="C63" t="s">
        <v>12</v>
      </c>
      <c r="D63">
        <f>IFERROR(VLOOKUP(A63,note,MATCH(B63,Feuil1!$L$1:$N$1,0)+1,FALSE),"")</f>
        <v>698.5</v>
      </c>
      <c r="E63" s="10">
        <f>IF(Tableau13[[#This Row],[Note jouée]]="Silence",Tableau13[[#This Row],[gamme]],VLOOKUP(C63,durée,2,FALSE))</f>
        <v>600</v>
      </c>
    </row>
    <row r="64" spans="1:5" x14ac:dyDescent="0.25">
      <c r="A64" t="s">
        <v>23</v>
      </c>
      <c r="B64">
        <v>4</v>
      </c>
      <c r="C64" t="s">
        <v>12</v>
      </c>
      <c r="D64">
        <f>IFERROR(VLOOKUP(A64,note,MATCH(B64,Feuil1!$L$1:$N$1,0)+1,FALSE),"")</f>
        <v>523</v>
      </c>
      <c r="E64" s="10">
        <f>IF(Tableau13[[#This Row],[Note jouée]]="Silence",Tableau13[[#This Row],[gamme]],VLOOKUP(C64,durée,2,FALSE))</f>
        <v>600</v>
      </c>
    </row>
    <row r="65" spans="1:5" x14ac:dyDescent="0.25">
      <c r="A65" t="s">
        <v>21</v>
      </c>
      <c r="B65">
        <v>4</v>
      </c>
      <c r="C65" t="s">
        <v>12</v>
      </c>
      <c r="D65">
        <f>IFERROR(VLOOKUP(A65,note,MATCH(B65,Feuil1!$L$1:$N$1,0)+1,FALSE),"")</f>
        <v>698.5</v>
      </c>
      <c r="E65" s="10">
        <f>IF(Tableau13[[#This Row],[Note jouée]]="Silence",Tableau13[[#This Row],[gamme]],VLOOKUP(C65,durée,2,FALSE))</f>
        <v>600</v>
      </c>
    </row>
    <row r="66" spans="1:5" x14ac:dyDescent="0.25">
      <c r="A66" t="s">
        <v>18</v>
      </c>
      <c r="B66">
        <v>4</v>
      </c>
      <c r="C66" t="s">
        <v>15</v>
      </c>
      <c r="D66">
        <f>IFERROR(VLOOKUP(A66,note,MATCH(B66,Feuil1!$L$1:$N$1,0)+1,FALSE),"")</f>
        <v>784</v>
      </c>
      <c r="E66" s="10">
        <f>IF(Tableau13[[#This Row],[Note jouée]]="Silence",Tableau13[[#This Row],[gamme]],VLOOKUP(C66,durée,2,FALSE))</f>
        <v>1200</v>
      </c>
    </row>
    <row r="67" spans="1:5" x14ac:dyDescent="0.25">
      <c r="A67" t="s">
        <v>17</v>
      </c>
      <c r="B67">
        <v>4</v>
      </c>
      <c r="C67" t="s">
        <v>15</v>
      </c>
      <c r="D67">
        <f>IFERROR(VLOOKUP(A67,note,MATCH(B67,Feuil1!$L$1:$N$1,0)+1,FALSE),"")</f>
        <v>880</v>
      </c>
      <c r="E67" s="10">
        <f>IF(Tableau13[[#This Row],[Note jouée]]="Silence",Tableau13[[#This Row],[gamme]],VLOOKUP(C67,durée,2,FALSE))</f>
        <v>1200</v>
      </c>
    </row>
    <row r="68" spans="1:5" x14ac:dyDescent="0.25">
      <c r="A68" t="s">
        <v>21</v>
      </c>
      <c r="B68">
        <v>4</v>
      </c>
      <c r="C68" t="s">
        <v>29</v>
      </c>
      <c r="D68">
        <f>IFERROR(VLOOKUP(A68,note,MATCH(B68,Feuil1!$L$1:$N$1,0)+1,FALSE),"")</f>
        <v>698.5</v>
      </c>
      <c r="E68" s="10">
        <f>IF(Tableau13[[#This Row],[Note jouée]]="Silence",Tableau13[[#This Row],[gamme]],VLOOKUP(C68,durée,2,FALSE))</f>
        <v>1800</v>
      </c>
    </row>
    <row r="69" spans="1:5" x14ac:dyDescent="0.25">
      <c r="A69" t="s">
        <v>32</v>
      </c>
      <c r="B69">
        <v>800</v>
      </c>
      <c r="D69" t="str">
        <f>IFERROR(VLOOKUP(A69,note,MATCH(B69,Feuil1!$L$1:$N$1,0)+1,FALSE),"")</f>
        <v/>
      </c>
      <c r="E69" s="10">
        <f>IF(Tableau13[[#This Row],[Note jouée]]="Silence",Tableau13[[#This Row],[gamme]],VLOOKUP(C69,durée,2,FALSE))</f>
        <v>800</v>
      </c>
    </row>
    <row r="70" spans="1:5" x14ac:dyDescent="0.25">
      <c r="A70" t="s">
        <v>22</v>
      </c>
      <c r="B70">
        <v>4</v>
      </c>
      <c r="C70" t="s">
        <v>14</v>
      </c>
      <c r="D70" s="10">
        <f>IFERROR(VLOOKUP(A70,note,MATCH(B70,Feuil1!$L$1:$N$1,0)+1,FALSE),"")</f>
        <v>587</v>
      </c>
      <c r="E70" s="10">
        <f>IF(Tableau13[[#This Row],[Note jouée]]="Silence",Tableau13[[#This Row],[gamme]],VLOOKUP(C70,durée,2,FALSE))</f>
        <v>150</v>
      </c>
    </row>
    <row r="71" spans="1:5" x14ac:dyDescent="0.25">
      <c r="A71" t="s">
        <v>22</v>
      </c>
      <c r="B71">
        <v>4</v>
      </c>
      <c r="C71" t="s">
        <v>14</v>
      </c>
      <c r="D71" s="10">
        <f>IFERROR(VLOOKUP(A71,note,MATCH(B71,Feuil1!$L$1:$N$1,0)+1,FALSE),"")</f>
        <v>587</v>
      </c>
      <c r="E71" s="10">
        <f>IF(Tableau13[[#This Row],[Note jouée]]="Silence",Tableau13[[#This Row],[gamme]],VLOOKUP(C71,durée,2,FALSE))</f>
        <v>150</v>
      </c>
    </row>
    <row r="72" spans="1:5" x14ac:dyDescent="0.25">
      <c r="A72" t="s">
        <v>22</v>
      </c>
      <c r="B72">
        <v>4</v>
      </c>
      <c r="C72" t="s">
        <v>13</v>
      </c>
      <c r="D72" s="10">
        <f>IFERROR(VLOOKUP(A72,note,MATCH(B72,Feuil1!$L$1:$N$1,0)+1,FALSE),"")</f>
        <v>587</v>
      </c>
      <c r="E72" s="10">
        <f>IF(Tableau13[[#This Row],[Note jouée]]="Silence",Tableau13[[#This Row],[gamme]],VLOOKUP(C72,durée,2,FALSE))</f>
        <v>300</v>
      </c>
    </row>
    <row r="73" spans="1:5" x14ac:dyDescent="0.25">
      <c r="A73" t="s">
        <v>22</v>
      </c>
      <c r="B73">
        <v>4</v>
      </c>
      <c r="C73" t="s">
        <v>13</v>
      </c>
      <c r="D73" s="10">
        <f>IFERROR(VLOOKUP(A73,note,MATCH(B73,Feuil1!$L$1:$N$1,0)+1,FALSE),"")</f>
        <v>587</v>
      </c>
      <c r="E73" s="10">
        <f>IF(Tableau13[[#This Row],[Note jouée]]="Silence",Tableau13[[#This Row],[gamme]],VLOOKUP(C73,durée,2,FALSE))</f>
        <v>300</v>
      </c>
    </row>
    <row r="74" spans="1:5" x14ac:dyDescent="0.25">
      <c r="A74" t="s">
        <v>20</v>
      </c>
      <c r="B74">
        <v>4</v>
      </c>
      <c r="C74" t="s">
        <v>13</v>
      </c>
      <c r="D74" s="10">
        <f>IFERROR(VLOOKUP(A74,note,MATCH(B74,Feuil1!$L$1:$N$1,0)+1,FALSE),"")</f>
        <v>659</v>
      </c>
      <c r="E74" s="10">
        <f>IF(Tableau13[[#This Row],[Note jouée]]="Silence",Tableau13[[#This Row],[gamme]],VLOOKUP(C74,durée,2,FALSE))</f>
        <v>300</v>
      </c>
    </row>
    <row r="75" spans="1:5" x14ac:dyDescent="0.25">
      <c r="A75" t="s">
        <v>20</v>
      </c>
      <c r="B75">
        <v>4</v>
      </c>
      <c r="C75" t="s">
        <v>13</v>
      </c>
      <c r="D75" s="10">
        <f>IFERROR(VLOOKUP(A75,note,MATCH(B75,Feuil1!$L$1:$N$1,0)+1,FALSE),"")</f>
        <v>659</v>
      </c>
      <c r="E75" s="10">
        <f>IF(Tableau13[[#This Row],[Note jouée]]="Silence",Tableau13[[#This Row],[gamme]],VLOOKUP(C75,durée,2,FALSE))</f>
        <v>300</v>
      </c>
    </row>
    <row r="76" spans="1:5" x14ac:dyDescent="0.25">
      <c r="A76" t="s">
        <v>21</v>
      </c>
      <c r="B76">
        <v>4</v>
      </c>
      <c r="C76" t="s">
        <v>13</v>
      </c>
      <c r="D76" s="10">
        <f>IFERROR(VLOOKUP(A76,note,MATCH(B76,Feuil1!$L$1:$N$1,0)+1,FALSE),"")</f>
        <v>698.5</v>
      </c>
      <c r="E76" s="10">
        <f>IF(Tableau13[[#This Row],[Note jouée]]="Silence",Tableau13[[#This Row],[gamme]],VLOOKUP(C76,durée,2,FALSE))</f>
        <v>300</v>
      </c>
    </row>
    <row r="77" spans="1:5" x14ac:dyDescent="0.25">
      <c r="A77" t="s">
        <v>21</v>
      </c>
      <c r="B77">
        <v>4</v>
      </c>
      <c r="C77" t="s">
        <v>13</v>
      </c>
      <c r="D77" s="10">
        <f>IFERROR(VLOOKUP(A77,note,MATCH(B77,Feuil1!$L$1:$N$1,0)+1,FALSE),"")</f>
        <v>698.5</v>
      </c>
      <c r="E77" s="10">
        <f>IF(Tableau13[[#This Row],[Note jouée]]="Silence",Tableau13[[#This Row],[gamme]],VLOOKUP(C77,durée,2,FALSE))</f>
        <v>300</v>
      </c>
    </row>
    <row r="78" spans="1:5" x14ac:dyDescent="0.25">
      <c r="A78" t="s">
        <v>32</v>
      </c>
      <c r="B78">
        <v>400</v>
      </c>
      <c r="D78" s="10" t="str">
        <f>IFERROR(VLOOKUP(A78,note,MATCH(B78,Feuil1!$L$1:$N$1,0)+1,FALSE),"")</f>
        <v/>
      </c>
      <c r="E78" s="10">
        <f>IF(Tableau13[[#This Row],[Note jouée]]="Silence",Tableau13[[#This Row],[gamme]],VLOOKUP(C78,durée,2,FALSE))</f>
        <v>400</v>
      </c>
    </row>
    <row r="79" spans="1:5" x14ac:dyDescent="0.25">
      <c r="A79" t="s">
        <v>22</v>
      </c>
      <c r="B79">
        <v>4</v>
      </c>
      <c r="C79" t="s">
        <v>14</v>
      </c>
      <c r="D79" s="10">
        <f>IFERROR(VLOOKUP(A79,note,MATCH(B79,Feuil1!$L$1:$N$1,0)+1,FALSE),"")</f>
        <v>587</v>
      </c>
      <c r="E79" s="10">
        <f>IF(Tableau13[[#This Row],[Note jouée]]="Silence",Tableau13[[#This Row],[gamme]],VLOOKUP(C79,durée,2,FALSE))</f>
        <v>150</v>
      </c>
    </row>
    <row r="80" spans="1:5" x14ac:dyDescent="0.25">
      <c r="A80" t="s">
        <v>22</v>
      </c>
      <c r="B80">
        <v>4</v>
      </c>
      <c r="C80" t="s">
        <v>14</v>
      </c>
      <c r="D80" s="10">
        <f>IFERROR(VLOOKUP(A80,note,MATCH(B80,Feuil1!$L$1:$N$1,0)+1,FALSE),"")</f>
        <v>587</v>
      </c>
      <c r="E80" s="10">
        <f>IF(Tableau13[[#This Row],[Note jouée]]="Silence",Tableau13[[#This Row],[gamme]],VLOOKUP(C80,durée,2,FALSE))</f>
        <v>150</v>
      </c>
    </row>
    <row r="81" spans="1:5" x14ac:dyDescent="0.25">
      <c r="A81" t="s">
        <v>22</v>
      </c>
      <c r="B81">
        <v>4</v>
      </c>
      <c r="C81" t="s">
        <v>13</v>
      </c>
      <c r="D81" s="10">
        <f>IFERROR(VLOOKUP(A81,note,MATCH(B81,Feuil1!$L$1:$N$1,0)+1,FALSE),"")</f>
        <v>587</v>
      </c>
      <c r="E81" s="10">
        <f>IF(Tableau13[[#This Row],[Note jouée]]="Silence",Tableau13[[#This Row],[gamme]],VLOOKUP(C81,durée,2,FALSE))</f>
        <v>300</v>
      </c>
    </row>
    <row r="82" spans="1:5" x14ac:dyDescent="0.25">
      <c r="A82" t="s">
        <v>22</v>
      </c>
      <c r="B82">
        <v>4</v>
      </c>
      <c r="C82" t="s">
        <v>13</v>
      </c>
      <c r="D82" s="10">
        <f>IFERROR(VLOOKUP(A82,note,MATCH(B82,Feuil1!$L$1:$N$1,0)+1,FALSE),"")</f>
        <v>587</v>
      </c>
      <c r="E82" s="10">
        <f>IF(Tableau13[[#This Row],[Note jouée]]="Silence",Tableau13[[#This Row],[gamme]],VLOOKUP(C82,durée,2,FALSE))</f>
        <v>300</v>
      </c>
    </row>
    <row r="83" spans="1:5" x14ac:dyDescent="0.25">
      <c r="A83" t="s">
        <v>20</v>
      </c>
      <c r="B83">
        <v>4</v>
      </c>
      <c r="C83" t="s">
        <v>13</v>
      </c>
      <c r="D83" s="10">
        <f>IFERROR(VLOOKUP(A83,note,MATCH(B83,Feuil1!$L$1:$N$1,0)+1,FALSE),"")</f>
        <v>659</v>
      </c>
      <c r="E83" s="10">
        <f>IF(Tableau13[[#This Row],[Note jouée]]="Silence",Tableau13[[#This Row],[gamme]],VLOOKUP(C83,durée,2,FALSE))</f>
        <v>300</v>
      </c>
    </row>
    <row r="84" spans="1:5" x14ac:dyDescent="0.25">
      <c r="A84" t="s">
        <v>20</v>
      </c>
      <c r="B84">
        <v>4</v>
      </c>
      <c r="C84" t="s">
        <v>13</v>
      </c>
      <c r="D84" s="10">
        <f>IFERROR(VLOOKUP(A84,note,MATCH(B84,Feuil1!$L$1:$N$1,0)+1,FALSE),"")</f>
        <v>659</v>
      </c>
      <c r="E84" s="10">
        <f>IF(Tableau13[[#This Row],[Note jouée]]="Silence",Tableau13[[#This Row],[gamme]],VLOOKUP(C84,durée,2,FALSE))</f>
        <v>300</v>
      </c>
    </row>
    <row r="85" spans="1:5" x14ac:dyDescent="0.25">
      <c r="A85" t="s">
        <v>21</v>
      </c>
      <c r="B85">
        <v>4</v>
      </c>
      <c r="C85" t="s">
        <v>13</v>
      </c>
      <c r="D85" s="10">
        <f>IFERROR(VLOOKUP(A85,note,MATCH(B85,Feuil1!$L$1:$N$1,0)+1,FALSE),"")</f>
        <v>698.5</v>
      </c>
      <c r="E85" s="10">
        <f>IF(Tableau13[[#This Row],[Note jouée]]="Silence",Tableau13[[#This Row],[gamme]],VLOOKUP(C85,durée,2,FALSE))</f>
        <v>300</v>
      </c>
    </row>
    <row r="86" spans="1:5" x14ac:dyDescent="0.25">
      <c r="A86" t="s">
        <v>21</v>
      </c>
      <c r="B86">
        <v>4</v>
      </c>
      <c r="C86" t="s">
        <v>13</v>
      </c>
      <c r="D86" s="10">
        <f>IFERROR(VLOOKUP(A86,note,MATCH(B86,Feuil1!$L$1:$N$1,0)+1,FALSE),"")</f>
        <v>698.5</v>
      </c>
      <c r="E86" s="10">
        <f>IF(Tableau13[[#This Row],[Note jouée]]="Silence",Tableau13[[#This Row],[gamme]],VLOOKUP(C86,durée,2,FALSE))</f>
        <v>300</v>
      </c>
    </row>
    <row r="87" spans="1:5" x14ac:dyDescent="0.25">
      <c r="A87" t="s">
        <v>32</v>
      </c>
      <c r="B87">
        <v>400</v>
      </c>
      <c r="D87" s="10" t="str">
        <f>IFERROR(VLOOKUP(A87,note,MATCH(B87,Feuil1!$L$1:$N$1,0)+1,FALSE),"")</f>
        <v/>
      </c>
      <c r="E87" s="10">
        <f>IF(Tableau13[[#This Row],[Note jouée]]="Silence",Tableau13[[#This Row],[gamme]],VLOOKUP(C87,durée,2,FALSE))</f>
        <v>400</v>
      </c>
    </row>
    <row r="88" spans="1:5" x14ac:dyDescent="0.25">
      <c r="A88" t="s">
        <v>22</v>
      </c>
      <c r="B88">
        <v>4</v>
      </c>
      <c r="C88" t="s">
        <v>14</v>
      </c>
      <c r="D88" s="10">
        <f>IFERROR(VLOOKUP(A88,note,MATCH(B88,Feuil1!$L$1:$N$1,0)+1,FALSE),"")</f>
        <v>587</v>
      </c>
      <c r="E88" s="10">
        <f>IF(Tableau13[[#This Row],[Note jouée]]="Silence",Tableau13[[#This Row],[gamme]],VLOOKUP(C88,durée,2,FALSE))</f>
        <v>150</v>
      </c>
    </row>
    <row r="89" spans="1:5" x14ac:dyDescent="0.25">
      <c r="A89" t="s">
        <v>22</v>
      </c>
      <c r="B89">
        <v>4</v>
      </c>
      <c r="C89" t="s">
        <v>14</v>
      </c>
      <c r="D89" s="10">
        <f>IFERROR(VLOOKUP(A89,note,MATCH(B89,Feuil1!$L$1:$N$1,0)+1,FALSE),"")</f>
        <v>587</v>
      </c>
      <c r="E89" s="10">
        <f>IF(Tableau13[[#This Row],[Note jouée]]="Silence",Tableau13[[#This Row],[gamme]],VLOOKUP(C89,durée,2,FALSE))</f>
        <v>150</v>
      </c>
    </row>
    <row r="90" spans="1:5" x14ac:dyDescent="0.25">
      <c r="A90" t="s">
        <v>20</v>
      </c>
      <c r="B90">
        <v>4</v>
      </c>
      <c r="C90" t="s">
        <v>13</v>
      </c>
      <c r="D90" s="10">
        <f>IFERROR(VLOOKUP(A90,note,MATCH(B90,Feuil1!$L$1:$N$1,0)+1,FALSE),"")</f>
        <v>659</v>
      </c>
      <c r="E90" s="10">
        <f>IF(Tableau13[[#This Row],[Note jouée]]="Silence",Tableau13[[#This Row],[gamme]],VLOOKUP(C90,durée,2,FALSE))</f>
        <v>300</v>
      </c>
    </row>
    <row r="91" spans="1:5" x14ac:dyDescent="0.25">
      <c r="A91" t="s">
        <v>20</v>
      </c>
      <c r="B91">
        <v>4</v>
      </c>
      <c r="C91" t="s">
        <v>13</v>
      </c>
      <c r="D91" s="10">
        <f>IFERROR(VLOOKUP(A91,note,MATCH(B91,Feuil1!$L$1:$N$1,0)+1,FALSE),"")</f>
        <v>659</v>
      </c>
      <c r="E91" s="10">
        <f>IF(Tableau13[[#This Row],[Note jouée]]="Silence",Tableau13[[#This Row],[gamme]],VLOOKUP(C91,durée,2,FALSE))</f>
        <v>300</v>
      </c>
    </row>
    <row r="92" spans="1:5" x14ac:dyDescent="0.25">
      <c r="A92" t="s">
        <v>22</v>
      </c>
      <c r="B92">
        <v>4</v>
      </c>
      <c r="C92" t="s">
        <v>13</v>
      </c>
      <c r="D92" s="10">
        <f>IFERROR(VLOOKUP(A92,note,MATCH(B92,Feuil1!$L$1:$N$1,0)+1,FALSE),"")</f>
        <v>587</v>
      </c>
      <c r="E92" s="10">
        <f>IF(Tableau13[[#This Row],[Note jouée]]="Silence",Tableau13[[#This Row],[gamme]],VLOOKUP(C92,durée,2,FALSE))</f>
        <v>300</v>
      </c>
    </row>
    <row r="93" spans="1:5" x14ac:dyDescent="0.25">
      <c r="A93" t="s">
        <v>22</v>
      </c>
      <c r="B93">
        <v>4</v>
      </c>
      <c r="C93" t="s">
        <v>13</v>
      </c>
      <c r="D93" s="10">
        <f>IFERROR(VLOOKUP(A93,note,MATCH(B93,Feuil1!$L$1:$N$1,0)+1,FALSE),"")</f>
        <v>587</v>
      </c>
      <c r="E93" s="10">
        <f>IF(Tableau13[[#This Row],[Note jouée]]="Silence",Tableau13[[#This Row],[gamme]],VLOOKUP(C93,durée,2,FALSE))</f>
        <v>300</v>
      </c>
    </row>
    <row r="94" spans="1:5" x14ac:dyDescent="0.25">
      <c r="A94" t="s">
        <v>20</v>
      </c>
      <c r="B94">
        <v>4</v>
      </c>
      <c r="C94" t="s">
        <v>12</v>
      </c>
      <c r="D94" s="10">
        <f>IFERROR(VLOOKUP(A94,note,MATCH(B94,Feuil1!$L$1:$N$1,0)+1,FALSE),"")</f>
        <v>659</v>
      </c>
      <c r="E94" s="10">
        <f>IF(Tableau13[[#This Row],[Note jouée]]="Silence",Tableau13[[#This Row],[gamme]],VLOOKUP(C94,durée,2,FALSE))</f>
        <v>600</v>
      </c>
    </row>
    <row r="95" spans="1:5" x14ac:dyDescent="0.25">
      <c r="A95" t="s">
        <v>32</v>
      </c>
      <c r="B95">
        <v>400</v>
      </c>
      <c r="D95" s="10" t="str">
        <f>IFERROR(VLOOKUP(A95,note,MATCH(B95,Feuil1!$L$1:$N$1,0)+1,FALSE),"")</f>
        <v/>
      </c>
      <c r="E95" s="10">
        <f>IF(Tableau13[[#This Row],[Note jouée]]="Silence",Tableau13[[#This Row],[gamme]],VLOOKUP(C95,durée,2,FALSE))</f>
        <v>400</v>
      </c>
    </row>
    <row r="96" spans="1:5" x14ac:dyDescent="0.25">
      <c r="A96" t="s">
        <v>21</v>
      </c>
      <c r="B96">
        <v>4</v>
      </c>
      <c r="C96" t="s">
        <v>14</v>
      </c>
      <c r="D96" s="10">
        <f>IFERROR(VLOOKUP(A96,note,MATCH(B96,Feuil1!$L$1:$N$1,0)+1,FALSE),"")</f>
        <v>698.5</v>
      </c>
      <c r="E96" s="10">
        <f>IF(Tableau13[[#This Row],[Note jouée]]="Silence",Tableau13[[#This Row],[gamme]],VLOOKUP(C96,durée,2,FALSE))</f>
        <v>150</v>
      </c>
    </row>
    <row r="97" spans="1:5" x14ac:dyDescent="0.25">
      <c r="A97" t="s">
        <v>21</v>
      </c>
      <c r="B97">
        <v>4</v>
      </c>
      <c r="C97" t="s">
        <v>14</v>
      </c>
      <c r="D97" s="10">
        <f>IFERROR(VLOOKUP(A97,note,MATCH(B97,Feuil1!$L$1:$N$1,0)+1,FALSE),"")</f>
        <v>698.5</v>
      </c>
      <c r="E97" s="10">
        <f>IF(Tableau13[[#This Row],[Note jouée]]="Silence",Tableau13[[#This Row],[gamme]],VLOOKUP(C97,durée,2,FALSE))</f>
        <v>150</v>
      </c>
    </row>
    <row r="98" spans="1:5" x14ac:dyDescent="0.25">
      <c r="A98" t="s">
        <v>21</v>
      </c>
      <c r="B98">
        <v>4</v>
      </c>
      <c r="C98" t="s">
        <v>13</v>
      </c>
      <c r="D98" s="10">
        <f>IFERROR(VLOOKUP(A98,note,MATCH(B98,Feuil1!$L$1:$N$1,0)+1,FALSE),"")</f>
        <v>698.5</v>
      </c>
      <c r="E98" s="10">
        <f>IF(Tableau13[[#This Row],[Note jouée]]="Silence",Tableau13[[#This Row],[gamme]],VLOOKUP(C98,durée,2,FALSE))</f>
        <v>300</v>
      </c>
    </row>
    <row r="99" spans="1:5" x14ac:dyDescent="0.25">
      <c r="A99" t="s">
        <v>21</v>
      </c>
      <c r="B99">
        <v>4</v>
      </c>
      <c r="C99" t="s">
        <v>13</v>
      </c>
      <c r="D99" s="10">
        <f>IFERROR(VLOOKUP(A99,note,MATCH(B99,Feuil1!$L$1:$N$1,0)+1,FALSE),"")</f>
        <v>698.5</v>
      </c>
      <c r="E99" s="10">
        <f>IF(Tableau13[[#This Row],[Note jouée]]="Silence",Tableau13[[#This Row],[gamme]],VLOOKUP(C99,durée,2,FALSE))</f>
        <v>300</v>
      </c>
    </row>
    <row r="100" spans="1:5" x14ac:dyDescent="0.25">
      <c r="A100" t="s">
        <v>18</v>
      </c>
      <c r="B100">
        <v>4</v>
      </c>
      <c r="C100" t="s">
        <v>13</v>
      </c>
      <c r="D100" s="10">
        <f>IFERROR(VLOOKUP(A100,note,MATCH(B100,Feuil1!$L$1:$N$1,0)+1,FALSE),"")</f>
        <v>784</v>
      </c>
      <c r="E100" s="10">
        <f>IF(Tableau13[[#This Row],[Note jouée]]="Silence",Tableau13[[#This Row],[gamme]],VLOOKUP(C100,durée,2,FALSE))</f>
        <v>300</v>
      </c>
    </row>
    <row r="101" spans="1:5" x14ac:dyDescent="0.25">
      <c r="A101" t="s">
        <v>18</v>
      </c>
      <c r="B101">
        <v>4</v>
      </c>
      <c r="C101" t="s">
        <v>13</v>
      </c>
      <c r="D101" s="10">
        <f>IFERROR(VLOOKUP(A101,note,MATCH(B101,Feuil1!$L$1:$N$1,0)+1,FALSE),"")</f>
        <v>784</v>
      </c>
      <c r="E101" s="10">
        <f>IF(Tableau13[[#This Row],[Note jouée]]="Silence",Tableau13[[#This Row],[gamme]],VLOOKUP(C101,durée,2,FALSE))</f>
        <v>300</v>
      </c>
    </row>
    <row r="102" spans="1:5" x14ac:dyDescent="0.25">
      <c r="A102" t="s">
        <v>17</v>
      </c>
      <c r="B102">
        <v>4</v>
      </c>
      <c r="C102" t="s">
        <v>13</v>
      </c>
      <c r="D102" s="10">
        <f>IFERROR(VLOOKUP(A102,note,MATCH(B102,Feuil1!$L$1:$N$1,0)+1,FALSE),"")</f>
        <v>880</v>
      </c>
      <c r="E102" s="10">
        <f>IF(Tableau13[[#This Row],[Note jouée]]="Silence",Tableau13[[#This Row],[gamme]],VLOOKUP(C102,durée,2,FALSE))</f>
        <v>300</v>
      </c>
    </row>
    <row r="103" spans="1:5" x14ac:dyDescent="0.25">
      <c r="A103" t="s">
        <v>17</v>
      </c>
      <c r="B103">
        <v>4</v>
      </c>
      <c r="C103" t="s">
        <v>13</v>
      </c>
      <c r="D103" s="10">
        <f>IFERROR(VLOOKUP(A103,note,MATCH(B103,Feuil1!$L$1:$N$1,0)+1,FALSE),"")</f>
        <v>880</v>
      </c>
      <c r="E103" s="10">
        <f>IF(Tableau13[[#This Row],[Note jouée]]="Silence",Tableau13[[#This Row],[gamme]],VLOOKUP(C103,durée,2,FALSE))</f>
        <v>300</v>
      </c>
    </row>
    <row r="104" spans="1:5" x14ac:dyDescent="0.25">
      <c r="A104" t="s">
        <v>32</v>
      </c>
      <c r="B104">
        <v>400</v>
      </c>
      <c r="D104" s="10" t="str">
        <f>IFERROR(VLOOKUP(A104,note,MATCH(B104,Feuil1!$L$1:$N$1,0)+1,FALSE),"")</f>
        <v/>
      </c>
      <c r="E104" s="10">
        <f>IF(Tableau13[[#This Row],[Note jouée]]="Silence",Tableau13[[#This Row],[gamme]],VLOOKUP(C104,durée,2,FALSE))</f>
        <v>400</v>
      </c>
    </row>
    <row r="105" spans="1:5" x14ac:dyDescent="0.25">
      <c r="A105" t="s">
        <v>21</v>
      </c>
      <c r="B105">
        <v>4</v>
      </c>
      <c r="C105" t="s">
        <v>14</v>
      </c>
      <c r="D105" s="10">
        <f>IFERROR(VLOOKUP(A105,note,MATCH(B105,Feuil1!$L$1:$N$1,0)+1,FALSE),"")</f>
        <v>698.5</v>
      </c>
      <c r="E105" s="10">
        <f>IF(Tableau13[[#This Row],[Note jouée]]="Silence",Tableau13[[#This Row],[gamme]],VLOOKUP(C105,durée,2,FALSE))</f>
        <v>150</v>
      </c>
    </row>
    <row r="106" spans="1:5" x14ac:dyDescent="0.25">
      <c r="A106" t="s">
        <v>21</v>
      </c>
      <c r="B106">
        <v>4</v>
      </c>
      <c r="C106" t="s">
        <v>14</v>
      </c>
      <c r="D106" s="10">
        <f>IFERROR(VLOOKUP(A106,note,MATCH(B106,Feuil1!$L$1:$N$1,0)+1,FALSE),"")</f>
        <v>698.5</v>
      </c>
      <c r="E106" s="10">
        <f>IF(Tableau13[[#This Row],[Note jouée]]="Silence",Tableau13[[#This Row],[gamme]],VLOOKUP(C106,durée,2,FALSE))</f>
        <v>150</v>
      </c>
    </row>
    <row r="107" spans="1:5" x14ac:dyDescent="0.25">
      <c r="A107" t="s">
        <v>21</v>
      </c>
      <c r="B107">
        <v>4</v>
      </c>
      <c r="C107" t="s">
        <v>13</v>
      </c>
      <c r="D107" s="10">
        <f>IFERROR(VLOOKUP(A107,note,MATCH(B107,Feuil1!$L$1:$N$1,0)+1,FALSE),"")</f>
        <v>698.5</v>
      </c>
      <c r="E107" s="10">
        <f>IF(Tableau13[[#This Row],[Note jouée]]="Silence",Tableau13[[#This Row],[gamme]],VLOOKUP(C107,durée,2,FALSE))</f>
        <v>300</v>
      </c>
    </row>
    <row r="108" spans="1:5" x14ac:dyDescent="0.25">
      <c r="A108" t="s">
        <v>21</v>
      </c>
      <c r="B108">
        <v>4</v>
      </c>
      <c r="C108" t="s">
        <v>13</v>
      </c>
      <c r="D108" s="10">
        <f>IFERROR(VLOOKUP(A108,note,MATCH(B108,Feuil1!$L$1:$N$1,0)+1,FALSE),"")</f>
        <v>698.5</v>
      </c>
      <c r="E108" s="10">
        <f>IF(Tableau13[[#This Row],[Note jouée]]="Silence",Tableau13[[#This Row],[gamme]],VLOOKUP(C108,durée,2,FALSE))</f>
        <v>300</v>
      </c>
    </row>
    <row r="109" spans="1:5" x14ac:dyDescent="0.25">
      <c r="A109" t="s">
        <v>18</v>
      </c>
      <c r="B109">
        <v>4</v>
      </c>
      <c r="C109" t="s">
        <v>13</v>
      </c>
      <c r="D109" s="10">
        <f>IFERROR(VLOOKUP(A109,note,MATCH(B109,Feuil1!$L$1:$N$1,0)+1,FALSE),"")</f>
        <v>784</v>
      </c>
      <c r="E109" s="10">
        <f>IF(Tableau13[[#This Row],[Note jouée]]="Silence",Tableau13[[#This Row],[gamme]],VLOOKUP(C109,durée,2,FALSE))</f>
        <v>300</v>
      </c>
    </row>
    <row r="110" spans="1:5" x14ac:dyDescent="0.25">
      <c r="A110" t="s">
        <v>18</v>
      </c>
      <c r="B110">
        <v>4</v>
      </c>
      <c r="C110" t="s">
        <v>13</v>
      </c>
      <c r="D110" s="10">
        <f>IFERROR(VLOOKUP(A110,note,MATCH(B110,Feuil1!$L$1:$N$1,0)+1,FALSE),"")</f>
        <v>784</v>
      </c>
      <c r="E110" s="10">
        <f>IF(Tableau13[[#This Row],[Note jouée]]="Silence",Tableau13[[#This Row],[gamme]],VLOOKUP(C110,durée,2,FALSE))</f>
        <v>300</v>
      </c>
    </row>
    <row r="111" spans="1:5" x14ac:dyDescent="0.25">
      <c r="A111" t="s">
        <v>17</v>
      </c>
      <c r="B111">
        <v>4</v>
      </c>
      <c r="C111" t="s">
        <v>13</v>
      </c>
      <c r="D111" s="10">
        <f>IFERROR(VLOOKUP(A111,note,MATCH(B111,Feuil1!$L$1:$N$1,0)+1,FALSE),"")</f>
        <v>880</v>
      </c>
      <c r="E111" s="10">
        <f>IF(Tableau13[[#This Row],[Note jouée]]="Silence",Tableau13[[#This Row],[gamme]],VLOOKUP(C111,durée,2,FALSE))</f>
        <v>300</v>
      </c>
    </row>
    <row r="112" spans="1:5" x14ac:dyDescent="0.25">
      <c r="A112" t="s">
        <v>17</v>
      </c>
      <c r="B112">
        <v>4</v>
      </c>
      <c r="C112" t="s">
        <v>13</v>
      </c>
      <c r="D112" s="10">
        <f>IFERROR(VLOOKUP(A112,note,MATCH(B112,Feuil1!$L$1:$N$1,0)+1,FALSE),"")</f>
        <v>880</v>
      </c>
      <c r="E112" s="10">
        <f>IF(Tableau13[[#This Row],[Note jouée]]="Silence",Tableau13[[#This Row],[gamme]],VLOOKUP(C112,durée,2,FALSE))</f>
        <v>300</v>
      </c>
    </row>
    <row r="113" spans="1:5" x14ac:dyDescent="0.25">
      <c r="A113" t="s">
        <v>32</v>
      </c>
      <c r="B113">
        <v>400</v>
      </c>
      <c r="D113" s="10" t="str">
        <f>IFERROR(VLOOKUP(A113,note,MATCH(B113,Feuil1!$L$1:$N$1,0)+1,FALSE),"")</f>
        <v/>
      </c>
      <c r="E113" s="10">
        <f>IF(Tableau13[[#This Row],[Note jouée]]="Silence",Tableau13[[#This Row],[gamme]],VLOOKUP(C113,durée,2,FALSE))</f>
        <v>400</v>
      </c>
    </row>
    <row r="114" spans="1:5" x14ac:dyDescent="0.25">
      <c r="A114" t="s">
        <v>17</v>
      </c>
      <c r="B114">
        <v>4</v>
      </c>
      <c r="C114" t="s">
        <v>14</v>
      </c>
      <c r="D114" s="10">
        <f>IFERROR(VLOOKUP(A114,note,MATCH(B114,Feuil1!$L$1:$N$1,0)+1,FALSE),"")</f>
        <v>880</v>
      </c>
      <c r="E114" s="10">
        <f>IF(Tableau13[[#This Row],[Note jouée]]="Silence",Tableau13[[#This Row],[gamme]],VLOOKUP(C114,durée,2,FALSE))</f>
        <v>150</v>
      </c>
    </row>
    <row r="115" spans="1:5" x14ac:dyDescent="0.25">
      <c r="A115" t="s">
        <v>17</v>
      </c>
      <c r="B115">
        <v>4</v>
      </c>
      <c r="C115" t="s">
        <v>14</v>
      </c>
      <c r="D115" s="10">
        <f>IFERROR(VLOOKUP(A115,note,MATCH(B115,Feuil1!$L$1:$N$1,0)+1,FALSE),"")</f>
        <v>880</v>
      </c>
      <c r="E115" s="10">
        <f>IF(Tableau13[[#This Row],[Note jouée]]="Silence",Tableau13[[#This Row],[gamme]],VLOOKUP(C115,durée,2,FALSE))</f>
        <v>150</v>
      </c>
    </row>
    <row r="116" spans="1:5" x14ac:dyDescent="0.25">
      <c r="A116" t="s">
        <v>31</v>
      </c>
      <c r="B116">
        <v>4</v>
      </c>
      <c r="C116" t="s">
        <v>13</v>
      </c>
      <c r="D116" s="10">
        <f>IFERROR(VLOOKUP(A116,note,MATCH(B116,Feuil1!$L$1:$N$1,0)+1,FALSE),"")</f>
        <v>932</v>
      </c>
      <c r="E116" s="10">
        <f>IF(Tableau13[[#This Row],[Note jouée]]="Silence",Tableau13[[#This Row],[gamme]],VLOOKUP(C116,durée,2,FALSE))</f>
        <v>300</v>
      </c>
    </row>
    <row r="117" spans="1:5" x14ac:dyDescent="0.25">
      <c r="A117" t="s">
        <v>31</v>
      </c>
      <c r="B117">
        <v>4</v>
      </c>
      <c r="C117" t="s">
        <v>13</v>
      </c>
      <c r="D117" s="10">
        <f>IFERROR(VLOOKUP(A117,note,MATCH(B117,Feuil1!$L$1:$N$1,0)+1,FALSE),"")</f>
        <v>932</v>
      </c>
      <c r="E117" s="10">
        <f>IF(Tableau13[[#This Row],[Note jouée]]="Silence",Tableau13[[#This Row],[gamme]],VLOOKUP(C117,durée,2,FALSE))</f>
        <v>300</v>
      </c>
    </row>
    <row r="118" spans="1:5" x14ac:dyDescent="0.25">
      <c r="A118" t="s">
        <v>21</v>
      </c>
      <c r="B118">
        <v>4</v>
      </c>
      <c r="C118" t="s">
        <v>13</v>
      </c>
      <c r="D118" s="10">
        <f>IFERROR(VLOOKUP(A118,note,MATCH(B118,Feuil1!$L$1:$N$1,0)+1,FALSE),"")</f>
        <v>698.5</v>
      </c>
      <c r="E118" s="10">
        <f>IF(Tableau13[[#This Row],[Note jouée]]="Silence",Tableau13[[#This Row],[gamme]],VLOOKUP(C118,durée,2,FALSE))</f>
        <v>300</v>
      </c>
    </row>
    <row r="119" spans="1:5" x14ac:dyDescent="0.25">
      <c r="A119" t="s">
        <v>21</v>
      </c>
      <c r="B119">
        <v>4</v>
      </c>
      <c r="C119" t="s">
        <v>13</v>
      </c>
      <c r="D119" s="10">
        <f>IFERROR(VLOOKUP(A119,note,MATCH(B119,Feuil1!$L$1:$N$1,0)+1,FALSE),"")</f>
        <v>698.5</v>
      </c>
      <c r="E119" s="10">
        <f>IF(Tableau13[[#This Row],[Note jouée]]="Silence",Tableau13[[#This Row],[gamme]],VLOOKUP(C119,durée,2,FALSE))</f>
        <v>300</v>
      </c>
    </row>
    <row r="120" spans="1:5" x14ac:dyDescent="0.25">
      <c r="A120" t="s">
        <v>17</v>
      </c>
      <c r="B120">
        <v>4</v>
      </c>
      <c r="C120" t="s">
        <v>12</v>
      </c>
      <c r="D120" s="10">
        <f>IFERROR(VLOOKUP(A120,note,MATCH(B120,Feuil1!$L$1:$N$1,0)+1,FALSE),"")</f>
        <v>880</v>
      </c>
      <c r="E120" s="10">
        <f>IF(Tableau13[[#This Row],[Note jouée]]="Silence",Tableau13[[#This Row],[gamme]],VLOOKUP(C120,durée,2,FALSE))</f>
        <v>600</v>
      </c>
    </row>
    <row r="121" spans="1:5" x14ac:dyDescent="0.25">
      <c r="A121" t="s">
        <v>32</v>
      </c>
      <c r="B121">
        <v>400</v>
      </c>
      <c r="D121" s="10" t="str">
        <f>IFERROR(VLOOKUP(A121,note,MATCH(B121,Feuil1!$L$1:$N$1,0)+1,FALSE),"")</f>
        <v/>
      </c>
      <c r="E121" s="10">
        <f>IF(Tableau13[[#This Row],[Note jouée]]="Silence",Tableau13[[#This Row],[gamme]],VLOOKUP(C121,durée,2,FALSE))</f>
        <v>400</v>
      </c>
    </row>
    <row r="122" spans="1:5" x14ac:dyDescent="0.25">
      <c r="A122" t="s">
        <v>22</v>
      </c>
      <c r="B122">
        <v>4</v>
      </c>
      <c r="C122" t="s">
        <v>14</v>
      </c>
      <c r="D122" s="10">
        <f>IFERROR(VLOOKUP(A122,note,MATCH(B122,Feuil1!$L$1:$N$1,0)+1,FALSE),"")</f>
        <v>587</v>
      </c>
      <c r="E122" s="10">
        <f>IF(Tableau13[[#This Row],[Note jouée]]="Silence",Tableau13[[#This Row],[gamme]],VLOOKUP(C122,durée,2,FALSE))</f>
        <v>150</v>
      </c>
    </row>
    <row r="123" spans="1:5" x14ac:dyDescent="0.25">
      <c r="A123" t="s">
        <v>22</v>
      </c>
      <c r="B123">
        <v>4</v>
      </c>
      <c r="C123" t="s">
        <v>14</v>
      </c>
      <c r="D123" s="10">
        <f>IFERROR(VLOOKUP(A123,note,MATCH(B123,Feuil1!$L$1:$N$1,0)+1,FALSE),"")</f>
        <v>587</v>
      </c>
      <c r="E123" s="10">
        <f>IF(Tableau13[[#This Row],[Note jouée]]="Silence",Tableau13[[#This Row],[gamme]],VLOOKUP(C123,durée,2,FALSE))</f>
        <v>150</v>
      </c>
    </row>
    <row r="124" spans="1:5" x14ac:dyDescent="0.25">
      <c r="A124" t="s">
        <v>22</v>
      </c>
      <c r="B124">
        <v>4</v>
      </c>
      <c r="C124" t="s">
        <v>13</v>
      </c>
      <c r="D124" s="10">
        <f>IFERROR(VLOOKUP(A124,note,MATCH(B124,Feuil1!$L$1:$N$1,0)+1,FALSE),"")</f>
        <v>587</v>
      </c>
      <c r="E124" s="10">
        <f>IF(Tableau13[[#This Row],[Note jouée]]="Silence",Tableau13[[#This Row],[gamme]],VLOOKUP(C124,durée,2,FALSE))</f>
        <v>300</v>
      </c>
    </row>
    <row r="125" spans="1:5" x14ac:dyDescent="0.25">
      <c r="A125" t="s">
        <v>22</v>
      </c>
      <c r="B125">
        <v>4</v>
      </c>
      <c r="C125" t="s">
        <v>13</v>
      </c>
      <c r="D125" s="10">
        <f>IFERROR(VLOOKUP(A125,note,MATCH(B125,Feuil1!$L$1:$N$1,0)+1,FALSE),"")</f>
        <v>587</v>
      </c>
      <c r="E125" s="10">
        <f>IF(Tableau13[[#This Row],[Note jouée]]="Silence",Tableau13[[#This Row],[gamme]],VLOOKUP(C125,durée,2,FALSE))</f>
        <v>300</v>
      </c>
    </row>
    <row r="126" spans="1:5" x14ac:dyDescent="0.25">
      <c r="A126" t="s">
        <v>20</v>
      </c>
      <c r="B126">
        <v>4</v>
      </c>
      <c r="C126" t="s">
        <v>13</v>
      </c>
      <c r="D126" s="10">
        <f>IFERROR(VLOOKUP(A126,note,MATCH(B126,Feuil1!$L$1:$N$1,0)+1,FALSE),"")</f>
        <v>659</v>
      </c>
      <c r="E126" s="10">
        <f>IF(Tableau13[[#This Row],[Note jouée]]="Silence",Tableau13[[#This Row],[gamme]],VLOOKUP(C126,durée,2,FALSE))</f>
        <v>300</v>
      </c>
    </row>
    <row r="127" spans="1:5" x14ac:dyDescent="0.25">
      <c r="A127" t="s">
        <v>20</v>
      </c>
      <c r="B127">
        <v>4</v>
      </c>
      <c r="C127" t="s">
        <v>13</v>
      </c>
      <c r="D127" s="10">
        <f>IFERROR(VLOOKUP(A127,note,MATCH(B127,Feuil1!$L$1:$N$1,0)+1,FALSE),"")</f>
        <v>659</v>
      </c>
      <c r="E127" s="10">
        <f>IF(Tableau13[[#This Row],[Note jouée]]="Silence",Tableau13[[#This Row],[gamme]],VLOOKUP(C127,durée,2,FALSE))</f>
        <v>300</v>
      </c>
    </row>
    <row r="128" spans="1:5" x14ac:dyDescent="0.25">
      <c r="A128" t="s">
        <v>21</v>
      </c>
      <c r="B128">
        <v>4</v>
      </c>
      <c r="C128" t="s">
        <v>12</v>
      </c>
      <c r="D128" s="10">
        <f>IFERROR(VLOOKUP(A128,note,MATCH(B128,Feuil1!$L$1:$N$1,0)+1,FALSE),"")</f>
        <v>698.5</v>
      </c>
      <c r="E128" s="10">
        <f>IF(Tableau13[[#This Row],[Note jouée]]="Silence",Tableau13[[#This Row],[gamme]],VLOOKUP(C128,durée,2,FALSE))</f>
        <v>600</v>
      </c>
    </row>
    <row r="129" spans="1:5" x14ac:dyDescent="0.25">
      <c r="A129" t="s">
        <v>32</v>
      </c>
      <c r="B129">
        <v>400</v>
      </c>
      <c r="D129" s="10" t="str">
        <f>IFERROR(VLOOKUP(A129,note,MATCH(B129,Feuil1!$L$1:$N$1,0)+1,FALSE),"")</f>
        <v/>
      </c>
      <c r="E129" s="10">
        <f>IF(Tableau13[[#This Row],[Note jouée]]="Silence",Tableau13[[#This Row],[gamme]],VLOOKUP(C129,durée,2,FALSE))</f>
        <v>400</v>
      </c>
    </row>
    <row r="130" spans="1:5" x14ac:dyDescent="0.25">
      <c r="A130" t="s">
        <v>22</v>
      </c>
      <c r="B130">
        <v>4</v>
      </c>
      <c r="C130" t="s">
        <v>14</v>
      </c>
      <c r="D130" s="10">
        <f>IFERROR(VLOOKUP(A130,note,MATCH(B130,Feuil1!$L$1:$N$1,0)+1,FALSE),"")</f>
        <v>587</v>
      </c>
      <c r="E130" s="10">
        <f>IF(Tableau13[[#This Row],[Note jouée]]="Silence",Tableau13[[#This Row],[gamme]],VLOOKUP(C130,durée,2,FALSE))</f>
        <v>150</v>
      </c>
    </row>
    <row r="131" spans="1:5" x14ac:dyDescent="0.25">
      <c r="A131" t="s">
        <v>22</v>
      </c>
      <c r="B131">
        <v>4</v>
      </c>
      <c r="C131" t="s">
        <v>14</v>
      </c>
      <c r="D131" s="10">
        <f>IFERROR(VLOOKUP(A131,note,MATCH(B131,Feuil1!$L$1:$N$1,0)+1,FALSE),"")</f>
        <v>587</v>
      </c>
      <c r="E131" s="10">
        <f>IF(Tableau13[[#This Row],[Note jouée]]="Silence",Tableau13[[#This Row],[gamme]],VLOOKUP(C131,durée,2,FALSE))</f>
        <v>150</v>
      </c>
    </row>
    <row r="132" spans="1:5" x14ac:dyDescent="0.25">
      <c r="A132" t="s">
        <v>22</v>
      </c>
      <c r="B132">
        <v>4</v>
      </c>
      <c r="C132" t="s">
        <v>13</v>
      </c>
      <c r="D132" s="10">
        <f>IFERROR(VLOOKUP(A132,note,MATCH(B132,Feuil1!$L$1:$N$1,0)+1,FALSE),"")</f>
        <v>587</v>
      </c>
      <c r="E132" s="10">
        <f>IF(Tableau13[[#This Row],[Note jouée]]="Silence",Tableau13[[#This Row],[gamme]],VLOOKUP(C132,durée,2,FALSE))</f>
        <v>300</v>
      </c>
    </row>
    <row r="133" spans="1:5" x14ac:dyDescent="0.25">
      <c r="A133" t="s">
        <v>22</v>
      </c>
      <c r="B133">
        <v>4</v>
      </c>
      <c r="C133" t="s">
        <v>13</v>
      </c>
      <c r="D133" s="10">
        <f>IFERROR(VLOOKUP(A133,note,MATCH(B133,Feuil1!$L$1:$N$1,0)+1,FALSE),"")</f>
        <v>587</v>
      </c>
      <c r="E133" s="10">
        <f>IF(Tableau13[[#This Row],[Note jouée]]="Silence",Tableau13[[#This Row],[gamme]],VLOOKUP(C133,durée,2,FALSE))</f>
        <v>300</v>
      </c>
    </row>
    <row r="134" spans="1:5" x14ac:dyDescent="0.25">
      <c r="A134" t="s">
        <v>20</v>
      </c>
      <c r="B134">
        <v>4</v>
      </c>
      <c r="C134" t="s">
        <v>13</v>
      </c>
      <c r="D134" s="10">
        <f>IFERROR(VLOOKUP(A134,note,MATCH(B134,Feuil1!$L$1:$N$1,0)+1,FALSE),"")</f>
        <v>659</v>
      </c>
      <c r="E134" s="10">
        <f>IF(Tableau13[[#This Row],[Note jouée]]="Silence",Tableau13[[#This Row],[gamme]],VLOOKUP(C134,durée,2,FALSE))</f>
        <v>300</v>
      </c>
    </row>
    <row r="135" spans="1:5" x14ac:dyDescent="0.25">
      <c r="A135" t="s">
        <v>20</v>
      </c>
      <c r="B135">
        <v>4</v>
      </c>
      <c r="C135" t="s">
        <v>13</v>
      </c>
      <c r="D135" s="10">
        <f>IFERROR(VLOOKUP(A135,note,MATCH(B135,Feuil1!$L$1:$N$1,0)+1,FALSE),"")</f>
        <v>659</v>
      </c>
      <c r="E135" s="10">
        <f>IF(Tableau13[[#This Row],[Note jouée]]="Silence",Tableau13[[#This Row],[gamme]],VLOOKUP(C135,durée,2,FALSE))</f>
        <v>300</v>
      </c>
    </row>
    <row r="136" spans="1:5" x14ac:dyDescent="0.25">
      <c r="A136" t="s">
        <v>21</v>
      </c>
      <c r="B136">
        <v>4</v>
      </c>
      <c r="C136" t="s">
        <v>12</v>
      </c>
      <c r="D136" s="10">
        <f>IFERROR(VLOOKUP(A136,note,MATCH(B136,Feuil1!$L$1:$N$1,0)+1,FALSE),"")</f>
        <v>698.5</v>
      </c>
      <c r="E136" s="10">
        <f>IF(Tableau13[[#This Row],[Note jouée]]="Silence",Tableau13[[#This Row],[gamme]],VLOOKUP(C136,durée,2,FALSE))</f>
        <v>600</v>
      </c>
    </row>
    <row r="137" spans="1:5" x14ac:dyDescent="0.25">
      <c r="A137" t="s">
        <v>32</v>
      </c>
      <c r="B137">
        <v>400</v>
      </c>
      <c r="D137" s="10" t="str">
        <f>IFERROR(VLOOKUP(A137,note,MATCH(B137,Feuil1!$L$1:$N$1,0)+1,FALSE),"")</f>
        <v/>
      </c>
      <c r="E137" s="10">
        <f>IF(Tableau13[[#This Row],[Note jouée]]="Silence",Tableau13[[#This Row],[gamme]],VLOOKUP(C137,durée,2,FALSE))</f>
        <v>400</v>
      </c>
    </row>
  </sheetData>
  <dataValidations count="1">
    <dataValidation type="list" allowBlank="1" showInputMessage="1" showErrorMessage="1" sqref="C2:C137">
      <formula1>$F$1:$F$7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7"/>
  <sheetViews>
    <sheetView workbookViewId="0">
      <selection activeCell="C24" sqref="C24"/>
    </sheetView>
  </sheetViews>
  <sheetFormatPr baseColWidth="10" defaultRowHeight="15" x14ac:dyDescent="0.25"/>
  <sheetData>
    <row r="1" spans="1:5" x14ac:dyDescent="0.25">
      <c r="A1" t="s">
        <v>30</v>
      </c>
      <c r="B1" t="s">
        <v>24</v>
      </c>
      <c r="C1" t="s">
        <v>25</v>
      </c>
      <c r="D1" t="s">
        <v>26</v>
      </c>
      <c r="E1" t="s">
        <v>27</v>
      </c>
    </row>
    <row r="2" spans="1:5" x14ac:dyDescent="0.25">
      <c r="A2" t="s">
        <v>0</v>
      </c>
      <c r="B2">
        <v>5</v>
      </c>
      <c r="C2" t="s">
        <v>28</v>
      </c>
      <c r="D2">
        <f>IFERROR(VLOOKUP(A2,note,MATCH(B2,Feuil1!$L$1:$N$1,0)+1,FALSE),"")</f>
        <v>1046.5</v>
      </c>
      <c r="E2">
        <f>IF(Tableau14[[#This Row],[Note jouée]]="Silence",Tableau14[[#This Row],[gamme]],VLOOKUP(C2,durée,2,FALSE))</f>
        <v>900</v>
      </c>
    </row>
    <row r="3" spans="1:5" x14ac:dyDescent="0.25">
      <c r="A3" t="s">
        <v>33</v>
      </c>
      <c r="B3">
        <v>4</v>
      </c>
      <c r="C3" t="s">
        <v>13</v>
      </c>
      <c r="D3">
        <f>IFERROR(VLOOKUP(A3,note,MATCH(B3,Feuil1!$L$1:$N$1,0)+1,FALSE),"")</f>
        <v>988</v>
      </c>
      <c r="E3">
        <f>IF(Tableau14[[#This Row],[Note jouée]]="Silence",Tableau14[[#This Row],[gamme]],VLOOKUP(C3,durée,2,FALSE))</f>
        <v>300</v>
      </c>
    </row>
    <row r="4" spans="1:5" x14ac:dyDescent="0.25">
      <c r="A4" t="s">
        <v>17</v>
      </c>
      <c r="B4">
        <v>4</v>
      </c>
      <c r="C4" t="s">
        <v>13</v>
      </c>
      <c r="D4">
        <f>IFERROR(VLOOKUP(A4,note,MATCH(B4,Feuil1!$L$1:$N$1,0)+1,FALSE),"")</f>
        <v>880</v>
      </c>
      <c r="E4">
        <f>IF(Tableau14[[#This Row],[Note jouée]]="Silence",Tableau14[[#This Row],[gamme]],VLOOKUP(C4,durée,2,FALSE))</f>
        <v>300</v>
      </c>
    </row>
    <row r="5" spans="1:5" x14ac:dyDescent="0.25">
      <c r="A5" t="s">
        <v>18</v>
      </c>
      <c r="B5">
        <v>4</v>
      </c>
      <c r="C5" t="s">
        <v>13</v>
      </c>
      <c r="D5">
        <f>IFERROR(VLOOKUP(A5,note,MATCH(B5,Feuil1!$L$1:$N$1,0)+1,FALSE),"")</f>
        <v>784</v>
      </c>
      <c r="E5">
        <f>IF(Tableau14[[#This Row],[Note jouée]]="Silence",Tableau14[[#This Row],[gamme]],VLOOKUP(C5,durée,2,FALSE))</f>
        <v>300</v>
      </c>
    </row>
    <row r="6" spans="1:5" x14ac:dyDescent="0.25">
      <c r="A6" t="s">
        <v>20</v>
      </c>
      <c r="B6">
        <v>4</v>
      </c>
      <c r="C6" t="s">
        <v>13</v>
      </c>
      <c r="D6">
        <f>IFERROR(VLOOKUP(A6,note,MATCH(B6,Feuil1!$L$1:$N$1,0)+1,FALSE),"")</f>
        <v>659</v>
      </c>
      <c r="E6">
        <f>IF(Tableau14[[#This Row],[Note jouée]]="Silence",Tableau14[[#This Row],[gamme]],VLOOKUP(C6,durée,2,FALSE))</f>
        <v>300</v>
      </c>
    </row>
    <row r="7" spans="1:5" x14ac:dyDescent="0.25">
      <c r="A7" t="s">
        <v>23</v>
      </c>
      <c r="B7">
        <v>5</v>
      </c>
      <c r="C7" t="s">
        <v>13</v>
      </c>
      <c r="D7">
        <f>IFERROR(VLOOKUP(A7,note,MATCH(B7,Feuil1!$L$1:$N$1,0)+1,FALSE),"")</f>
        <v>1046.5</v>
      </c>
      <c r="E7">
        <f>IF(Tableau14[[#This Row],[Note jouée]]="Silence",Tableau14[[#This Row],[gamme]],VLOOKUP(C7,durée,2,FALSE))</f>
        <v>300</v>
      </c>
    </row>
    <row r="8" spans="1:5" x14ac:dyDescent="0.25">
      <c r="A8" t="s">
        <v>33</v>
      </c>
      <c r="B8">
        <v>4</v>
      </c>
      <c r="C8" t="s">
        <v>28</v>
      </c>
      <c r="D8">
        <f>IFERROR(VLOOKUP(A8,note,MATCH(B8,Feuil1!$L$1:$N$1,0)+1,FALSE),"")</f>
        <v>988</v>
      </c>
      <c r="E8">
        <f>IF(Tableau14[[#This Row],[Note jouée]]="Silence",Tableau14[[#This Row],[gamme]],VLOOKUP(C8,durée,2,FALSE))</f>
        <v>900</v>
      </c>
    </row>
    <row r="9" spans="1:5" x14ac:dyDescent="0.25">
      <c r="A9" t="s">
        <v>17</v>
      </c>
      <c r="B9">
        <v>4</v>
      </c>
      <c r="C9" t="s">
        <v>13</v>
      </c>
      <c r="D9">
        <f>IFERROR(VLOOKUP(A9,note,MATCH(B9,Feuil1!$L$1:$N$1,0)+1,FALSE),"")</f>
        <v>880</v>
      </c>
      <c r="E9">
        <f>IF(Tableau14[[#This Row],[Note jouée]]="Silence",Tableau14[[#This Row],[gamme]],VLOOKUP(C9,durée,2,FALSE))</f>
        <v>300</v>
      </c>
    </row>
    <row r="10" spans="1:5" x14ac:dyDescent="0.25">
      <c r="A10" t="s">
        <v>18</v>
      </c>
      <c r="B10">
        <v>4</v>
      </c>
      <c r="C10" t="s">
        <v>13</v>
      </c>
      <c r="D10">
        <f>IFERROR(VLOOKUP(A10,note,MATCH(B10,Feuil1!$L$1:$N$1,0)+1,FALSE),"")</f>
        <v>784</v>
      </c>
      <c r="E10">
        <f>IF(Tableau14[[#This Row],[Note jouée]]="Silence",Tableau14[[#This Row],[gamme]],VLOOKUP(C10,durée,2,FALSE))</f>
        <v>300</v>
      </c>
    </row>
    <row r="11" spans="1:5" x14ac:dyDescent="0.25">
      <c r="A11" t="s">
        <v>20</v>
      </c>
      <c r="B11">
        <v>4</v>
      </c>
      <c r="C11" t="s">
        <v>13</v>
      </c>
      <c r="D11">
        <f>IFERROR(VLOOKUP(A11,note,MATCH(B11,Feuil1!$L$1:$N$1,0)+1,FALSE),"")</f>
        <v>659</v>
      </c>
      <c r="E11">
        <f>IF(Tableau14[[#This Row],[Note jouée]]="Silence",Tableau14[[#This Row],[gamme]],VLOOKUP(C11,durée,2,FALSE))</f>
        <v>300</v>
      </c>
    </row>
    <row r="12" spans="1:5" x14ac:dyDescent="0.25">
      <c r="A12" t="s">
        <v>23</v>
      </c>
      <c r="B12">
        <v>4</v>
      </c>
      <c r="C12" t="s">
        <v>13</v>
      </c>
      <c r="D12">
        <f>IFERROR(VLOOKUP(A12,note,MATCH(B12,Feuil1!$L$1:$N$1,0)+1,FALSE),"")</f>
        <v>523</v>
      </c>
      <c r="E12">
        <f>IF(Tableau14[[#This Row],[Note jouée]]="Silence",Tableau14[[#This Row],[gamme]],VLOOKUP(C12,durée,2,FALSE))</f>
        <v>300</v>
      </c>
    </row>
    <row r="13" spans="1:5" x14ac:dyDescent="0.25">
      <c r="A13" t="s">
        <v>33</v>
      </c>
      <c r="B13">
        <v>4</v>
      </c>
      <c r="C13" t="s">
        <v>13</v>
      </c>
      <c r="D13">
        <f>IFERROR(VLOOKUP(A13,note,MATCH(B13,Feuil1!$L$1:$N$1,0)+1,FALSE),"")</f>
        <v>988</v>
      </c>
      <c r="E13">
        <f>IF(Tableau14[[#This Row],[Note jouée]]="Silence",Tableau14[[#This Row],[gamme]],VLOOKUP(C13,durée,2,FALSE))</f>
        <v>300</v>
      </c>
    </row>
    <row r="14" spans="1:5" x14ac:dyDescent="0.25">
      <c r="A14" t="s">
        <v>17</v>
      </c>
      <c r="B14">
        <v>4</v>
      </c>
      <c r="C14" t="s">
        <v>28</v>
      </c>
      <c r="D14">
        <f>IFERROR(VLOOKUP(A14,note,MATCH(B14,Feuil1!$L$1:$N$1,0)+1,FALSE),"")</f>
        <v>880</v>
      </c>
      <c r="E14">
        <f>IF(Tableau14[[#This Row],[Note jouée]]="Silence",Tableau14[[#This Row],[gamme]],VLOOKUP(C14,durée,2,FALSE))</f>
        <v>900</v>
      </c>
    </row>
    <row r="15" spans="1:5" x14ac:dyDescent="0.25">
      <c r="A15" t="s">
        <v>18</v>
      </c>
      <c r="B15">
        <v>4</v>
      </c>
      <c r="C15" t="s">
        <v>13</v>
      </c>
      <c r="D15">
        <f>IFERROR(VLOOKUP(A15,note,MATCH(B15,Feuil1!$L$1:$N$1,0)+1,FALSE),"")</f>
        <v>784</v>
      </c>
      <c r="E15">
        <f>IF(Tableau14[[#This Row],[Note jouée]]="Silence",Tableau14[[#This Row],[gamme]],VLOOKUP(C15,durée,2,FALSE))</f>
        <v>300</v>
      </c>
    </row>
    <row r="16" spans="1:5" x14ac:dyDescent="0.25">
      <c r="A16" t="s">
        <v>20</v>
      </c>
      <c r="B16">
        <v>4</v>
      </c>
      <c r="C16" t="s">
        <v>13</v>
      </c>
      <c r="D16">
        <f>IFERROR(VLOOKUP(A16,note,MATCH(B16,Feuil1!$L$1:$N$1,0)+1,FALSE),"")</f>
        <v>659</v>
      </c>
      <c r="E16">
        <f>IF(Tableau14[[#This Row],[Note jouée]]="Silence",Tableau14[[#This Row],[gamme]],VLOOKUP(C16,durée,2,FALSE))</f>
        <v>300</v>
      </c>
    </row>
    <row r="17" spans="1:5" x14ac:dyDescent="0.25">
      <c r="A17" t="s">
        <v>23</v>
      </c>
      <c r="B17">
        <v>4</v>
      </c>
      <c r="C17" t="s">
        <v>13</v>
      </c>
      <c r="D17">
        <f>IFERROR(VLOOKUP(A17,note,MATCH(B17,Feuil1!$L$1:$N$1,0)+1,FALSE),"")</f>
        <v>523</v>
      </c>
      <c r="E17">
        <f>IF(Tableau14[[#This Row],[Note jouée]]="Silence",Tableau14[[#This Row],[gamme]],VLOOKUP(C17,durée,2,FALSE))</f>
        <v>300</v>
      </c>
    </row>
    <row r="18" spans="1:5" x14ac:dyDescent="0.25">
      <c r="A18" t="s">
        <v>23</v>
      </c>
      <c r="B18">
        <v>4</v>
      </c>
      <c r="C18" t="s">
        <v>13</v>
      </c>
      <c r="D18">
        <f>IFERROR(VLOOKUP(A18,note,MATCH(B18,Feuil1!$L$1:$N$1,0)+1,FALSE),"")</f>
        <v>523</v>
      </c>
      <c r="E18">
        <f>IF(Tableau14[[#This Row],[Note jouée]]="Silence",Tableau14[[#This Row],[gamme]],VLOOKUP(C18,durée,2,FALSE))</f>
        <v>300</v>
      </c>
    </row>
    <row r="19" spans="1:5" x14ac:dyDescent="0.25">
      <c r="A19" t="s">
        <v>33</v>
      </c>
      <c r="B19">
        <v>4</v>
      </c>
      <c r="C19" t="s">
        <v>13</v>
      </c>
      <c r="D19">
        <f>IFERROR(VLOOKUP(A19,note,MATCH(B19,Feuil1!$L$1:$N$1,0)+1,FALSE),"")</f>
        <v>988</v>
      </c>
      <c r="E19">
        <f>IF(Tableau14[[#This Row],[Note jouée]]="Silence",Tableau14[[#This Row],[gamme]],VLOOKUP(C19,durée,2,FALSE))</f>
        <v>300</v>
      </c>
    </row>
    <row r="20" spans="1:5" x14ac:dyDescent="0.25">
      <c r="A20" t="s">
        <v>17</v>
      </c>
      <c r="B20">
        <v>4</v>
      </c>
      <c r="C20" t="s">
        <v>15</v>
      </c>
      <c r="D20">
        <f>IFERROR(VLOOKUP(A20,note,MATCH(B20,Feuil1!$L$1:$N$1,0)+1,FALSE),"")</f>
        <v>880</v>
      </c>
      <c r="E20">
        <f>IF(Tableau14[[#This Row],[Note jouée]]="Silence",Tableau14[[#This Row],[gamme]],VLOOKUP(C20,durée,2,FALSE))</f>
        <v>1200</v>
      </c>
    </row>
    <row r="21" spans="1:5" x14ac:dyDescent="0.25">
      <c r="A21" t="s">
        <v>18</v>
      </c>
      <c r="B21">
        <v>4</v>
      </c>
      <c r="C21" t="s">
        <v>15</v>
      </c>
      <c r="D21">
        <f>IFERROR(VLOOKUP(A21,note,MATCH(B21,Feuil1!$L$1:$N$1,0)+1,FALSE),"")</f>
        <v>784</v>
      </c>
      <c r="E21">
        <f>IF(Tableau14[[#This Row],[Note jouée]]="Silence",Tableau14[[#This Row],[gamme]],VLOOKUP(C21,durée,2,FALSE))</f>
        <v>1200</v>
      </c>
    </row>
    <row r="22" spans="1:5" x14ac:dyDescent="0.25">
      <c r="A22" t="s">
        <v>22</v>
      </c>
      <c r="B22">
        <v>5</v>
      </c>
      <c r="C22" t="s">
        <v>28</v>
      </c>
      <c r="D22">
        <f>IFERROR(VLOOKUP(A22,note,MATCH(B22,Feuil1!$L$1:$N$1,0)+1,FALSE),"")</f>
        <v>1175</v>
      </c>
      <c r="E22">
        <f>IF(Tableau14[[#This Row],[Note jouée]]="Silence",Tableau14[[#This Row],[gamme]],VLOOKUP(C22,durée,2,FALSE))</f>
        <v>900</v>
      </c>
    </row>
    <row r="23" spans="1:5" x14ac:dyDescent="0.25">
      <c r="A23" t="s">
        <v>23</v>
      </c>
      <c r="B23">
        <v>5</v>
      </c>
      <c r="C23" t="s">
        <v>13</v>
      </c>
      <c r="D23">
        <f>IFERROR(VLOOKUP(A23,note,MATCH(B23,Feuil1!$L$1:$N$1,0)+1,FALSE),"")</f>
        <v>1046.5</v>
      </c>
      <c r="E23">
        <f>IF(Tableau14[[#This Row],[Note jouée]]="Silence",Tableau14[[#This Row],[gamme]],VLOOKUP(C23,durée,2,FALSE))</f>
        <v>300</v>
      </c>
    </row>
    <row r="24" spans="1:5" x14ac:dyDescent="0.25">
      <c r="A24" t="s">
        <v>33</v>
      </c>
      <c r="B24">
        <v>4</v>
      </c>
      <c r="C24" t="s">
        <v>13</v>
      </c>
      <c r="D24">
        <f>IFERROR(VLOOKUP(A24,note,MATCH(B24,Feuil1!$L$1:$N$1,0)+1,FALSE),"")</f>
        <v>988</v>
      </c>
      <c r="E24">
        <f>IF(Tableau14[[#This Row],[Note jouée]]="Silence",Tableau14[[#This Row],[gamme]],VLOOKUP(C24,durée,2,FALSE))</f>
        <v>300</v>
      </c>
    </row>
    <row r="25" spans="1:5" x14ac:dyDescent="0.25">
      <c r="A25" t="s">
        <v>17</v>
      </c>
      <c r="B25">
        <v>4</v>
      </c>
      <c r="C25" t="s">
        <v>13</v>
      </c>
      <c r="D25">
        <f>IFERROR(VLOOKUP(A25,note,MATCH(B25,Feuil1!$L$1:$N$1,0)+1,FALSE),"")</f>
        <v>880</v>
      </c>
      <c r="E25">
        <f>IF(Tableau14[[#This Row],[Note jouée]]="Silence",Tableau14[[#This Row],[gamme]],VLOOKUP(C25,durée,2,FALSE))</f>
        <v>300</v>
      </c>
    </row>
    <row r="26" spans="1:5" x14ac:dyDescent="0.25">
      <c r="A26" t="s">
        <v>21</v>
      </c>
      <c r="B26">
        <v>4</v>
      </c>
      <c r="C26" t="s">
        <v>13</v>
      </c>
      <c r="D26">
        <f>IFERROR(VLOOKUP(A26,note,MATCH(B26,Feuil1!$L$1:$N$1,0)+1,FALSE),"")</f>
        <v>698.5</v>
      </c>
      <c r="E26">
        <f>IF(Tableau14[[#This Row],[Note jouée]]="Silence",Tableau14[[#This Row],[gamme]],VLOOKUP(C26,durée,2,FALSE))</f>
        <v>300</v>
      </c>
    </row>
    <row r="27" spans="1:5" x14ac:dyDescent="0.25">
      <c r="A27" t="s">
        <v>23</v>
      </c>
      <c r="B27">
        <v>5</v>
      </c>
      <c r="C27" t="s">
        <v>13</v>
      </c>
      <c r="D27">
        <f>IFERROR(VLOOKUP(A27,note,MATCH(B27,Feuil1!$L$1:$N$1,0)+1,FALSE),"")</f>
        <v>1046.5</v>
      </c>
      <c r="E27">
        <f>IF(Tableau14[[#This Row],[Note jouée]]="Silence",Tableau14[[#This Row],[gamme]],VLOOKUP(C27,durée,2,FALSE))</f>
        <v>300</v>
      </c>
    </row>
    <row r="28" spans="1:5" x14ac:dyDescent="0.25">
      <c r="A28" t="s">
        <v>33</v>
      </c>
      <c r="B28">
        <v>4</v>
      </c>
      <c r="C28" t="s">
        <v>28</v>
      </c>
      <c r="D28">
        <f>IFERROR(VLOOKUP(A28,note,MATCH(B28,Feuil1!$L$1:$N$1,0)+1,FALSE),"")</f>
        <v>988</v>
      </c>
      <c r="E28">
        <f>IF(Tableau14[[#This Row],[Note jouée]]="Silence",Tableau14[[#This Row],[gamme]],VLOOKUP(C28,durée,2,FALSE))</f>
        <v>900</v>
      </c>
    </row>
    <row r="29" spans="1:5" x14ac:dyDescent="0.25">
      <c r="A29" t="s">
        <v>17</v>
      </c>
      <c r="B29">
        <v>4</v>
      </c>
      <c r="C29" t="s">
        <v>13</v>
      </c>
      <c r="D29">
        <f>IFERROR(VLOOKUP(A29,note,MATCH(B29,Feuil1!$L$1:$N$1,0)+1,FALSE),"")</f>
        <v>880</v>
      </c>
      <c r="E29">
        <f>IF(Tableau14[[#This Row],[Note jouée]]="Silence",Tableau14[[#This Row],[gamme]],VLOOKUP(C29,durée,2,FALSE))</f>
        <v>300</v>
      </c>
    </row>
    <row r="30" spans="1:5" x14ac:dyDescent="0.25">
      <c r="A30" t="s">
        <v>18</v>
      </c>
      <c r="B30">
        <v>4</v>
      </c>
      <c r="C30" t="s">
        <v>13</v>
      </c>
      <c r="D30">
        <f>IFERROR(VLOOKUP(A30,note,MATCH(B30,Feuil1!$L$1:$N$1,0)+1,FALSE),"")</f>
        <v>784</v>
      </c>
      <c r="E30">
        <f>IF(Tableau14[[#This Row],[Note jouée]]="Silence",Tableau14[[#This Row],[gamme]],VLOOKUP(C30,durée,2,FALSE))</f>
        <v>300</v>
      </c>
    </row>
    <row r="31" spans="1:5" x14ac:dyDescent="0.25">
      <c r="A31" t="s">
        <v>21</v>
      </c>
      <c r="B31">
        <v>4</v>
      </c>
      <c r="C31" t="s">
        <v>13</v>
      </c>
      <c r="D31">
        <f>IFERROR(VLOOKUP(A31,note,MATCH(B31,Feuil1!$L$1:$N$1,0)+1,FALSE),"")</f>
        <v>698.5</v>
      </c>
      <c r="E31">
        <f>IF(Tableau14[[#This Row],[Note jouée]]="Silence",Tableau14[[#This Row],[gamme]],VLOOKUP(C31,durée,2,FALSE))</f>
        <v>300</v>
      </c>
    </row>
    <row r="32" spans="1:5" x14ac:dyDescent="0.25">
      <c r="A32" t="s">
        <v>22</v>
      </c>
      <c r="B32">
        <v>4</v>
      </c>
      <c r="C32" t="s">
        <v>13</v>
      </c>
      <c r="D32">
        <f>IFERROR(VLOOKUP(A32,note,MATCH(B32,Feuil1!$L$1:$N$1,0)+1,FALSE),"")</f>
        <v>587</v>
      </c>
      <c r="E32">
        <f>IF(Tableau14[[#This Row],[Note jouée]]="Silence",Tableau14[[#This Row],[gamme]],VLOOKUP(C32,durée,2,FALSE))</f>
        <v>300</v>
      </c>
    </row>
    <row r="33" spans="1:5" x14ac:dyDescent="0.25">
      <c r="A33" t="s">
        <v>33</v>
      </c>
      <c r="B33">
        <v>4</v>
      </c>
      <c r="C33" t="s">
        <v>13</v>
      </c>
      <c r="D33">
        <f>IFERROR(VLOOKUP(A33,note,MATCH(B33,Feuil1!$L$1:$N$1,0)+1,FALSE),"")</f>
        <v>988</v>
      </c>
      <c r="E33">
        <f>IF(Tableau14[[#This Row],[Note jouée]]="Silence",Tableau14[[#This Row],[gamme]],VLOOKUP(C33,durée,2,FALSE))</f>
        <v>300</v>
      </c>
    </row>
    <row r="34" spans="1:5" x14ac:dyDescent="0.25">
      <c r="A34" t="s">
        <v>17</v>
      </c>
      <c r="B34">
        <v>4</v>
      </c>
      <c r="C34" t="s">
        <v>28</v>
      </c>
      <c r="D34">
        <f>IFERROR(VLOOKUP(A34,note,MATCH(B34,Feuil1!$L$1:$N$1,0)+1,FALSE),"")</f>
        <v>880</v>
      </c>
      <c r="E34">
        <f>IF(Tableau14[[#This Row],[Note jouée]]="Silence",Tableau14[[#This Row],[gamme]],VLOOKUP(C34,durée,2,FALSE))</f>
        <v>900</v>
      </c>
    </row>
    <row r="35" spans="1:5" x14ac:dyDescent="0.25">
      <c r="A35" t="s">
        <v>18</v>
      </c>
      <c r="B35">
        <v>4</v>
      </c>
      <c r="C35" t="s">
        <v>13</v>
      </c>
      <c r="D35">
        <f>IFERROR(VLOOKUP(A35,note,MATCH(B35,Feuil1!$L$1:$N$1,0)+1,FALSE),"")</f>
        <v>784</v>
      </c>
      <c r="E35">
        <f>IF(Tableau14[[#This Row],[Note jouée]]="Silence",Tableau14[[#This Row],[gamme]],VLOOKUP(C35,durée,2,FALSE))</f>
        <v>300</v>
      </c>
    </row>
    <row r="36" spans="1:5" x14ac:dyDescent="0.25">
      <c r="A36" t="s">
        <v>21</v>
      </c>
      <c r="B36">
        <v>4</v>
      </c>
      <c r="C36" t="s">
        <v>13</v>
      </c>
      <c r="D36">
        <f>IFERROR(VLOOKUP(A36,note,MATCH(B36,Feuil1!$L$1:$N$1,0)+1,FALSE),"")</f>
        <v>698.5</v>
      </c>
      <c r="E36">
        <f>IF(Tableau14[[#This Row],[Note jouée]]="Silence",Tableau14[[#This Row],[gamme]],VLOOKUP(C36,durée,2,FALSE))</f>
        <v>300</v>
      </c>
    </row>
    <row r="37" spans="1:5" x14ac:dyDescent="0.25">
      <c r="A37" t="s">
        <v>19</v>
      </c>
      <c r="B37">
        <v>4</v>
      </c>
      <c r="C37" t="s">
        <v>13</v>
      </c>
      <c r="D37">
        <f>IFERROR(VLOOKUP(A37,note,MATCH(B37,Feuil1!$L$1:$N$1,0)+1,FALSE),"")</f>
        <v>554</v>
      </c>
      <c r="E37">
        <f>IF(Tableau14[[#This Row],[Note jouée]]="Silence",Tableau14[[#This Row],[gamme]],VLOOKUP(C37,durée,2,FALSE))</f>
        <v>300</v>
      </c>
    </row>
    <row r="38" spans="1:5" x14ac:dyDescent="0.25">
      <c r="A38" t="s">
        <v>22</v>
      </c>
      <c r="B38">
        <v>4</v>
      </c>
      <c r="C38" t="s">
        <v>13</v>
      </c>
      <c r="D38">
        <f>IFERROR(VLOOKUP(A38,note,MATCH(B38,Feuil1!$L$1:$N$1,0)+1,FALSE),"")</f>
        <v>587</v>
      </c>
      <c r="E38">
        <f>IF(Tableau14[[#This Row],[Note jouée]]="Silence",Tableau14[[#This Row],[gamme]],VLOOKUP(C38,durée,2,FALSE))</f>
        <v>300</v>
      </c>
    </row>
    <row r="39" spans="1:5" x14ac:dyDescent="0.25">
      <c r="A39" t="s">
        <v>33</v>
      </c>
      <c r="B39">
        <v>4</v>
      </c>
      <c r="C39" t="s">
        <v>13</v>
      </c>
      <c r="D39">
        <f>IFERROR(VLOOKUP(A39,note,MATCH(B39,Feuil1!$L$1:$N$1,0)+1,FALSE),"")</f>
        <v>988</v>
      </c>
      <c r="E39">
        <f>IF(Tableau14[[#This Row],[Note jouée]]="Silence",Tableau14[[#This Row],[gamme]],VLOOKUP(C39,durée,2,FALSE))</f>
        <v>300</v>
      </c>
    </row>
    <row r="40" spans="1:5" x14ac:dyDescent="0.25">
      <c r="A40" t="s">
        <v>17</v>
      </c>
      <c r="B40">
        <v>4</v>
      </c>
      <c r="C40" t="s">
        <v>15</v>
      </c>
      <c r="D40">
        <f>IFERROR(VLOOKUP(A40,note,MATCH(B40,Feuil1!$L$1:$N$1,0)+1,FALSE),"")</f>
        <v>880</v>
      </c>
      <c r="E40">
        <f>IF(Tableau14[[#This Row],[Note jouée]]="Silence",Tableau14[[#This Row],[gamme]],VLOOKUP(C40,durée,2,FALSE))</f>
        <v>1200</v>
      </c>
    </row>
    <row r="41" spans="1:5" x14ac:dyDescent="0.25">
      <c r="A41" t="s">
        <v>18</v>
      </c>
      <c r="B41">
        <v>4</v>
      </c>
      <c r="C41" t="s">
        <v>15</v>
      </c>
      <c r="D41">
        <f>IFERROR(VLOOKUP(A41,note,MATCH(B41,Feuil1!$L$1:$N$1,0)+1,FALSE),"")</f>
        <v>784</v>
      </c>
      <c r="E41">
        <f>IF(Tableau14[[#This Row],[Note jouée]]="Silence",Tableau14[[#This Row],[gamme]],VLOOKUP(C41,durée,2,FALSE))</f>
        <v>1200</v>
      </c>
    </row>
    <row r="42" spans="1:5" x14ac:dyDescent="0.25">
      <c r="A42" t="s">
        <v>23</v>
      </c>
      <c r="B42">
        <v>5</v>
      </c>
      <c r="C42" t="s">
        <v>28</v>
      </c>
      <c r="D42">
        <f>IFERROR(VLOOKUP(A42,note,MATCH(B42,Feuil1!$L$1:$N$1,0)+1,FALSE),"")</f>
        <v>1046.5</v>
      </c>
      <c r="E42">
        <f>IF(Tableau14[[#This Row],[Note jouée]]="Silence",Tableau14[[#This Row],[gamme]],VLOOKUP(C42,durée,2,FALSE))</f>
        <v>900</v>
      </c>
    </row>
    <row r="43" spans="1:5" x14ac:dyDescent="0.25">
      <c r="A43" t="s">
        <v>33</v>
      </c>
      <c r="B43">
        <v>4</v>
      </c>
      <c r="C43" t="s">
        <v>13</v>
      </c>
      <c r="D43">
        <f>IFERROR(VLOOKUP(A43,note,MATCH(B43,Feuil1!$L$1:$N$1,0)+1,FALSE),"")</f>
        <v>988</v>
      </c>
      <c r="E43">
        <f>IF(Tableau14[[#This Row],[Note jouée]]="Silence",Tableau14[[#This Row],[gamme]],VLOOKUP(C43,durée,2,FALSE))</f>
        <v>300</v>
      </c>
    </row>
    <row r="44" spans="1:5" x14ac:dyDescent="0.25">
      <c r="A44" t="s">
        <v>17</v>
      </c>
      <c r="B44">
        <v>4</v>
      </c>
      <c r="C44" t="s">
        <v>13</v>
      </c>
      <c r="D44">
        <f>IFERROR(VLOOKUP(A44,note,MATCH(B44,Feuil1!$L$1:$N$1,0)+1,FALSE),"")</f>
        <v>880</v>
      </c>
      <c r="E44">
        <f>IF(Tableau14[[#This Row],[Note jouée]]="Silence",Tableau14[[#This Row],[gamme]],VLOOKUP(C44,durée,2,FALSE))</f>
        <v>300</v>
      </c>
    </row>
    <row r="45" spans="1:5" x14ac:dyDescent="0.25">
      <c r="A45" t="s">
        <v>18</v>
      </c>
      <c r="B45">
        <v>4</v>
      </c>
      <c r="C45" t="s">
        <v>13</v>
      </c>
      <c r="D45">
        <f>IFERROR(VLOOKUP(A45,note,MATCH(B45,Feuil1!$L$1:$N$1,0)+1,FALSE),"")</f>
        <v>784</v>
      </c>
      <c r="E45">
        <f>IF(Tableau14[[#This Row],[Note jouée]]="Silence",Tableau14[[#This Row],[gamme]],VLOOKUP(C45,durée,2,FALSE))</f>
        <v>300</v>
      </c>
    </row>
    <row r="46" spans="1:5" x14ac:dyDescent="0.25">
      <c r="A46" t="s">
        <v>20</v>
      </c>
      <c r="B46">
        <v>4</v>
      </c>
      <c r="C46" t="s">
        <v>13</v>
      </c>
      <c r="D46">
        <f>IFERROR(VLOOKUP(A46,note,MATCH(B46,Feuil1!$L$1:$N$1,0)+1,FALSE),"")</f>
        <v>659</v>
      </c>
      <c r="E46">
        <f>IF(Tableau14[[#This Row],[Note jouée]]="Silence",Tableau14[[#This Row],[gamme]],VLOOKUP(C46,durée,2,FALSE))</f>
        <v>300</v>
      </c>
    </row>
    <row r="47" spans="1:5" x14ac:dyDescent="0.25">
      <c r="A47" t="s">
        <v>23</v>
      </c>
      <c r="B47">
        <v>5</v>
      </c>
      <c r="C47" t="s">
        <v>13</v>
      </c>
      <c r="D47">
        <f>IFERROR(VLOOKUP(A47,note,MATCH(B47,Feuil1!$L$1:$N$1,0)+1,FALSE),"")</f>
        <v>1046.5</v>
      </c>
      <c r="E47">
        <f>IF(Tableau14[[#This Row],[Note jouée]]="Silence",Tableau14[[#This Row],[gamme]],VLOOKUP(C47,durée,2,FALSE))</f>
        <v>300</v>
      </c>
    </row>
    <row r="48" spans="1:5" x14ac:dyDescent="0.25">
      <c r="A48" t="s">
        <v>33</v>
      </c>
      <c r="B48">
        <v>4</v>
      </c>
      <c r="C48" t="s">
        <v>28</v>
      </c>
      <c r="D48">
        <f>IFERROR(VLOOKUP(A48,note,MATCH(B48,Feuil1!$L$1:$N$1,0)+1,FALSE),"")</f>
        <v>988</v>
      </c>
      <c r="E48">
        <f>IF(Tableau14[[#This Row],[Note jouée]]="Silence",Tableau14[[#This Row],[gamme]],VLOOKUP(C48,durée,2,FALSE))</f>
        <v>900</v>
      </c>
    </row>
    <row r="49" spans="1:5" x14ac:dyDescent="0.25">
      <c r="A49" t="s">
        <v>17</v>
      </c>
      <c r="B49">
        <v>4</v>
      </c>
      <c r="C49" t="s">
        <v>13</v>
      </c>
      <c r="D49">
        <f>IFERROR(VLOOKUP(A49,note,MATCH(B49,Feuil1!$L$1:$N$1,0)+1,FALSE),"")</f>
        <v>880</v>
      </c>
      <c r="E49">
        <f>IF(Tableau14[[#This Row],[Note jouée]]="Silence",Tableau14[[#This Row],[gamme]],VLOOKUP(C49,durée,2,FALSE))</f>
        <v>300</v>
      </c>
    </row>
    <row r="50" spans="1:5" x14ac:dyDescent="0.25">
      <c r="A50" t="s">
        <v>18</v>
      </c>
      <c r="B50">
        <v>4</v>
      </c>
      <c r="C50" t="s">
        <v>13</v>
      </c>
      <c r="D50">
        <f>IFERROR(VLOOKUP(A50,note,MATCH(B50,Feuil1!$L$1:$N$1,0)+1,FALSE),"")</f>
        <v>784</v>
      </c>
      <c r="E50">
        <f>IF(Tableau14[[#This Row],[Note jouée]]="Silence",Tableau14[[#This Row],[gamme]],VLOOKUP(C50,durée,2,FALSE))</f>
        <v>300</v>
      </c>
    </row>
    <row r="51" spans="1:5" x14ac:dyDescent="0.25">
      <c r="A51" t="s">
        <v>20</v>
      </c>
      <c r="B51">
        <v>4</v>
      </c>
      <c r="C51" t="s">
        <v>13</v>
      </c>
      <c r="D51">
        <f>IFERROR(VLOOKUP(A51,note,MATCH(B51,Feuil1!$L$1:$N$1,0)+1,FALSE),"")</f>
        <v>659</v>
      </c>
      <c r="E51">
        <f>IF(Tableau14[[#This Row],[Note jouée]]="Silence",Tableau14[[#This Row],[gamme]],VLOOKUP(C51,durée,2,FALSE))</f>
        <v>300</v>
      </c>
    </row>
    <row r="52" spans="1:5" x14ac:dyDescent="0.25">
      <c r="A52" t="s">
        <v>23</v>
      </c>
      <c r="B52">
        <v>4</v>
      </c>
      <c r="C52" t="s">
        <v>13</v>
      </c>
      <c r="D52">
        <f>IFERROR(VLOOKUP(A52,note,MATCH(B52,Feuil1!$L$1:$N$1,0)+1,FALSE),"")</f>
        <v>523</v>
      </c>
      <c r="E52">
        <f>IF(Tableau14[[#This Row],[Note jouée]]="Silence",Tableau14[[#This Row],[gamme]],VLOOKUP(C52,durée,2,FALSE))</f>
        <v>300</v>
      </c>
    </row>
    <row r="53" spans="1:5" x14ac:dyDescent="0.25">
      <c r="A53" t="s">
        <v>33</v>
      </c>
      <c r="B53">
        <v>4</v>
      </c>
      <c r="C53" t="s">
        <v>13</v>
      </c>
      <c r="D53">
        <f>IFERROR(VLOOKUP(A53,note,MATCH(B53,Feuil1!$L$1:$N$1,0)+1,FALSE),"")</f>
        <v>988</v>
      </c>
      <c r="E53">
        <f>IF(Tableau14[[#This Row],[Note jouée]]="Silence",Tableau14[[#This Row],[gamme]],VLOOKUP(C53,durée,2,FALSE))</f>
        <v>300</v>
      </c>
    </row>
    <row r="54" spans="1:5" x14ac:dyDescent="0.25">
      <c r="A54" t="s">
        <v>17</v>
      </c>
      <c r="B54">
        <v>4</v>
      </c>
      <c r="C54" t="s">
        <v>28</v>
      </c>
      <c r="D54">
        <f>IFERROR(VLOOKUP(A54,note,MATCH(B54,Feuil1!$L$1:$N$1,0)+1,FALSE),"")</f>
        <v>880</v>
      </c>
      <c r="E54">
        <f>IF(Tableau14[[#This Row],[Note jouée]]="Silence",Tableau14[[#This Row],[gamme]],VLOOKUP(C54,durée,2,FALSE))</f>
        <v>900</v>
      </c>
    </row>
    <row r="55" spans="1:5" x14ac:dyDescent="0.25">
      <c r="A55" t="s">
        <v>18</v>
      </c>
      <c r="B55">
        <v>4</v>
      </c>
      <c r="C55" t="s">
        <v>13</v>
      </c>
      <c r="D55">
        <f>IFERROR(VLOOKUP(A55,note,MATCH(B55,Feuil1!$L$1:$N$1,0)+1,FALSE),"")</f>
        <v>784</v>
      </c>
      <c r="E55">
        <f>IF(Tableau14[[#This Row],[Note jouée]]="Silence",Tableau14[[#This Row],[gamme]],VLOOKUP(C55,durée,2,FALSE))</f>
        <v>300</v>
      </c>
    </row>
    <row r="56" spans="1:5" x14ac:dyDescent="0.25">
      <c r="A56" t="s">
        <v>20</v>
      </c>
      <c r="B56">
        <v>4</v>
      </c>
      <c r="C56" t="s">
        <v>13</v>
      </c>
      <c r="D56">
        <f>IFERROR(VLOOKUP(A56,note,MATCH(B56,Feuil1!$L$1:$N$1,0)+1,FALSE),"")</f>
        <v>659</v>
      </c>
      <c r="E56">
        <f>IF(Tableau14[[#This Row],[Note jouée]]="Silence",Tableau14[[#This Row],[gamme]],VLOOKUP(C56,durée,2,FALSE))</f>
        <v>300</v>
      </c>
    </row>
    <row r="57" spans="1:5" x14ac:dyDescent="0.25">
      <c r="A57" t="s">
        <v>23</v>
      </c>
      <c r="B57">
        <v>4</v>
      </c>
      <c r="C57" t="s">
        <v>13</v>
      </c>
      <c r="D57">
        <f>IFERROR(VLOOKUP(A57,note,MATCH(B57,Feuil1!$L$1:$N$1,0)+1,FALSE),"")</f>
        <v>523</v>
      </c>
      <c r="E57">
        <f>IF(Tableau14[[#This Row],[Note jouée]]="Silence",Tableau14[[#This Row],[gamme]],VLOOKUP(C57,durée,2,FALSE))</f>
        <v>300</v>
      </c>
    </row>
    <row r="58" spans="1:5" x14ac:dyDescent="0.25">
      <c r="A58" t="s">
        <v>22</v>
      </c>
      <c r="B58">
        <v>4</v>
      </c>
      <c r="C58" t="s">
        <v>13</v>
      </c>
      <c r="D58">
        <f>IFERROR(VLOOKUP(A58,note,MATCH(B58,Feuil1!$L$1:$N$1,0)+1,FALSE),"")</f>
        <v>587</v>
      </c>
      <c r="E58">
        <f>IF(Tableau14[[#This Row],[Note jouée]]="Silence",Tableau14[[#This Row],[gamme]],VLOOKUP(C58,durée,2,FALSE))</f>
        <v>300</v>
      </c>
    </row>
    <row r="59" spans="1:5" x14ac:dyDescent="0.25">
      <c r="A59" t="s">
        <v>23</v>
      </c>
      <c r="B59">
        <v>5</v>
      </c>
      <c r="C59" t="s">
        <v>13</v>
      </c>
      <c r="D59">
        <f>IFERROR(VLOOKUP(A59,note,MATCH(B59,Feuil1!$L$1:$N$1,0)+1,FALSE),"")</f>
        <v>1046.5</v>
      </c>
      <c r="E59">
        <f>IF(Tableau14[[#This Row],[Note jouée]]="Silence",Tableau14[[#This Row],[gamme]],VLOOKUP(C59,durée,2,FALSE))</f>
        <v>300</v>
      </c>
    </row>
    <row r="60" spans="1:5" x14ac:dyDescent="0.25">
      <c r="A60" t="s">
        <v>23</v>
      </c>
      <c r="B60">
        <v>5</v>
      </c>
      <c r="C60" t="s">
        <v>16</v>
      </c>
      <c r="D60">
        <f>IFERROR(VLOOKUP(A60,note,MATCH(B60,Feuil1!$L$1:$N$1,0)+1,FALSE),"")</f>
        <v>1046.5</v>
      </c>
      <c r="E60">
        <f>IF(Tableau14[[#This Row],[Note jouée]]="Silence",Tableau14[[#This Row],[gamme]],VLOOKUP(C60,durée,2,FALSE))</f>
        <v>2400</v>
      </c>
    </row>
    <row r="61" spans="1:5" x14ac:dyDescent="0.25">
      <c r="A61" t="s">
        <v>22</v>
      </c>
      <c r="B61">
        <v>5</v>
      </c>
      <c r="C61" t="s">
        <v>12</v>
      </c>
      <c r="D61">
        <f>IFERROR(VLOOKUP(A61,note,MATCH(B61,Feuil1!$L$1:$N$1,0)+1,FALSE),"")</f>
        <v>1175</v>
      </c>
      <c r="E61">
        <f>IF(Tableau14[[#This Row],[Note jouée]]="Silence",Tableau14[[#This Row],[gamme]],VLOOKUP(C61,durée,2,FALSE))</f>
        <v>600</v>
      </c>
    </row>
    <row r="62" spans="1:5" x14ac:dyDescent="0.25">
      <c r="A62" t="s">
        <v>22</v>
      </c>
      <c r="B62">
        <v>5</v>
      </c>
      <c r="C62" t="s">
        <v>13</v>
      </c>
      <c r="D62">
        <f>IFERROR(VLOOKUP(A62,note,MATCH(B62,Feuil1!$L$1:$N$1,0)+1,FALSE),"")</f>
        <v>1175</v>
      </c>
      <c r="E62">
        <f>IF(Tableau14[[#This Row],[Note jouée]]="Silence",Tableau14[[#This Row],[gamme]],VLOOKUP(C62,durée,2,FALSE))</f>
        <v>300</v>
      </c>
    </row>
    <row r="63" spans="1:5" x14ac:dyDescent="0.25">
      <c r="A63" t="s">
        <v>23</v>
      </c>
      <c r="B63">
        <v>5</v>
      </c>
      <c r="C63" t="s">
        <v>13</v>
      </c>
      <c r="D63">
        <f>IFERROR(VLOOKUP(A63,note,MATCH(B63,Feuil1!$L$1:$N$1,0)+1,FALSE),"")</f>
        <v>1046.5</v>
      </c>
      <c r="E63">
        <f>IF(Tableau14[[#This Row],[Note jouée]]="Silence",Tableau14[[#This Row],[gamme]],VLOOKUP(C63,durée,2,FALSE))</f>
        <v>300</v>
      </c>
    </row>
    <row r="64" spans="1:5" x14ac:dyDescent="0.25">
      <c r="A64" t="s">
        <v>22</v>
      </c>
      <c r="B64">
        <v>5</v>
      </c>
      <c r="C64" t="s">
        <v>13</v>
      </c>
      <c r="D64">
        <f>IFERROR(VLOOKUP(A64,note,MATCH(B64,Feuil1!$L$1:$N$1,0)+1,FALSE),"")</f>
        <v>1175</v>
      </c>
      <c r="E64">
        <f>IF(Tableau14[[#This Row],[Note jouée]]="Silence",Tableau14[[#This Row],[gamme]],VLOOKUP(C64,durée,2,FALSE))</f>
        <v>300</v>
      </c>
    </row>
    <row r="65" spans="1:5" x14ac:dyDescent="0.25">
      <c r="A65" t="s">
        <v>22</v>
      </c>
      <c r="B65">
        <v>5</v>
      </c>
      <c r="C65" t="s">
        <v>13</v>
      </c>
      <c r="D65">
        <f>IFERROR(VLOOKUP(A65,note,MATCH(B65,Feuil1!$L$1:$N$1,0)+1,FALSE),"")</f>
        <v>1175</v>
      </c>
      <c r="E65">
        <f>IF(Tableau14[[#This Row],[Note jouée]]="Silence",Tableau14[[#This Row],[gamme]],VLOOKUP(C65,durée,2,FALSE))</f>
        <v>300</v>
      </c>
    </row>
    <row r="66" spans="1:5" x14ac:dyDescent="0.25">
      <c r="A66" t="s">
        <v>32</v>
      </c>
      <c r="B66">
        <v>150</v>
      </c>
      <c r="D66" t="str">
        <f>IFERROR(VLOOKUP(A66,note,MATCH(B66,Feuil1!$L$1:$N$1,0)+1,FALSE),"")</f>
        <v/>
      </c>
      <c r="E66">
        <f>IF(Tableau14[[#This Row],[Note jouée]]="Silence",Tableau14[[#This Row],[gamme]],VLOOKUP(C66,durée,2,FALSE))</f>
        <v>150</v>
      </c>
    </row>
    <row r="67" spans="1:5" x14ac:dyDescent="0.25">
      <c r="A67" t="s">
        <v>23</v>
      </c>
      <c r="B67">
        <v>5</v>
      </c>
      <c r="C67" t="s">
        <v>13</v>
      </c>
      <c r="D67">
        <f>IFERROR(VLOOKUP(A67,note,MATCH(B67,Feuil1!$L$1:$N$1,0)+1,FALSE),"")</f>
        <v>1046.5</v>
      </c>
      <c r="E67">
        <f>IF(Tableau14[[#This Row],[Note jouée]]="Silence",Tableau14[[#This Row],[gamme]],VLOOKUP(C67,durée,2,FALSE))</f>
        <v>300</v>
      </c>
    </row>
    <row r="68" spans="1:5" x14ac:dyDescent="0.25">
      <c r="A68" t="s">
        <v>22</v>
      </c>
      <c r="B68">
        <v>5</v>
      </c>
      <c r="C68" t="s">
        <v>13</v>
      </c>
      <c r="D68">
        <f>IFERROR(VLOOKUP(A68,note,MATCH(B68,Feuil1!$L$1:$N$1,0)+1,FALSE),"")</f>
        <v>1175</v>
      </c>
      <c r="E68">
        <f>IF(Tableau14[[#This Row],[Note jouée]]="Silence",Tableau14[[#This Row],[gamme]],VLOOKUP(C68,durée,2,FALSE))</f>
        <v>300</v>
      </c>
    </row>
    <row r="69" spans="1:5" x14ac:dyDescent="0.25">
      <c r="A69" t="s">
        <v>22</v>
      </c>
      <c r="B69">
        <v>5</v>
      </c>
      <c r="C69" t="s">
        <v>12</v>
      </c>
      <c r="D69">
        <f>IFERROR(VLOOKUP(A69,note,MATCH(B69,Feuil1!$L$1:$N$1,0)+1,FALSE),"")</f>
        <v>1175</v>
      </c>
      <c r="E69">
        <f>IF(Tableau14[[#This Row],[Note jouée]]="Silence",Tableau14[[#This Row],[gamme]],VLOOKUP(C69,durée,2,FALSE))</f>
        <v>600</v>
      </c>
    </row>
    <row r="70" spans="1:5" x14ac:dyDescent="0.25">
      <c r="A70" t="s">
        <v>23</v>
      </c>
      <c r="B70">
        <v>5</v>
      </c>
      <c r="C70" t="s">
        <v>13</v>
      </c>
      <c r="D70">
        <f>IFERROR(VLOOKUP(A70,note,MATCH(B70,Feuil1!$L$1:$N$1,0)+1,FALSE),"")</f>
        <v>1046.5</v>
      </c>
      <c r="E70">
        <f>IF(Tableau14[[#This Row],[Note jouée]]="Silence",Tableau14[[#This Row],[gamme]],VLOOKUP(C70,durée,2,FALSE))</f>
        <v>300</v>
      </c>
    </row>
    <row r="71" spans="1:5" x14ac:dyDescent="0.25">
      <c r="A71" t="s">
        <v>18</v>
      </c>
      <c r="B71">
        <v>4</v>
      </c>
      <c r="C71" t="s">
        <v>15</v>
      </c>
      <c r="D71">
        <f>IFERROR(VLOOKUP(A71,note,MATCH(B71,Feuil1!$L$1:$N$1,0)+1,FALSE),"")</f>
        <v>784</v>
      </c>
      <c r="E71">
        <f>IF(Tableau14[[#This Row],[Note jouée]]="Silence",Tableau14[[#This Row],[gamme]],VLOOKUP(C71,durée,2,FALSE))</f>
        <v>1200</v>
      </c>
    </row>
    <row r="72" spans="1:5" x14ac:dyDescent="0.25">
      <c r="A72" t="s">
        <v>22</v>
      </c>
      <c r="B72">
        <v>5</v>
      </c>
      <c r="C72" t="s">
        <v>12</v>
      </c>
      <c r="D72">
        <f>IFERROR(VLOOKUP(A72,note,MATCH(B72,Feuil1!$L$1:$N$1,0)+1,FALSE),"")</f>
        <v>1175</v>
      </c>
      <c r="E72">
        <f>IF(Tableau14[[#This Row],[Note jouée]]="Silence",Tableau14[[#This Row],[gamme]],VLOOKUP(C72,durée,2,FALSE))</f>
        <v>600</v>
      </c>
    </row>
    <row r="73" spans="1:5" x14ac:dyDescent="0.25">
      <c r="A73" t="s">
        <v>23</v>
      </c>
      <c r="B73">
        <v>5</v>
      </c>
      <c r="C73" t="s">
        <v>13</v>
      </c>
      <c r="D73">
        <f>IFERROR(VLOOKUP(A73,note,MATCH(B73,Feuil1!$L$1:$N$1,0)+1,FALSE),"")</f>
        <v>1046.5</v>
      </c>
      <c r="E73">
        <f>IF(Tableau14[[#This Row],[Note jouée]]="Silence",Tableau14[[#This Row],[gamme]],VLOOKUP(C73,durée,2,FALSE))</f>
        <v>300</v>
      </c>
    </row>
    <row r="74" spans="1:5" x14ac:dyDescent="0.25">
      <c r="A74" t="s">
        <v>22</v>
      </c>
      <c r="B74">
        <v>5</v>
      </c>
      <c r="C74" t="s">
        <v>13</v>
      </c>
      <c r="D74">
        <f>IFERROR(VLOOKUP(A74,note,MATCH(B74,Feuil1!$L$1:$N$1,0)+1,FALSE),"")</f>
        <v>1175</v>
      </c>
      <c r="E74">
        <f>IF(Tableau14[[#This Row],[Note jouée]]="Silence",Tableau14[[#This Row],[gamme]],VLOOKUP(C74,durée,2,FALSE))</f>
        <v>300</v>
      </c>
    </row>
    <row r="75" spans="1:5" x14ac:dyDescent="0.25">
      <c r="A75" t="s">
        <v>22</v>
      </c>
      <c r="B75">
        <v>5</v>
      </c>
      <c r="C75" t="s">
        <v>12</v>
      </c>
      <c r="D75">
        <f>IFERROR(VLOOKUP(A75,note,MATCH(B75,Feuil1!$L$1:$N$1,0)+1,FALSE),"")</f>
        <v>1175</v>
      </c>
      <c r="E75">
        <f>IF(Tableau14[[#This Row],[Note jouée]]="Silence",Tableau14[[#This Row],[gamme]],VLOOKUP(C75,durée,2,FALSE))</f>
        <v>600</v>
      </c>
    </row>
    <row r="76" spans="1:5" x14ac:dyDescent="0.25">
      <c r="A76" t="s">
        <v>23</v>
      </c>
      <c r="B76">
        <v>5</v>
      </c>
      <c r="C76" t="s">
        <v>13</v>
      </c>
      <c r="D76">
        <f>IFERROR(VLOOKUP(A76,note,MATCH(B76,Feuil1!$L$1:$N$1,0)+1,FALSE),"")</f>
        <v>1046.5</v>
      </c>
      <c r="E76">
        <f>IF(Tableau14[[#This Row],[Note jouée]]="Silence",Tableau14[[#This Row],[gamme]],VLOOKUP(C76,durée,2,FALSE))</f>
        <v>300</v>
      </c>
    </row>
    <row r="77" spans="1:5" x14ac:dyDescent="0.25">
      <c r="A77" t="s">
        <v>22</v>
      </c>
      <c r="B77">
        <v>5</v>
      </c>
      <c r="C77" t="s">
        <v>28</v>
      </c>
      <c r="D77">
        <f>IFERROR(VLOOKUP(A77,note,MATCH(B77,Feuil1!$L$1:$N$1,0)+1,FALSE),"")</f>
        <v>1175</v>
      </c>
      <c r="E77">
        <f>IF(Tableau14[[#This Row],[Note jouée]]="Silence",Tableau14[[#This Row],[gamme]],VLOOKUP(C77,durée,2,FALSE))</f>
        <v>900</v>
      </c>
    </row>
    <row r="78" spans="1:5" x14ac:dyDescent="0.25">
      <c r="A78" t="s">
        <v>23</v>
      </c>
      <c r="B78">
        <v>5</v>
      </c>
      <c r="C78" t="s">
        <v>13</v>
      </c>
      <c r="D78">
        <f>IFERROR(VLOOKUP(A78,note,MATCH(B78,Feuil1!$L$1:$N$1,0)+1,FALSE),"")</f>
        <v>1046.5</v>
      </c>
      <c r="E78">
        <f>IF(Tableau14[[#This Row],[Note jouée]]="Silence",Tableau14[[#This Row],[gamme]],VLOOKUP(C78,durée,2,FALSE))</f>
        <v>300</v>
      </c>
    </row>
    <row r="79" spans="1:5" x14ac:dyDescent="0.25">
      <c r="A79" t="s">
        <v>20</v>
      </c>
      <c r="B79">
        <v>5</v>
      </c>
      <c r="C79" t="s">
        <v>15</v>
      </c>
      <c r="D79">
        <f>IFERROR(VLOOKUP(A79,note,MATCH(B79,Feuil1!$L$1:$N$1,0)+1,FALSE),"")</f>
        <v>1318.5</v>
      </c>
      <c r="E79">
        <f>IF(Tableau14[[#This Row],[Note jouée]]="Silence",Tableau14[[#This Row],[gamme]],VLOOKUP(C79,durée,2,FALSE))</f>
        <v>1200</v>
      </c>
    </row>
    <row r="80" spans="1:5" x14ac:dyDescent="0.25">
      <c r="A80" t="s">
        <v>22</v>
      </c>
      <c r="B80">
        <v>5</v>
      </c>
      <c r="C80" t="s">
        <v>15</v>
      </c>
      <c r="D80">
        <f>IFERROR(VLOOKUP(A80,note,MATCH(B80,Feuil1!$L$1:$N$1,0)+1,FALSE),"")</f>
        <v>1175</v>
      </c>
      <c r="E80">
        <f>IF(Tableau14[[#This Row],[Note jouée]]="Silence",Tableau14[[#This Row],[gamme]],VLOOKUP(C80,durée,2,FALSE))</f>
        <v>1200</v>
      </c>
    </row>
    <row r="81" spans="1:5" x14ac:dyDescent="0.25">
      <c r="A81" t="s">
        <v>23</v>
      </c>
      <c r="B81">
        <v>5</v>
      </c>
      <c r="C81" t="s">
        <v>28</v>
      </c>
      <c r="D81">
        <f>IFERROR(VLOOKUP(A81,note,MATCH(B81,Feuil1!$L$1:$N$1,0)+1,FALSE),"")</f>
        <v>1046.5</v>
      </c>
      <c r="E81">
        <f>IF(Tableau14[[#This Row],[Note jouée]]="Silence",Tableau14[[#This Row],[gamme]],VLOOKUP(C81,durée,2,FALSE))</f>
        <v>900</v>
      </c>
    </row>
    <row r="82" spans="1:5" x14ac:dyDescent="0.25">
      <c r="A82" t="s">
        <v>33</v>
      </c>
      <c r="B82">
        <v>4</v>
      </c>
      <c r="C82" t="s">
        <v>13</v>
      </c>
      <c r="D82">
        <f>IFERROR(VLOOKUP(A82,note,MATCH(B82,Feuil1!$L$1:$N$1,0)+1,FALSE),"")</f>
        <v>988</v>
      </c>
      <c r="E82">
        <f>IF(Tableau14[[#This Row],[Note jouée]]="Silence",Tableau14[[#This Row],[gamme]],VLOOKUP(C82,durée,2,FALSE))</f>
        <v>300</v>
      </c>
    </row>
    <row r="83" spans="1:5" x14ac:dyDescent="0.25">
      <c r="A83" t="s">
        <v>17</v>
      </c>
      <c r="B83">
        <v>4</v>
      </c>
      <c r="C83" t="s">
        <v>13</v>
      </c>
      <c r="D83">
        <f>IFERROR(VLOOKUP(A83,note,MATCH(B83,Feuil1!$L$1:$N$1,0)+1,FALSE),"")</f>
        <v>880</v>
      </c>
      <c r="E83">
        <f>IF(Tableau14[[#This Row],[Note jouée]]="Silence",Tableau14[[#This Row],[gamme]],VLOOKUP(C83,durée,2,FALSE))</f>
        <v>300</v>
      </c>
    </row>
    <row r="84" spans="1:5" x14ac:dyDescent="0.25">
      <c r="A84" t="s">
        <v>18</v>
      </c>
      <c r="B84">
        <v>4</v>
      </c>
      <c r="C84" t="s">
        <v>13</v>
      </c>
      <c r="D84">
        <f>IFERROR(VLOOKUP(A84,note,MATCH(B84,Feuil1!$L$1:$N$1,0)+1,FALSE),"")</f>
        <v>784</v>
      </c>
      <c r="E84">
        <f>IF(Tableau14[[#This Row],[Note jouée]]="Silence",Tableau14[[#This Row],[gamme]],VLOOKUP(C84,durée,2,FALSE))</f>
        <v>300</v>
      </c>
    </row>
    <row r="85" spans="1:5" x14ac:dyDescent="0.25">
      <c r="A85" t="s">
        <v>20</v>
      </c>
      <c r="B85">
        <v>4</v>
      </c>
      <c r="C85" t="s">
        <v>13</v>
      </c>
      <c r="D85">
        <f>IFERROR(VLOOKUP(A85,note,MATCH(B85,Feuil1!$L$1:$N$1,0)+1,FALSE),"")</f>
        <v>659</v>
      </c>
      <c r="E85">
        <f>IF(Tableau14[[#This Row],[Note jouée]]="Silence",Tableau14[[#This Row],[gamme]],VLOOKUP(C85,durée,2,FALSE))</f>
        <v>300</v>
      </c>
    </row>
    <row r="86" spans="1:5" x14ac:dyDescent="0.25">
      <c r="A86" t="s">
        <v>23</v>
      </c>
      <c r="B86">
        <v>5</v>
      </c>
      <c r="C86" t="s">
        <v>13</v>
      </c>
      <c r="D86">
        <f>IFERROR(VLOOKUP(A86,note,MATCH(B86,Feuil1!$L$1:$N$1,0)+1,FALSE),"")</f>
        <v>1046.5</v>
      </c>
      <c r="E86">
        <f>IF(Tableau14[[#This Row],[Note jouée]]="Silence",Tableau14[[#This Row],[gamme]],VLOOKUP(C86,durée,2,FALSE))</f>
        <v>300</v>
      </c>
    </row>
    <row r="87" spans="1:5" x14ac:dyDescent="0.25">
      <c r="A87" t="s">
        <v>33</v>
      </c>
      <c r="B87">
        <v>4</v>
      </c>
      <c r="C87" t="s">
        <v>28</v>
      </c>
      <c r="D87">
        <f>IFERROR(VLOOKUP(A87,note,MATCH(B87,Feuil1!$L$1:$N$1,0)+1,FALSE),"")</f>
        <v>988</v>
      </c>
      <c r="E87">
        <f>IF(Tableau14[[#This Row],[Note jouée]]="Silence",Tableau14[[#This Row],[gamme]],VLOOKUP(C87,durée,2,FALSE))</f>
        <v>900</v>
      </c>
    </row>
    <row r="88" spans="1:5" x14ac:dyDescent="0.25">
      <c r="A88" t="s">
        <v>17</v>
      </c>
      <c r="B88">
        <v>4</v>
      </c>
      <c r="C88" t="s">
        <v>13</v>
      </c>
      <c r="D88">
        <f>IFERROR(VLOOKUP(A88,note,MATCH(B88,Feuil1!$L$1:$N$1,0)+1,FALSE),"")</f>
        <v>880</v>
      </c>
      <c r="E88">
        <f>IF(Tableau14[[#This Row],[Note jouée]]="Silence",Tableau14[[#This Row],[gamme]],VLOOKUP(C88,durée,2,FALSE))</f>
        <v>300</v>
      </c>
    </row>
    <row r="89" spans="1:5" x14ac:dyDescent="0.25">
      <c r="A89" t="s">
        <v>18</v>
      </c>
      <c r="B89">
        <v>4</v>
      </c>
      <c r="C89" t="s">
        <v>13</v>
      </c>
      <c r="D89">
        <f>IFERROR(VLOOKUP(A89,note,MATCH(B89,Feuil1!$L$1:$N$1,0)+1,FALSE),"")</f>
        <v>784</v>
      </c>
      <c r="E89">
        <f>IF(Tableau14[[#This Row],[Note jouée]]="Silence",Tableau14[[#This Row],[gamme]],VLOOKUP(C89,durée,2,FALSE))</f>
        <v>300</v>
      </c>
    </row>
    <row r="90" spans="1:5" x14ac:dyDescent="0.25">
      <c r="A90" t="s">
        <v>20</v>
      </c>
      <c r="B90">
        <v>4</v>
      </c>
      <c r="C90" t="s">
        <v>13</v>
      </c>
      <c r="D90">
        <f>IFERROR(VLOOKUP(A90,note,MATCH(B90,Feuil1!$L$1:$N$1,0)+1,FALSE),"")</f>
        <v>659</v>
      </c>
      <c r="E90">
        <f>IF(Tableau14[[#This Row],[Note jouée]]="Silence",Tableau14[[#This Row],[gamme]],VLOOKUP(C90,durée,2,FALSE))</f>
        <v>300</v>
      </c>
    </row>
    <row r="91" spans="1:5" x14ac:dyDescent="0.25">
      <c r="A91" t="s">
        <v>23</v>
      </c>
      <c r="B91">
        <v>4</v>
      </c>
      <c r="C91" t="s">
        <v>13</v>
      </c>
      <c r="D91">
        <f>IFERROR(VLOOKUP(A91,note,MATCH(B91,Feuil1!$L$1:$N$1,0)+1,FALSE),"")</f>
        <v>523</v>
      </c>
      <c r="E91">
        <f>IF(Tableau14[[#This Row],[Note jouée]]="Silence",Tableau14[[#This Row],[gamme]],VLOOKUP(C91,durée,2,FALSE))</f>
        <v>300</v>
      </c>
    </row>
    <row r="92" spans="1:5" x14ac:dyDescent="0.25">
      <c r="A92" t="s">
        <v>33</v>
      </c>
      <c r="B92">
        <v>4</v>
      </c>
      <c r="C92" t="s">
        <v>13</v>
      </c>
      <c r="D92">
        <f>IFERROR(VLOOKUP(A92,note,MATCH(B92,Feuil1!$L$1:$N$1,0)+1,FALSE),"")</f>
        <v>988</v>
      </c>
      <c r="E92">
        <f>IF(Tableau14[[#This Row],[Note jouée]]="Silence",Tableau14[[#This Row],[gamme]],VLOOKUP(C92,durée,2,FALSE))</f>
        <v>300</v>
      </c>
    </row>
    <row r="93" spans="1:5" x14ac:dyDescent="0.25">
      <c r="A93" t="s">
        <v>17</v>
      </c>
      <c r="B93">
        <v>4</v>
      </c>
      <c r="C93" t="s">
        <v>12</v>
      </c>
      <c r="D93">
        <f>IFERROR(VLOOKUP(A93,note,MATCH(B93,Feuil1!$L$1:$N$1,0)+1,FALSE),"")</f>
        <v>880</v>
      </c>
      <c r="E93">
        <f>IF(Tableau14[[#This Row],[Note jouée]]="Silence",Tableau14[[#This Row],[gamme]],VLOOKUP(C93,durée,2,FALSE))</f>
        <v>600</v>
      </c>
    </row>
    <row r="94" spans="1:5" x14ac:dyDescent="0.25">
      <c r="A94" t="s">
        <v>18</v>
      </c>
      <c r="B94">
        <v>4</v>
      </c>
      <c r="C94" t="s">
        <v>12</v>
      </c>
      <c r="D94">
        <f>IFERROR(VLOOKUP(A94,note,MATCH(B94,Feuil1!$L$1:$N$1,0)+1,FALSE),"")</f>
        <v>784</v>
      </c>
      <c r="E94">
        <f>IF(Tableau14[[#This Row],[Note jouée]]="Silence",Tableau14[[#This Row],[gamme]],VLOOKUP(C94,durée,2,FALSE))</f>
        <v>600</v>
      </c>
    </row>
    <row r="95" spans="1:5" x14ac:dyDescent="0.25">
      <c r="A95" t="s">
        <v>17</v>
      </c>
      <c r="B95">
        <v>4</v>
      </c>
      <c r="C95" t="s">
        <v>12</v>
      </c>
      <c r="D95">
        <f>IFERROR(VLOOKUP(A95,note,MATCH(B95,Feuil1!$L$1:$N$1,0)+1,FALSE),"")</f>
        <v>880</v>
      </c>
      <c r="E95">
        <f>IF(Tableau14[[#This Row],[Note jouée]]="Silence",Tableau14[[#This Row],[gamme]],VLOOKUP(C95,durée,2,FALSE))</f>
        <v>600</v>
      </c>
    </row>
    <row r="96" spans="1:5" x14ac:dyDescent="0.25">
      <c r="A96" t="s">
        <v>33</v>
      </c>
      <c r="B96">
        <v>4</v>
      </c>
      <c r="C96" t="s">
        <v>12</v>
      </c>
      <c r="D96">
        <f>IFERROR(VLOOKUP(A96,note,MATCH(B96,Feuil1!$L$1:$N$1,0)+1,FALSE),"")</f>
        <v>988</v>
      </c>
      <c r="E96">
        <f>IF(Tableau14[[#This Row],[Note jouée]]="Silence",Tableau14[[#This Row],[gamme]],VLOOKUP(C96,durée,2,FALSE))</f>
        <v>600</v>
      </c>
    </row>
    <row r="97" spans="1:5" x14ac:dyDescent="0.25">
      <c r="A97" t="s">
        <v>23</v>
      </c>
      <c r="B97">
        <v>5</v>
      </c>
      <c r="C97" t="s">
        <v>16</v>
      </c>
      <c r="D97">
        <f>IFERROR(VLOOKUP(A97,note,MATCH(B97,Feuil1!$L$1:$N$1,0)+1,FALSE),"")</f>
        <v>1046.5</v>
      </c>
      <c r="E97">
        <f>IF(Tableau14[[#This Row],[Note jouée]]="Silence",Tableau14[[#This Row],[gamme]],VLOOKUP(C97,durée,2,FALSE))</f>
        <v>2400</v>
      </c>
    </row>
  </sheetData>
  <dataValidations count="1">
    <dataValidation type="list" allowBlank="1" showInputMessage="1" showErrorMessage="1" sqref="C2:C65 C67:C97">
      <formula1>$F$1:$F$7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Hymne à l'amour</vt:lpstr>
      <vt:lpstr>La vie en rose</vt:lpstr>
      <vt:lpstr>durée</vt:lpstr>
      <vt:lpstr>note</vt:lpstr>
      <vt:lpstr>silence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dcterms:created xsi:type="dcterms:W3CDTF">2020-04-29T14:13:26Z</dcterms:created>
  <dcterms:modified xsi:type="dcterms:W3CDTF">2020-06-08T12:18:29Z</dcterms:modified>
</cp:coreProperties>
</file>