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SYNTHÈSE DONNÉES COMPTABLES" sheetId="1" r:id="rId1"/>
    <sheet name="23-G" sheetId="2" r:id="rId2"/>
    <sheet name="22-F" sheetId="3" r:id="rId3"/>
  </sheets>
  <definedNames>
    <definedName name="_xlnm.Print_Area" localSheetId="2">'22-F'!$A$1:$I$79</definedName>
    <definedName name="_xlnm.Print_Area" localSheetId="1">'23-G'!$A$1:$I$79</definedName>
    <definedName name="_xlnm.Print_Area" localSheetId="0">'SYNTHÈSE DONNÉES COMPTABLES'!#REF!</definedName>
  </definedNames>
  <calcPr calcId="145621"/>
</workbook>
</file>

<file path=xl/calcChain.xml><?xml version="1.0" encoding="utf-8"?>
<calcChain xmlns="http://schemas.openxmlformats.org/spreadsheetml/2006/main">
  <c r="C7" i="1" l="1"/>
  <c r="N2" i="3"/>
  <c r="P2" i="3"/>
  <c r="N4" i="3"/>
  <c r="T4" i="3"/>
  <c r="A10" i="3"/>
  <c r="A18" i="3" s="1"/>
  <c r="B18" i="3" s="1"/>
  <c r="A46" i="3" s="1"/>
  <c r="B10" i="3"/>
  <c r="C14" i="3"/>
  <c r="N34" i="3" s="1"/>
  <c r="D14" i="3"/>
  <c r="D68" i="3" s="1"/>
  <c r="E14" i="3"/>
  <c r="E42" i="3" s="1"/>
  <c r="F14" i="3"/>
  <c r="F42" i="3" s="1"/>
  <c r="G14" i="3"/>
  <c r="R8" i="3" s="1"/>
  <c r="H14" i="3"/>
  <c r="H68" i="3" s="1"/>
  <c r="C15" i="3"/>
  <c r="C53" i="3" s="1"/>
  <c r="D15" i="3"/>
  <c r="D53" i="3" s="1"/>
  <c r="E15" i="3"/>
  <c r="P35" i="3" s="1"/>
  <c r="F15" i="3"/>
  <c r="F69" i="3" s="1"/>
  <c r="G15" i="3"/>
  <c r="G43" i="3" s="1"/>
  <c r="H15" i="3"/>
  <c r="H69" i="3" s="1"/>
  <c r="I16" i="3"/>
  <c r="I17" i="3"/>
  <c r="I18" i="3"/>
  <c r="A19" i="3"/>
  <c r="B19" i="3" s="1"/>
  <c r="A47" i="3" s="1"/>
  <c r="I19" i="3"/>
  <c r="A20" i="3"/>
  <c r="B20" i="3"/>
  <c r="I20" i="3"/>
  <c r="C21" i="3"/>
  <c r="D21" i="3"/>
  <c r="E21" i="3"/>
  <c r="F21" i="3"/>
  <c r="G21" i="3"/>
  <c r="H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C37" i="3"/>
  <c r="D37" i="3"/>
  <c r="E37" i="3"/>
  <c r="F37" i="3"/>
  <c r="G37" i="3"/>
  <c r="H37" i="3"/>
  <c r="H38" i="3" s="1"/>
  <c r="H10" i="3" s="1"/>
  <c r="S10" i="3" s="1"/>
  <c r="S11" i="3" s="1"/>
  <c r="S12" i="3" s="1"/>
  <c r="S13" i="3" s="1"/>
  <c r="S14" i="3" s="1"/>
  <c r="S15" i="3" s="1"/>
  <c r="C43" i="3"/>
  <c r="G53" i="3"/>
  <c r="E68" i="3"/>
  <c r="G69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1" i="3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1" i="2"/>
  <c r="O34" i="2"/>
  <c r="H38" i="2"/>
  <c r="H10" i="2" s="1"/>
  <c r="S10" i="2" s="1"/>
  <c r="S11" i="2" s="1"/>
  <c r="S12" i="2" s="1"/>
  <c r="S13" i="2" s="1"/>
  <c r="S14" i="2" s="1"/>
  <c r="S15" i="2" s="1"/>
  <c r="H37" i="2"/>
  <c r="G37" i="2"/>
  <c r="F37" i="2"/>
  <c r="E37" i="2"/>
  <c r="D37" i="2"/>
  <c r="C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H21" i="2"/>
  <c r="G21" i="2"/>
  <c r="F21" i="2"/>
  <c r="E21" i="2"/>
  <c r="D21" i="2"/>
  <c r="D38" i="2" s="1"/>
  <c r="D10" i="2" s="1"/>
  <c r="O10" i="2" s="1"/>
  <c r="O11" i="2" s="1"/>
  <c r="O12" i="2" s="1"/>
  <c r="O13" i="2" s="1"/>
  <c r="O14" i="2" s="1"/>
  <c r="O15" i="2" s="1"/>
  <c r="O42" i="2" s="1"/>
  <c r="C21" i="2"/>
  <c r="I20" i="2"/>
  <c r="I19" i="2"/>
  <c r="I18" i="2"/>
  <c r="I17" i="2"/>
  <c r="I21" i="2" s="1"/>
  <c r="I16" i="2"/>
  <c r="H15" i="2"/>
  <c r="H69" i="2" s="1"/>
  <c r="G15" i="2"/>
  <c r="R35" i="2" s="1"/>
  <c r="F15" i="2"/>
  <c r="F43" i="2" s="1"/>
  <c r="E15" i="2"/>
  <c r="D15" i="2"/>
  <c r="D69" i="2" s="1"/>
  <c r="C15" i="2"/>
  <c r="C53" i="2" s="1"/>
  <c r="H14" i="2"/>
  <c r="G14" i="2"/>
  <c r="F14" i="2"/>
  <c r="F68" i="2" s="1"/>
  <c r="E14" i="2"/>
  <c r="E68" i="2" s="1"/>
  <c r="D14" i="2"/>
  <c r="C14" i="2"/>
  <c r="A10" i="2"/>
  <c r="A70" i="2" s="1"/>
  <c r="T4" i="2"/>
  <c r="N4" i="2"/>
  <c r="P2" i="2"/>
  <c r="N2" i="2"/>
  <c r="P9" i="3" l="1"/>
  <c r="A70" i="3"/>
  <c r="E52" i="3"/>
  <c r="A17" i="3"/>
  <c r="B17" i="3" s="1"/>
  <c r="A45" i="3" s="1"/>
  <c r="A54" i="2"/>
  <c r="O9" i="2"/>
  <c r="O16" i="2"/>
  <c r="O43" i="2" s="1"/>
  <c r="B10" i="2"/>
  <c r="L36" i="2" s="1"/>
  <c r="A19" i="2"/>
  <c r="B19" i="2" s="1"/>
  <c r="A47" i="2" s="1"/>
  <c r="M7" i="1"/>
  <c r="P8" i="2"/>
  <c r="E42" i="2"/>
  <c r="P34" i="2"/>
  <c r="E52" i="2"/>
  <c r="Q8" i="2"/>
  <c r="S9" i="2"/>
  <c r="A16" i="2"/>
  <c r="A18" i="2"/>
  <c r="B18" i="2" s="1"/>
  <c r="A46" i="2" s="1"/>
  <c r="A20" i="2"/>
  <c r="B20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E38" i="2"/>
  <c r="E10" i="2" s="1"/>
  <c r="P10" i="2" s="1"/>
  <c r="P11" i="2" s="1"/>
  <c r="P12" i="2" s="1"/>
  <c r="P13" i="2" s="1"/>
  <c r="P14" i="2" s="1"/>
  <c r="P15" i="2" s="1"/>
  <c r="P16" i="2" s="1"/>
  <c r="C38" i="2"/>
  <c r="C10" i="2" s="1"/>
  <c r="N10" i="2" s="1"/>
  <c r="N11" i="2" s="1"/>
  <c r="G38" i="2"/>
  <c r="G10" i="2" s="1"/>
  <c r="R10" i="2" s="1"/>
  <c r="R11" i="2" s="1"/>
  <c r="R12" i="2" s="1"/>
  <c r="R13" i="2" s="1"/>
  <c r="R14" i="2" s="1"/>
  <c r="R15" i="2" s="1"/>
  <c r="R42" i="2" s="1"/>
  <c r="C43" i="2"/>
  <c r="N35" i="2"/>
  <c r="R9" i="2"/>
  <c r="N9" i="2"/>
  <c r="L10" i="2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F38" i="2"/>
  <c r="F10" i="2" s="1"/>
  <c r="Q10" i="2" s="1"/>
  <c r="Q11" i="2" s="1"/>
  <c r="Q12" i="2" s="1"/>
  <c r="Q13" i="2" s="1"/>
  <c r="Q14" i="2" s="1"/>
  <c r="Q15" i="2" s="1"/>
  <c r="G43" i="2"/>
  <c r="H53" i="2"/>
  <c r="I21" i="3"/>
  <c r="Q35" i="3"/>
  <c r="F68" i="3"/>
  <c r="F52" i="3"/>
  <c r="N8" i="3"/>
  <c r="G38" i="3"/>
  <c r="G10" i="3" s="1"/>
  <c r="R10" i="3" s="1"/>
  <c r="R11" i="3" s="1"/>
  <c r="R12" i="3" s="1"/>
  <c r="R13" i="3" s="1"/>
  <c r="R14" i="3" s="1"/>
  <c r="R15" i="3" s="1"/>
  <c r="R16" i="3" s="1"/>
  <c r="C38" i="3"/>
  <c r="C10" i="3" s="1"/>
  <c r="E38" i="3"/>
  <c r="E10" i="3" s="1"/>
  <c r="P10" i="3" s="1"/>
  <c r="P11" i="3" s="1"/>
  <c r="P12" i="3" s="1"/>
  <c r="P13" i="3" s="1"/>
  <c r="P14" i="3" s="1"/>
  <c r="P15" i="3" s="1"/>
  <c r="O9" i="3"/>
  <c r="H53" i="3"/>
  <c r="D43" i="3"/>
  <c r="D69" i="3"/>
  <c r="Q8" i="3"/>
  <c r="S9" i="3"/>
  <c r="C69" i="3"/>
  <c r="H43" i="3"/>
  <c r="A54" i="3"/>
  <c r="A16" i="3"/>
  <c r="B16" i="3" s="1"/>
  <c r="A44" i="3" s="1"/>
  <c r="E44" i="3" s="1"/>
  <c r="F38" i="3"/>
  <c r="F10" i="3" s="1"/>
  <c r="Q10" i="3" s="1"/>
  <c r="Q11" i="3" s="1"/>
  <c r="Q12" i="3" s="1"/>
  <c r="Q13" i="3" s="1"/>
  <c r="Q14" i="3" s="1"/>
  <c r="Q15" i="3" s="1"/>
  <c r="D38" i="3"/>
  <c r="D10" i="3" s="1"/>
  <c r="O10" i="3" s="1"/>
  <c r="D42" i="3"/>
  <c r="D52" i="3"/>
  <c r="E69" i="3"/>
  <c r="E43" i="3"/>
  <c r="E53" i="3"/>
  <c r="G68" i="3"/>
  <c r="G42" i="3"/>
  <c r="G52" i="3"/>
  <c r="C68" i="3"/>
  <c r="C42" i="3"/>
  <c r="C52" i="3"/>
  <c r="B22" i="3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A48" i="3"/>
  <c r="F43" i="3"/>
  <c r="F53" i="3"/>
  <c r="H42" i="3"/>
  <c r="H52" i="3"/>
  <c r="I37" i="3"/>
  <c r="I38" i="3" s="1"/>
  <c r="S42" i="2"/>
  <c r="S16" i="2"/>
  <c r="M8" i="1"/>
  <c r="Q42" i="2"/>
  <c r="Q16" i="2"/>
  <c r="F53" i="2"/>
  <c r="C68" i="2"/>
  <c r="C52" i="2"/>
  <c r="N34" i="2"/>
  <c r="C42" i="2"/>
  <c r="N8" i="2"/>
  <c r="G68" i="2"/>
  <c r="G52" i="2"/>
  <c r="R34" i="2"/>
  <c r="G42" i="2"/>
  <c r="R8" i="2"/>
  <c r="O8" i="3"/>
  <c r="O34" i="3"/>
  <c r="S8" i="3"/>
  <c r="S34" i="3"/>
  <c r="Q9" i="2"/>
  <c r="L37" i="2"/>
  <c r="N12" i="2"/>
  <c r="D68" i="2"/>
  <c r="D42" i="2"/>
  <c r="O8" i="2"/>
  <c r="D52" i="2"/>
  <c r="H68" i="2"/>
  <c r="H52" i="2"/>
  <c r="S34" i="2"/>
  <c r="B16" i="2"/>
  <c r="H42" i="2"/>
  <c r="Q35" i="2"/>
  <c r="F69" i="2"/>
  <c r="P42" i="3"/>
  <c r="P16" i="3"/>
  <c r="P34" i="3"/>
  <c r="P8" i="3"/>
  <c r="S8" i="2"/>
  <c r="E69" i="2"/>
  <c r="E53" i="2"/>
  <c r="P35" i="2"/>
  <c r="E43" i="2"/>
  <c r="P9" i="2"/>
  <c r="P43" i="2"/>
  <c r="P17" i="2"/>
  <c r="P42" i="2"/>
  <c r="S42" i="3"/>
  <c r="S16" i="3"/>
  <c r="I37" i="2"/>
  <c r="I38" i="2" s="1"/>
  <c r="R42" i="3"/>
  <c r="B54" i="2"/>
  <c r="A55" i="2"/>
  <c r="Q42" i="3"/>
  <c r="Q16" i="3"/>
  <c r="A71" i="2"/>
  <c r="B70" i="2"/>
  <c r="A17" i="2"/>
  <c r="B17" i="2" s="1"/>
  <c r="A45" i="2" s="1"/>
  <c r="D53" i="2"/>
  <c r="C69" i="2"/>
  <c r="N35" i="3"/>
  <c r="N9" i="3"/>
  <c r="R35" i="3"/>
  <c r="R9" i="3"/>
  <c r="G53" i="2"/>
  <c r="G69" i="2"/>
  <c r="F42" i="2"/>
  <c r="D43" i="2"/>
  <c r="H43" i="2"/>
  <c r="Q34" i="2"/>
  <c r="O35" i="2"/>
  <c r="S35" i="2"/>
  <c r="F52" i="2"/>
  <c r="Q9" i="3"/>
  <c r="L10" i="3"/>
  <c r="L36" i="3"/>
  <c r="Q34" i="3"/>
  <c r="O35" i="3"/>
  <c r="S35" i="3"/>
  <c r="R34" i="3"/>
  <c r="A71" i="3" l="1"/>
  <c r="B70" i="3"/>
  <c r="I10" i="3"/>
  <c r="A48" i="2"/>
  <c r="F48" i="2" s="1"/>
  <c r="O17" i="2"/>
  <c r="T10" i="2"/>
  <c r="T11" i="2"/>
  <c r="R16" i="2"/>
  <c r="R43" i="2" s="1"/>
  <c r="I10" i="2"/>
  <c r="E46" i="2"/>
  <c r="E58" i="2" s="1"/>
  <c r="N10" i="3"/>
  <c r="N11" i="3" s="1"/>
  <c r="N12" i="3" s="1"/>
  <c r="N13" i="3" s="1"/>
  <c r="N14" i="3" s="1"/>
  <c r="N15" i="3" s="1"/>
  <c r="N42" i="3" s="1"/>
  <c r="F44" i="3"/>
  <c r="G47" i="3"/>
  <c r="D46" i="3"/>
  <c r="F45" i="3"/>
  <c r="H45" i="3"/>
  <c r="F46" i="3"/>
  <c r="G46" i="3"/>
  <c r="G59" i="3" s="1"/>
  <c r="H46" i="3"/>
  <c r="G44" i="3"/>
  <c r="G45" i="3"/>
  <c r="D47" i="3"/>
  <c r="B54" i="3"/>
  <c r="A55" i="3"/>
  <c r="C44" i="3"/>
  <c r="C45" i="3"/>
  <c r="E47" i="3"/>
  <c r="C47" i="3"/>
  <c r="E46" i="3"/>
  <c r="C46" i="3"/>
  <c r="H47" i="3"/>
  <c r="F47" i="3"/>
  <c r="H44" i="3"/>
  <c r="D44" i="3"/>
  <c r="D45" i="3"/>
  <c r="E45" i="3"/>
  <c r="C48" i="3"/>
  <c r="G48" i="3"/>
  <c r="F48" i="3"/>
  <c r="H48" i="3"/>
  <c r="D48" i="3"/>
  <c r="E48" i="3"/>
  <c r="B55" i="2"/>
  <c r="A56" i="2"/>
  <c r="O18" i="2"/>
  <c r="O44" i="2"/>
  <c r="Q17" i="2"/>
  <c r="Q43" i="2"/>
  <c r="R43" i="3"/>
  <c r="R17" i="3"/>
  <c r="P17" i="3"/>
  <c r="P43" i="3"/>
  <c r="C46" i="2"/>
  <c r="S17" i="2"/>
  <c r="S43" i="2"/>
  <c r="B71" i="2"/>
  <c r="A72" i="2"/>
  <c r="F47" i="2"/>
  <c r="P18" i="2"/>
  <c r="P44" i="2"/>
  <c r="E45" i="2"/>
  <c r="F45" i="2"/>
  <c r="C45" i="2"/>
  <c r="D45" i="2"/>
  <c r="H45" i="2"/>
  <c r="G45" i="2"/>
  <c r="O11" i="3"/>
  <c r="D47" i="2"/>
  <c r="E47" i="2"/>
  <c r="D46" i="2"/>
  <c r="M9" i="1"/>
  <c r="L37" i="3"/>
  <c r="Q43" i="3"/>
  <c r="Q17" i="3"/>
  <c r="C47" i="2"/>
  <c r="A44" i="2"/>
  <c r="H47" i="2"/>
  <c r="G47" i="2"/>
  <c r="G46" i="2"/>
  <c r="T12" i="2"/>
  <c r="N13" i="2"/>
  <c r="H46" i="2"/>
  <c r="L11" i="3"/>
  <c r="L12" i="3" s="1"/>
  <c r="L13" i="3" s="1"/>
  <c r="L14" i="3" s="1"/>
  <c r="L15" i="3" s="1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8" i="2"/>
  <c r="G48" i="2"/>
  <c r="E48" i="2"/>
  <c r="C48" i="2"/>
  <c r="D48" i="2"/>
  <c r="H48" i="2"/>
  <c r="R17" i="2"/>
  <c r="S43" i="3"/>
  <c r="S17" i="3"/>
  <c r="F46" i="2"/>
  <c r="T10" i="3" l="1"/>
  <c r="D61" i="3"/>
  <c r="H56" i="3"/>
  <c r="N16" i="3"/>
  <c r="A72" i="3"/>
  <c r="B71" i="3"/>
  <c r="I47" i="3"/>
  <c r="H59" i="3"/>
  <c r="H55" i="3"/>
  <c r="G57" i="3"/>
  <c r="F56" i="3"/>
  <c r="I46" i="3"/>
  <c r="I44" i="3"/>
  <c r="G61" i="3"/>
  <c r="I45" i="3"/>
  <c r="F57" i="3"/>
  <c r="G55" i="3"/>
  <c r="G54" i="3"/>
  <c r="F61" i="3"/>
  <c r="A56" i="3"/>
  <c r="B55" i="3"/>
  <c r="G60" i="3"/>
  <c r="F54" i="3"/>
  <c r="F60" i="3"/>
  <c r="F59" i="3"/>
  <c r="G58" i="3"/>
  <c r="C63" i="3"/>
  <c r="I48" i="3"/>
  <c r="C62" i="3"/>
  <c r="D60" i="3"/>
  <c r="D54" i="3"/>
  <c r="C59" i="3"/>
  <c r="H63" i="3"/>
  <c r="H62" i="3"/>
  <c r="D55" i="3"/>
  <c r="C58" i="3"/>
  <c r="C60" i="3"/>
  <c r="F55" i="3"/>
  <c r="H54" i="3"/>
  <c r="H58" i="3"/>
  <c r="E63" i="3"/>
  <c r="E62" i="3"/>
  <c r="E60" i="3"/>
  <c r="E56" i="3"/>
  <c r="E58" i="3"/>
  <c r="E57" i="3"/>
  <c r="E54" i="3"/>
  <c r="E61" i="3"/>
  <c r="E55" i="3"/>
  <c r="E59" i="3"/>
  <c r="G63" i="3"/>
  <c r="G62" i="3"/>
  <c r="H57" i="3"/>
  <c r="C57" i="3"/>
  <c r="H60" i="3"/>
  <c r="G56" i="3"/>
  <c r="C55" i="3"/>
  <c r="D63" i="3"/>
  <c r="D62" i="3"/>
  <c r="D56" i="3"/>
  <c r="D57" i="3"/>
  <c r="D58" i="3"/>
  <c r="D59" i="3"/>
  <c r="F62" i="3"/>
  <c r="F63" i="3"/>
  <c r="C56" i="3"/>
  <c r="H61" i="3"/>
  <c r="C54" i="3"/>
  <c r="C61" i="3"/>
  <c r="F58" i="3"/>
  <c r="N14" i="2"/>
  <c r="T13" i="2"/>
  <c r="Q44" i="3"/>
  <c r="Q18" i="3"/>
  <c r="D61" i="2"/>
  <c r="D60" i="2"/>
  <c r="C57" i="2"/>
  <c r="I45" i="2"/>
  <c r="C56" i="2"/>
  <c r="F62" i="2"/>
  <c r="F63" i="2"/>
  <c r="L38" i="3"/>
  <c r="F56" i="2"/>
  <c r="F57" i="2"/>
  <c r="B56" i="2"/>
  <c r="A57" i="2"/>
  <c r="F58" i="2"/>
  <c r="F59" i="2"/>
  <c r="R44" i="2"/>
  <c r="R18" i="2"/>
  <c r="C63" i="2"/>
  <c r="C62" i="2"/>
  <c r="I48" i="2"/>
  <c r="G63" i="2"/>
  <c r="G62" i="2"/>
  <c r="H59" i="2"/>
  <c r="H58" i="2"/>
  <c r="G58" i="2"/>
  <c r="G59" i="2"/>
  <c r="H61" i="2"/>
  <c r="H60" i="2"/>
  <c r="D59" i="2"/>
  <c r="D58" i="2"/>
  <c r="E60" i="2"/>
  <c r="E61" i="2"/>
  <c r="D57" i="2"/>
  <c r="D56" i="2"/>
  <c r="F60" i="2"/>
  <c r="F61" i="2"/>
  <c r="S44" i="2"/>
  <c r="S18" i="2"/>
  <c r="R44" i="3"/>
  <c r="R18" i="3"/>
  <c r="Q44" i="2"/>
  <c r="Q18" i="2"/>
  <c r="O45" i="2"/>
  <c r="O19" i="2"/>
  <c r="S44" i="3"/>
  <c r="S18" i="3"/>
  <c r="G61" i="2"/>
  <c r="G60" i="2"/>
  <c r="G44" i="2"/>
  <c r="C44" i="2"/>
  <c r="H44" i="2"/>
  <c r="D44" i="2"/>
  <c r="E44" i="2"/>
  <c r="F44" i="2"/>
  <c r="G57" i="2"/>
  <c r="G56" i="2"/>
  <c r="A73" i="2"/>
  <c r="B72" i="2"/>
  <c r="H63" i="2"/>
  <c r="H62" i="2"/>
  <c r="L39" i="2"/>
  <c r="D63" i="2"/>
  <c r="D62" i="2"/>
  <c r="E62" i="2"/>
  <c r="E63" i="2"/>
  <c r="C61" i="2"/>
  <c r="I47" i="2"/>
  <c r="C60" i="2"/>
  <c r="M10" i="1"/>
  <c r="O12" i="3"/>
  <c r="T11" i="3"/>
  <c r="H57" i="2"/>
  <c r="H56" i="2"/>
  <c r="E56" i="2"/>
  <c r="E57" i="2"/>
  <c r="P45" i="2"/>
  <c r="P19" i="2"/>
  <c r="C59" i="2"/>
  <c r="I46" i="2"/>
  <c r="C58" i="2"/>
  <c r="P44" i="3"/>
  <c r="P18" i="3"/>
  <c r="E59" i="2"/>
  <c r="N17" i="3" l="1"/>
  <c r="N43" i="3"/>
  <c r="A73" i="3"/>
  <c r="B72" i="3"/>
  <c r="I61" i="2"/>
  <c r="G64" i="3"/>
  <c r="I60" i="3"/>
  <c r="B56" i="3"/>
  <c r="A57" i="3"/>
  <c r="I61" i="3"/>
  <c r="F64" i="3"/>
  <c r="I55" i="3"/>
  <c r="I59" i="3"/>
  <c r="I62" i="3"/>
  <c r="I54" i="3"/>
  <c r="C64" i="3"/>
  <c r="I58" i="3"/>
  <c r="D64" i="3"/>
  <c r="E64" i="3"/>
  <c r="H64" i="3"/>
  <c r="I63" i="3"/>
  <c r="I56" i="3"/>
  <c r="I57" i="3"/>
  <c r="I59" i="2"/>
  <c r="D55" i="2"/>
  <c r="D54" i="2"/>
  <c r="S19" i="3"/>
  <c r="S45" i="3"/>
  <c r="Q45" i="2"/>
  <c r="Q19" i="2"/>
  <c r="R45" i="3"/>
  <c r="R19" i="3"/>
  <c r="S19" i="2"/>
  <c r="S45" i="2"/>
  <c r="L39" i="3"/>
  <c r="I56" i="2"/>
  <c r="N15" i="2"/>
  <c r="T14" i="2"/>
  <c r="H55" i="2"/>
  <c r="H54" i="2"/>
  <c r="I62" i="2"/>
  <c r="G55" i="2"/>
  <c r="G54" i="2"/>
  <c r="R45" i="2"/>
  <c r="R19" i="2"/>
  <c r="A58" i="2"/>
  <c r="B57" i="2"/>
  <c r="P45" i="3"/>
  <c r="P19" i="3"/>
  <c r="O13" i="3"/>
  <c r="T12" i="3"/>
  <c r="M11" i="1"/>
  <c r="L40" i="2"/>
  <c r="P46" i="2"/>
  <c r="P20" i="2"/>
  <c r="F54" i="2"/>
  <c r="F55" i="2"/>
  <c r="Q45" i="3"/>
  <c r="Q19" i="3"/>
  <c r="I58" i="2"/>
  <c r="I60" i="2"/>
  <c r="A74" i="2"/>
  <c r="B73" i="2"/>
  <c r="E55" i="2"/>
  <c r="E54" i="2"/>
  <c r="I44" i="2"/>
  <c r="C55" i="2"/>
  <c r="C54" i="2"/>
  <c r="O46" i="2"/>
  <c r="O20" i="2"/>
  <c r="I63" i="2"/>
  <c r="I57" i="2"/>
  <c r="B73" i="3" l="1"/>
  <c r="A74" i="3"/>
  <c r="N44" i="3"/>
  <c r="N18" i="3"/>
  <c r="B57" i="3"/>
  <c r="A58" i="3"/>
  <c r="I64" i="3"/>
  <c r="C64" i="2"/>
  <c r="I54" i="2"/>
  <c r="I64" i="2" s="1"/>
  <c r="L41" i="2"/>
  <c r="H64" i="2"/>
  <c r="L40" i="3"/>
  <c r="Q46" i="2"/>
  <c r="Q20" i="2"/>
  <c r="D64" i="2"/>
  <c r="I55" i="2"/>
  <c r="P20" i="3"/>
  <c r="P46" i="3"/>
  <c r="G64" i="2"/>
  <c r="R46" i="3"/>
  <c r="R20" i="3"/>
  <c r="E64" i="2"/>
  <c r="B74" i="2"/>
  <c r="A75" i="2"/>
  <c r="P47" i="2"/>
  <c r="P21" i="2"/>
  <c r="M12" i="1"/>
  <c r="O14" i="3"/>
  <c r="T13" i="3"/>
  <c r="N42" i="2"/>
  <c r="T42" i="2" s="1"/>
  <c r="T15" i="2"/>
  <c r="N16" i="2"/>
  <c r="S46" i="2"/>
  <c r="S20" i="2"/>
  <c r="S46" i="3"/>
  <c r="S20" i="3"/>
  <c r="O47" i="2"/>
  <c r="O21" i="2"/>
  <c r="B58" i="2"/>
  <c r="A59" i="2"/>
  <c r="R46" i="2"/>
  <c r="R20" i="2"/>
  <c r="Q20" i="3"/>
  <c r="Q46" i="3"/>
  <c r="F64" i="2"/>
  <c r="N45" i="3" l="1"/>
  <c r="N19" i="3"/>
  <c r="B74" i="3"/>
  <c r="A75" i="3"/>
  <c r="B58" i="3"/>
  <c r="A59" i="3"/>
  <c r="S47" i="3"/>
  <c r="S21" i="3"/>
  <c r="P47" i="3"/>
  <c r="P21" i="3"/>
  <c r="Q47" i="3"/>
  <c r="Q21" i="3"/>
  <c r="O48" i="2"/>
  <c r="O22" i="2"/>
  <c r="P48" i="2"/>
  <c r="P22" i="2"/>
  <c r="S47" i="2"/>
  <c r="S21" i="2"/>
  <c r="M13" i="1"/>
  <c r="A76" i="2"/>
  <c r="B75" i="2"/>
  <c r="Q47" i="2"/>
  <c r="Q21" i="2"/>
  <c r="L42" i="2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R47" i="2"/>
  <c r="R21" i="2"/>
  <c r="A60" i="2"/>
  <c r="B59" i="2"/>
  <c r="N43" i="2"/>
  <c r="T43" i="2" s="1"/>
  <c r="T16" i="2"/>
  <c r="N17" i="2"/>
  <c r="O15" i="3"/>
  <c r="T14" i="3"/>
  <c r="R47" i="3"/>
  <c r="R21" i="3"/>
  <c r="L41" i="3"/>
  <c r="B75" i="3" l="1"/>
  <c r="A76" i="3"/>
  <c r="N20" i="3"/>
  <c r="N46" i="3"/>
  <c r="A60" i="3"/>
  <c r="B59" i="3"/>
  <c r="R48" i="3"/>
  <c r="R22" i="3"/>
  <c r="R48" i="2"/>
  <c r="R22" i="2"/>
  <c r="M14" i="1"/>
  <c r="S48" i="2"/>
  <c r="S22" i="2"/>
  <c r="B60" i="2"/>
  <c r="A61" i="2"/>
  <c r="P48" i="3"/>
  <c r="P22" i="3"/>
  <c r="L42" i="3"/>
  <c r="L43" i="3" s="1"/>
  <c r="L44" i="3" s="1"/>
  <c r="L45" i="3" s="1"/>
  <c r="L46" i="3" s="1"/>
  <c r="L47" i="3" s="1"/>
  <c r="L48" i="3" s="1"/>
  <c r="L49" i="3" s="1"/>
  <c r="L50" i="3" s="1"/>
  <c r="L51" i="3" s="1"/>
  <c r="L52" i="3" s="1"/>
  <c r="L53" i="3" s="1"/>
  <c r="L54" i="3" s="1"/>
  <c r="L55" i="3" s="1"/>
  <c r="L56" i="3" s="1"/>
  <c r="Q22" i="2"/>
  <c r="Q48" i="2"/>
  <c r="Q48" i="3"/>
  <c r="Q22" i="3"/>
  <c r="N44" i="2"/>
  <c r="T44" i="2" s="1"/>
  <c r="N18" i="2"/>
  <c r="T17" i="2"/>
  <c r="O23" i="2"/>
  <c r="O49" i="2"/>
  <c r="O42" i="3"/>
  <c r="T42" i="3" s="1"/>
  <c r="O16" i="3"/>
  <c r="T15" i="3"/>
  <c r="A77" i="2"/>
  <c r="B76" i="2"/>
  <c r="P49" i="2"/>
  <c r="P23" i="2"/>
  <c r="S48" i="3"/>
  <c r="S22" i="3"/>
  <c r="N47" i="3" l="1"/>
  <c r="N21" i="3"/>
  <c r="A77" i="3"/>
  <c r="B76" i="3"/>
  <c r="B60" i="3"/>
  <c r="A61" i="3"/>
  <c r="S49" i="3"/>
  <c r="S23" i="3"/>
  <c r="A62" i="2"/>
  <c r="B61" i="2"/>
  <c r="S49" i="2"/>
  <c r="S23" i="2"/>
  <c r="M15" i="1"/>
  <c r="P50" i="2"/>
  <c r="P24" i="2"/>
  <c r="Q49" i="3"/>
  <c r="Q23" i="3"/>
  <c r="A78" i="2"/>
  <c r="B77" i="2"/>
  <c r="O43" i="3"/>
  <c r="T43" i="3" s="1"/>
  <c r="O17" i="3"/>
  <c r="T16" i="3"/>
  <c r="Q23" i="2"/>
  <c r="Q49" i="2"/>
  <c r="P49" i="3"/>
  <c r="P23" i="3"/>
  <c r="R49" i="3"/>
  <c r="R23" i="3"/>
  <c r="N45" i="2"/>
  <c r="T45" i="2" s="1"/>
  <c r="N19" i="2"/>
  <c r="T18" i="2"/>
  <c r="R49" i="2"/>
  <c r="R23" i="2"/>
  <c r="O24" i="2"/>
  <c r="O50" i="2"/>
  <c r="B77" i="3" l="1"/>
  <c r="A78" i="3"/>
  <c r="N48" i="3"/>
  <c r="N22" i="3"/>
  <c r="A62" i="3"/>
  <c r="B61" i="3"/>
  <c r="P50" i="3"/>
  <c r="P24" i="3"/>
  <c r="O44" i="3"/>
  <c r="T44" i="3" s="1"/>
  <c r="O18" i="3"/>
  <c r="T17" i="3"/>
  <c r="A79" i="2"/>
  <c r="B78" i="2"/>
  <c r="P51" i="2"/>
  <c r="P25" i="2"/>
  <c r="S50" i="3"/>
  <c r="S24" i="3"/>
  <c r="R50" i="2"/>
  <c r="R24" i="2"/>
  <c r="Q50" i="3"/>
  <c r="Q24" i="3"/>
  <c r="O51" i="2"/>
  <c r="O25" i="2"/>
  <c r="N46" i="2"/>
  <c r="T46" i="2" s="1"/>
  <c r="T19" i="2"/>
  <c r="N20" i="2"/>
  <c r="M16" i="1"/>
  <c r="S50" i="2"/>
  <c r="S24" i="2"/>
  <c r="R50" i="3"/>
  <c r="R24" i="3"/>
  <c r="Q50" i="2"/>
  <c r="Q24" i="2"/>
  <c r="B62" i="2"/>
  <c r="A63" i="2"/>
  <c r="H78" i="2" s="1"/>
  <c r="B78" i="3" l="1"/>
  <c r="A79" i="3"/>
  <c r="B79" i="3" s="1"/>
  <c r="N23" i="3"/>
  <c r="N49" i="3"/>
  <c r="G72" i="2"/>
  <c r="H76" i="2"/>
  <c r="F78" i="2"/>
  <c r="E78" i="2"/>
  <c r="F71" i="2"/>
  <c r="H70" i="2"/>
  <c r="D73" i="2"/>
  <c r="G73" i="2"/>
  <c r="G76" i="2"/>
  <c r="C78" i="2"/>
  <c r="B62" i="3"/>
  <c r="A63" i="3"/>
  <c r="F72" i="3" s="1"/>
  <c r="D77" i="3"/>
  <c r="F71" i="3"/>
  <c r="G74" i="3"/>
  <c r="S51" i="2"/>
  <c r="S25" i="2"/>
  <c r="O26" i="2"/>
  <c r="O52" i="2"/>
  <c r="Q51" i="3"/>
  <c r="Q25" i="3"/>
  <c r="R51" i="3"/>
  <c r="R25" i="3"/>
  <c r="G74" i="2"/>
  <c r="E75" i="2"/>
  <c r="Q40" i="2"/>
  <c r="M17" i="1"/>
  <c r="T20" i="2"/>
  <c r="N21" i="2"/>
  <c r="N47" i="2"/>
  <c r="T47" i="2" s="1"/>
  <c r="R25" i="2"/>
  <c r="R51" i="2"/>
  <c r="S51" i="3"/>
  <c r="S25" i="3"/>
  <c r="D74" i="2"/>
  <c r="P52" i="2"/>
  <c r="P26" i="2"/>
  <c r="N40" i="2"/>
  <c r="O45" i="3"/>
  <c r="T45" i="3" s="1"/>
  <c r="O19" i="3"/>
  <c r="T18" i="3"/>
  <c r="P51" i="3"/>
  <c r="P25" i="3"/>
  <c r="Q51" i="2"/>
  <c r="Q25" i="2"/>
  <c r="G79" i="2"/>
  <c r="C79" i="2"/>
  <c r="H79" i="2"/>
  <c r="D79" i="2"/>
  <c r="F79" i="2"/>
  <c r="E79" i="2"/>
  <c r="B79" i="2"/>
  <c r="B63" i="2"/>
  <c r="R41" i="2" s="1"/>
  <c r="H72" i="2"/>
  <c r="D72" i="2"/>
  <c r="E72" i="2"/>
  <c r="H75" i="2"/>
  <c r="C70" i="2"/>
  <c r="C71" i="2"/>
  <c r="E77" i="2"/>
  <c r="C77" i="2"/>
  <c r="F74" i="2"/>
  <c r="D71" i="2"/>
  <c r="E70" i="2"/>
  <c r="H77" i="2"/>
  <c r="C73" i="2"/>
  <c r="H74" i="2"/>
  <c r="D75" i="2"/>
  <c r="E74" i="2"/>
  <c r="G77" i="2"/>
  <c r="F70" i="2"/>
  <c r="H73" i="2"/>
  <c r="G71" i="2"/>
  <c r="F76" i="2"/>
  <c r="C72" i="2"/>
  <c r="C76" i="2"/>
  <c r="D77" i="2"/>
  <c r="G75" i="2"/>
  <c r="D70" i="2"/>
  <c r="C74" i="2"/>
  <c r="F73" i="2"/>
  <c r="G70" i="2"/>
  <c r="E73" i="2"/>
  <c r="E76" i="2"/>
  <c r="E71" i="2"/>
  <c r="D76" i="2"/>
  <c r="C75" i="2"/>
  <c r="F75" i="2"/>
  <c r="F77" i="2"/>
  <c r="F72" i="2"/>
  <c r="O39" i="2"/>
  <c r="P39" i="2"/>
  <c r="G78" i="2"/>
  <c r="D78" i="2"/>
  <c r="H71" i="2"/>
  <c r="H79" i="3" l="1"/>
  <c r="H72" i="3"/>
  <c r="F78" i="3"/>
  <c r="N50" i="3"/>
  <c r="N24" i="3"/>
  <c r="H74" i="3"/>
  <c r="E79" i="3"/>
  <c r="C76" i="3"/>
  <c r="C72" i="3"/>
  <c r="F75" i="3"/>
  <c r="G73" i="3"/>
  <c r="N41" i="2"/>
  <c r="T41" i="2" s="1"/>
  <c r="I74" i="2"/>
  <c r="H80" i="2"/>
  <c r="S40" i="2"/>
  <c r="Q41" i="2"/>
  <c r="O41" i="2"/>
  <c r="P37" i="2"/>
  <c r="I78" i="2"/>
  <c r="P41" i="2"/>
  <c r="G75" i="3"/>
  <c r="E74" i="3"/>
  <c r="E75" i="3"/>
  <c r="E71" i="3"/>
  <c r="C73" i="3"/>
  <c r="H75" i="3"/>
  <c r="E70" i="3"/>
  <c r="D71" i="3"/>
  <c r="F73" i="3"/>
  <c r="F79" i="3"/>
  <c r="H70" i="3"/>
  <c r="D75" i="3"/>
  <c r="E78" i="3"/>
  <c r="G71" i="3"/>
  <c r="F74" i="3"/>
  <c r="C75" i="3"/>
  <c r="C77" i="3"/>
  <c r="F76" i="3"/>
  <c r="C71" i="3"/>
  <c r="I71" i="3" s="1"/>
  <c r="C78" i="3"/>
  <c r="G72" i="3"/>
  <c r="G76" i="3"/>
  <c r="D72" i="3"/>
  <c r="H77" i="3"/>
  <c r="C79" i="3"/>
  <c r="E77" i="3"/>
  <c r="G77" i="3"/>
  <c r="D79" i="3"/>
  <c r="D73" i="3"/>
  <c r="H71" i="3"/>
  <c r="F77" i="3"/>
  <c r="D74" i="3"/>
  <c r="D70" i="3"/>
  <c r="G79" i="3"/>
  <c r="D78" i="3"/>
  <c r="B63" i="3"/>
  <c r="C70" i="3"/>
  <c r="H76" i="3"/>
  <c r="E73" i="3"/>
  <c r="I73" i="3" s="1"/>
  <c r="E72" i="3"/>
  <c r="H73" i="3"/>
  <c r="G70" i="3"/>
  <c r="C74" i="3"/>
  <c r="F70" i="3"/>
  <c r="D76" i="3"/>
  <c r="G78" i="3"/>
  <c r="E76" i="3"/>
  <c r="H78" i="3"/>
  <c r="I76" i="2"/>
  <c r="R52" i="2"/>
  <c r="R26" i="2"/>
  <c r="R52" i="3"/>
  <c r="R26" i="3"/>
  <c r="Q52" i="3"/>
  <c r="Q26" i="3"/>
  <c r="I75" i="2"/>
  <c r="D80" i="2"/>
  <c r="F80" i="2"/>
  <c r="G80" i="2"/>
  <c r="I73" i="2"/>
  <c r="I70" i="2"/>
  <c r="C80" i="2"/>
  <c r="I79" i="2"/>
  <c r="Q52" i="2"/>
  <c r="Q26" i="2"/>
  <c r="O46" i="3"/>
  <c r="T46" i="3" s="1"/>
  <c r="O20" i="3"/>
  <c r="T19" i="3"/>
  <c r="P53" i="2"/>
  <c r="P27" i="2"/>
  <c r="N48" i="2"/>
  <c r="T48" i="2" s="1"/>
  <c r="T21" i="2"/>
  <c r="N22" i="2"/>
  <c r="Q36" i="2"/>
  <c r="E80" i="2"/>
  <c r="I72" i="2"/>
  <c r="I71" i="2"/>
  <c r="S52" i="3"/>
  <c r="S26" i="3"/>
  <c r="M18" i="1"/>
  <c r="S52" i="2"/>
  <c r="S26" i="2"/>
  <c r="I77" i="2"/>
  <c r="Q38" i="2"/>
  <c r="P36" i="2"/>
  <c r="S36" i="2"/>
  <c r="O36" i="2"/>
  <c r="S39" i="2"/>
  <c r="N36" i="2"/>
  <c r="O38" i="2"/>
  <c r="N38" i="2"/>
  <c r="Q37" i="2"/>
  <c r="N39" i="2"/>
  <c r="P40" i="2"/>
  <c r="P38" i="2"/>
  <c r="S37" i="2"/>
  <c r="S41" i="2"/>
  <c r="R38" i="2"/>
  <c r="R39" i="2"/>
  <c r="R40" i="2"/>
  <c r="O37" i="2"/>
  <c r="R37" i="2"/>
  <c r="Q39" i="2"/>
  <c r="P26" i="3"/>
  <c r="P52" i="3"/>
  <c r="R36" i="2"/>
  <c r="O40" i="2"/>
  <c r="S38" i="2"/>
  <c r="N37" i="2"/>
  <c r="O53" i="2"/>
  <c r="O27" i="2"/>
  <c r="I79" i="3" l="1"/>
  <c r="N51" i="3"/>
  <c r="N25" i="3"/>
  <c r="T40" i="2"/>
  <c r="T37" i="2"/>
  <c r="I78" i="3"/>
  <c r="I75" i="3"/>
  <c r="D80" i="3"/>
  <c r="C80" i="3"/>
  <c r="G80" i="3"/>
  <c r="I74" i="3"/>
  <c r="I76" i="3"/>
  <c r="H80" i="3"/>
  <c r="F80" i="3"/>
  <c r="I72" i="3"/>
  <c r="I77" i="3"/>
  <c r="E80" i="3"/>
  <c r="I70" i="3"/>
  <c r="P36" i="3"/>
  <c r="S36" i="3"/>
  <c r="O36" i="3"/>
  <c r="Q36" i="3"/>
  <c r="O39" i="3"/>
  <c r="S38" i="3"/>
  <c r="P37" i="3"/>
  <c r="R36" i="3"/>
  <c r="N36" i="3"/>
  <c r="N38" i="3"/>
  <c r="S39" i="3"/>
  <c r="Q39" i="3"/>
  <c r="P38" i="3"/>
  <c r="R37" i="3"/>
  <c r="O38" i="3"/>
  <c r="O41" i="3"/>
  <c r="N41" i="3"/>
  <c r="R41" i="3"/>
  <c r="S37" i="3"/>
  <c r="N37" i="3"/>
  <c r="Q37" i="3"/>
  <c r="O37" i="3"/>
  <c r="R38" i="3"/>
  <c r="Q41" i="3"/>
  <c r="Q38" i="3"/>
  <c r="T38" i="2"/>
  <c r="S53" i="3"/>
  <c r="S27" i="3"/>
  <c r="O40" i="3"/>
  <c r="Q53" i="3"/>
  <c r="Q27" i="3"/>
  <c r="N39" i="3"/>
  <c r="O47" i="3"/>
  <c r="T47" i="3" s="1"/>
  <c r="O21" i="3"/>
  <c r="T20" i="3"/>
  <c r="I80" i="2"/>
  <c r="P53" i="3"/>
  <c r="P27" i="3"/>
  <c r="N40" i="3"/>
  <c r="M19" i="1"/>
  <c r="N49" i="2"/>
  <c r="T49" i="2" s="1"/>
  <c r="N23" i="2"/>
  <c r="T22" i="2"/>
  <c r="Q53" i="2"/>
  <c r="Q27" i="2"/>
  <c r="R40" i="3"/>
  <c r="R53" i="2"/>
  <c r="R27" i="2"/>
  <c r="R39" i="3"/>
  <c r="S53" i="2"/>
  <c r="S27" i="2"/>
  <c r="P40" i="3"/>
  <c r="P41" i="3"/>
  <c r="P39" i="3"/>
  <c r="O54" i="2"/>
  <c r="O28" i="2"/>
  <c r="T39" i="2"/>
  <c r="T36" i="2"/>
  <c r="S41" i="3"/>
  <c r="P28" i="2"/>
  <c r="P54" i="2"/>
  <c r="Q40" i="3"/>
  <c r="R27" i="3"/>
  <c r="R53" i="3"/>
  <c r="S40" i="3"/>
  <c r="N52" i="3" l="1"/>
  <c r="N26" i="3"/>
  <c r="I80" i="3"/>
  <c r="R54" i="3"/>
  <c r="R28" i="3"/>
  <c r="O29" i="2"/>
  <c r="O56" i="2" s="1"/>
  <c r="O55" i="2"/>
  <c r="S28" i="2"/>
  <c r="S54" i="2"/>
  <c r="R54" i="2"/>
  <c r="R28" i="2"/>
  <c r="N50" i="2"/>
  <c r="T50" i="2" s="1"/>
  <c r="T23" i="2"/>
  <c r="N24" i="2"/>
  <c r="M20" i="1"/>
  <c r="O48" i="3"/>
  <c r="T48" i="3" s="1"/>
  <c r="O22" i="3"/>
  <c r="T21" i="3"/>
  <c r="S54" i="3"/>
  <c r="S28" i="3"/>
  <c r="T38" i="3"/>
  <c r="P54" i="3"/>
  <c r="P28" i="3"/>
  <c r="T41" i="3"/>
  <c r="T36" i="3"/>
  <c r="P55" i="2"/>
  <c r="P29" i="2"/>
  <c r="P56" i="2" s="1"/>
  <c r="Q28" i="3"/>
  <c r="Q54" i="3"/>
  <c r="Q54" i="2"/>
  <c r="Q28" i="2"/>
  <c r="T40" i="3"/>
  <c r="T39" i="3"/>
  <c r="T37" i="3"/>
  <c r="N27" i="3" l="1"/>
  <c r="N53" i="3"/>
  <c r="O23" i="3"/>
  <c r="O49" i="3"/>
  <c r="T49" i="3" s="1"/>
  <c r="T22" i="3"/>
  <c r="R55" i="2"/>
  <c r="R29" i="2"/>
  <c r="R56" i="2" s="1"/>
  <c r="R55" i="3"/>
  <c r="R29" i="3"/>
  <c r="R56" i="3" s="1"/>
  <c r="M21" i="1"/>
  <c r="Q29" i="3"/>
  <c r="Q56" i="3" s="1"/>
  <c r="Q55" i="3"/>
  <c r="S55" i="2"/>
  <c r="S29" i="2"/>
  <c r="S56" i="2" s="1"/>
  <c r="P55" i="3"/>
  <c r="P29" i="3"/>
  <c r="P56" i="3" s="1"/>
  <c r="Q55" i="2"/>
  <c r="Q29" i="2"/>
  <c r="Q56" i="2" s="1"/>
  <c r="S55" i="3"/>
  <c r="S29" i="3"/>
  <c r="S56" i="3" s="1"/>
  <c r="N51" i="2"/>
  <c r="T51" i="2" s="1"/>
  <c r="N25" i="2"/>
  <c r="T24" i="2"/>
  <c r="N28" i="3" l="1"/>
  <c r="N54" i="3"/>
  <c r="M22" i="1"/>
  <c r="O50" i="3"/>
  <c r="T50" i="3" s="1"/>
  <c r="O24" i="3"/>
  <c r="T23" i="3"/>
  <c r="N52" i="2"/>
  <c r="T52" i="2" s="1"/>
  <c r="N26" i="2"/>
  <c r="T25" i="2"/>
  <c r="N55" i="3" l="1"/>
  <c r="N29" i="3"/>
  <c r="N56" i="3" s="1"/>
  <c r="O25" i="3"/>
  <c r="O51" i="3"/>
  <c r="T51" i="3" s="1"/>
  <c r="T24" i="3"/>
  <c r="M23" i="1"/>
  <c r="N53" i="2"/>
  <c r="T53" i="2" s="1"/>
  <c r="N27" i="2"/>
  <c r="T26" i="2"/>
  <c r="O52" i="3" l="1"/>
  <c r="T52" i="3" s="1"/>
  <c r="O26" i="3"/>
  <c r="T25" i="3"/>
  <c r="M24" i="1"/>
  <c r="N54" i="2"/>
  <c r="T54" i="2" s="1"/>
  <c r="N28" i="2"/>
  <c r="T27" i="2"/>
  <c r="O53" i="3" l="1"/>
  <c r="T53" i="3" s="1"/>
  <c r="O27" i="3"/>
  <c r="T26" i="3"/>
  <c r="N55" i="2"/>
  <c r="T55" i="2" s="1"/>
  <c r="N29" i="2"/>
  <c r="T28" i="2"/>
  <c r="M25" i="1"/>
  <c r="O54" i="3" l="1"/>
  <c r="T54" i="3" s="1"/>
  <c r="O28" i="3"/>
  <c r="T27" i="3"/>
  <c r="T29" i="2"/>
  <c r="N56" i="2"/>
  <c r="T56" i="2" s="1"/>
  <c r="M26" i="1"/>
  <c r="O55" i="3" l="1"/>
  <c r="T55" i="3" s="1"/>
  <c r="O29" i="3"/>
  <c r="T28" i="3"/>
  <c r="O56" i="3" l="1"/>
  <c r="T56" i="3" s="1"/>
  <c r="T29" i="3"/>
</calcChain>
</file>

<file path=xl/sharedStrings.xml><?xml version="1.0" encoding="utf-8"?>
<sst xmlns="http://schemas.openxmlformats.org/spreadsheetml/2006/main" count="108" uniqueCount="30">
  <si>
    <t>SYNTHÈSE COMPTABLE DE LA DETTE</t>
  </si>
  <si>
    <t>SOLDE DU CAPITAL EN FIN D'ANNÉE</t>
  </si>
  <si>
    <t>DATE</t>
  </si>
  <si>
    <t>RÈGLEMENTS</t>
  </si>
  <si>
    <t>TOTAL</t>
  </si>
  <si>
    <t>AIRRL</t>
  </si>
  <si>
    <t>FCCQ</t>
  </si>
  <si>
    <t>2E</t>
  </si>
  <si>
    <t>INTÉRÊTS ANNUELS</t>
  </si>
  <si>
    <t>ANNÉE</t>
  </si>
  <si>
    <t>TAUX</t>
  </si>
  <si>
    <t>DATE D'ÉMISSION</t>
  </si>
  <si>
    <t>DATE D'ÉCHÉANCE</t>
  </si>
  <si>
    <t>COÛT RÉEL</t>
  </si>
  <si>
    <t>SOLDES REFINANCÉS</t>
  </si>
  <si>
    <t>VERSEMENTS EN CAPITAL</t>
  </si>
  <si>
    <t>TOTAL PÉRIODE</t>
  </si>
  <si>
    <t>REFINANCEMENT</t>
  </si>
  <si>
    <t>TOTAL À REFINANCER</t>
  </si>
  <si>
    <t>CALCUL DES INTÉRÊTS SELON ÉCHÉANCE</t>
  </si>
  <si>
    <t>ANNÉE
ÉCHÉANCE</t>
  </si>
  <si>
    <t>VERSEMENTS EN INTÉRÊTS</t>
  </si>
  <si>
    <t>VERSEMENTS TOTAUX (CAPITAL + INTÉRÊTS)</t>
  </si>
  <si>
    <t>J'ai tenté avec la fonction SOMMEPROD mais j'ai toujours des messages d'erreur. Je ne comprends pas pour quelle raison…</t>
  </si>
  <si>
    <t>Prendre note que j'ai 20 onglets à compiler dans la synthèse et qu'ils ont tous la même disposition.</t>
  </si>
  <si>
    <t>CE QUE JE VEUX FAIRE:</t>
  </si>
  <si>
    <t>Toute autre solution est la bienvenue!!</t>
  </si>
  <si>
    <t xml:space="preserve">J'aimerais que les données des tableaux encadrés en rouge des onglets 23-G et 22-F se reportent dans la synthèse en fonction d'un critère horizontal (# de règlement) et d'un critère vertical (date). </t>
  </si>
  <si>
    <t>J'ai vu des recommandations quant aux tableaux structurés mais je n'ai pas essayé… Est-ce que ce serait efficace pour mon besoin? Ce serait une première pour moi…</t>
  </si>
  <si>
    <r>
      <t xml:space="preserve">La raison est que j'ai un onglet par financement et parfois un même règlement est réparti en plusieurs financements. </t>
    </r>
    <r>
      <rPr>
        <u/>
        <sz val="11"/>
        <color theme="1"/>
        <rFont val="Calibri"/>
        <family val="2"/>
        <scheme val="minor"/>
      </rPr>
      <t>J'ai besoin d'obtenir le sommaire par règlement.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</si>
</sst>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)\ _$_ ;_ * \(#,##0\)\ _$_ ;_ * &quot;-&quot;_)\ _$_ ;_ @_ "/>
    <numFmt numFmtId="43" formatCode="_ * #,##0.00_)\ _$_ ;_ * \(#,##0.00\)\ _$_ ;_ * &quot;-&quot;??_)\ _$_ ;_ @_ "/>
    <numFmt numFmtId="164" formatCode="_ * #,##0_)\ _$_ ;_ * \(#,##0\)\ _$_ ;_ * &quot;-&quot;??_)\ _$_ ;_ @_ "/>
    <numFmt numFmtId="165" formatCode="0.0%"/>
    <numFmt numFmtId="166" formatCode="#,##0_);\(#,##0\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u val="double"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5">
    <xf numFmtId="0" fontId="0" fillId="0" borderId="0"/>
    <xf numFmtId="166" fontId="9" fillId="0" borderId="0" applyProtection="0">
      <alignment horizontal="center"/>
    </xf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</cellStyleXfs>
  <cellXfs count="160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/>
    </xf>
    <xf numFmtId="41" fontId="0" fillId="0" borderId="10" xfId="0" applyNumberFormat="1" applyBorder="1"/>
    <xf numFmtId="41" fontId="0" fillId="0" borderId="16" xfId="0" applyNumberFormat="1" applyBorder="1"/>
    <xf numFmtId="14" fontId="0" fillId="0" borderId="10" xfId="0" applyNumberFormat="1" applyBorder="1" applyAlignment="1">
      <alignment horizontal="center"/>
    </xf>
    <xf numFmtId="41" fontId="0" fillId="0" borderId="10" xfId="0" applyNumberFormat="1" applyFill="1" applyBorder="1"/>
    <xf numFmtId="0" fontId="0" fillId="0" borderId="0" xfId="0" applyBorder="1"/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43" fontId="0" fillId="0" borderId="10" xfId="0" applyNumberFormat="1" applyBorder="1"/>
    <xf numFmtId="43" fontId="0" fillId="0" borderId="10" xfId="0" applyNumberFormat="1" applyFill="1" applyBorder="1"/>
    <xf numFmtId="0" fontId="0" fillId="0" borderId="23" xfId="0" applyNumberFormat="1" applyBorder="1" applyAlignment="1">
      <alignment horizontal="center"/>
    </xf>
    <xf numFmtId="43" fontId="0" fillId="0" borderId="23" xfId="0" applyNumberFormat="1" applyBorder="1" applyAlignment="1">
      <alignment horizontal="center"/>
    </xf>
    <xf numFmtId="164" fontId="0" fillId="0" borderId="23" xfId="0" applyNumberFormat="1" applyBorder="1"/>
    <xf numFmtId="43" fontId="0" fillId="0" borderId="23" xfId="0" applyNumberFormat="1" applyBorder="1"/>
    <xf numFmtId="43" fontId="0" fillId="0" borderId="23" xfId="0" applyNumberFormat="1" applyFill="1" applyBorder="1"/>
    <xf numFmtId="0" fontId="1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16" xfId="0" applyFill="1" applyBorder="1" applyAlignment="1"/>
    <xf numFmtId="43" fontId="0" fillId="0" borderId="16" xfId="0" applyNumberFormat="1" applyFill="1" applyBorder="1"/>
    <xf numFmtId="43" fontId="0" fillId="0" borderId="16" xfId="0" applyNumberFormat="1" applyFon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/>
    <xf numFmtId="43" fontId="0" fillId="0" borderId="10" xfId="0" applyNumberFormat="1" applyFont="1" applyFill="1" applyBorder="1"/>
    <xf numFmtId="0" fontId="6" fillId="4" borderId="10" xfId="0" applyFont="1" applyFill="1" applyBorder="1" applyAlignment="1">
      <alignment horizontal="center"/>
    </xf>
    <xf numFmtId="10" fontId="6" fillId="4" borderId="10" xfId="0" applyNumberFormat="1" applyFont="1" applyFill="1" applyBorder="1" applyAlignment="1">
      <alignment horizontal="center"/>
    </xf>
    <xf numFmtId="43" fontId="6" fillId="4" borderId="10" xfId="0" applyNumberFormat="1" applyFont="1" applyFill="1" applyBorder="1"/>
    <xf numFmtId="0" fontId="0" fillId="0" borderId="29" xfId="0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4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165" fontId="1" fillId="5" borderId="32" xfId="0" applyNumberFormat="1" applyFont="1" applyFill="1" applyBorder="1" applyAlignment="1">
      <alignment horizontal="center" vertical="center"/>
    </xf>
    <xf numFmtId="165" fontId="1" fillId="0" borderId="32" xfId="0" applyNumberFormat="1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1" fontId="1" fillId="7" borderId="2" xfId="0" applyNumberFormat="1" applyFont="1" applyFill="1" applyBorder="1"/>
    <xf numFmtId="41" fontId="1" fillId="8" borderId="34" xfId="0" applyNumberFormat="1" applyFont="1" applyFill="1" applyBorder="1"/>
    <xf numFmtId="1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41" fontId="0" fillId="0" borderId="16" xfId="0" applyNumberFormat="1" applyFont="1" applyBorder="1"/>
    <xf numFmtId="14" fontId="0" fillId="0" borderId="10" xfId="0" applyNumberFormat="1" applyBorder="1" applyAlignment="1">
      <alignment horizontal="center"/>
    </xf>
    <xf numFmtId="41" fontId="0" fillId="0" borderId="10" xfId="0" applyNumberFormat="1" applyFont="1" applyBorder="1"/>
    <xf numFmtId="14" fontId="0" fillId="0" borderId="3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41" fontId="0" fillId="0" borderId="35" xfId="0" applyNumberFormat="1" applyBorder="1"/>
    <xf numFmtId="41" fontId="0" fillId="0" borderId="35" xfId="0" applyNumberFormat="1" applyFont="1" applyBorder="1"/>
    <xf numFmtId="0" fontId="1" fillId="4" borderId="30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41" fontId="1" fillId="4" borderId="2" xfId="0" applyNumberFormat="1" applyFont="1" applyFill="1" applyBorder="1"/>
    <xf numFmtId="41" fontId="1" fillId="4" borderId="37" xfId="0" applyNumberFormat="1" applyFont="1" applyFill="1" applyBorder="1"/>
    <xf numFmtId="41" fontId="1" fillId="4" borderId="34" xfId="0" applyNumberFormat="1" applyFont="1" applyFill="1" applyBorder="1"/>
    <xf numFmtId="0" fontId="7" fillId="2" borderId="38" xfId="0" applyFont="1" applyFill="1" applyBorder="1" applyAlignment="1">
      <alignment horizontal="center" vertical="center" textRotation="90"/>
    </xf>
    <xf numFmtId="0" fontId="0" fillId="0" borderId="39" xfId="0" applyFill="1" applyBorder="1" applyAlignment="1">
      <alignment horizontal="center"/>
    </xf>
    <xf numFmtId="41" fontId="0" fillId="0" borderId="16" xfId="0" applyNumberFormat="1" applyFill="1" applyBorder="1"/>
    <xf numFmtId="41" fontId="0" fillId="0" borderId="16" xfId="0" applyNumberFormat="1" applyFont="1" applyFill="1" applyBorder="1"/>
    <xf numFmtId="0" fontId="0" fillId="0" borderId="40" xfId="0" applyFill="1" applyBorder="1" applyAlignment="1">
      <alignment horizontal="center"/>
    </xf>
    <xf numFmtId="41" fontId="0" fillId="0" borderId="10" xfId="0" applyNumberFormat="1" applyFont="1" applyFill="1" applyBorder="1"/>
    <xf numFmtId="0" fontId="7" fillId="2" borderId="41" xfId="0" applyFont="1" applyFill="1" applyBorder="1" applyAlignment="1">
      <alignment horizontal="center" vertical="center" textRotation="90"/>
    </xf>
    <xf numFmtId="41" fontId="0" fillId="0" borderId="35" xfId="0" applyNumberFormat="1" applyFill="1" applyBorder="1"/>
    <xf numFmtId="41" fontId="0" fillId="0" borderId="35" xfId="0" applyNumberFormat="1" applyFont="1" applyFill="1" applyBorder="1"/>
    <xf numFmtId="0" fontId="0" fillId="0" borderId="23" xfId="0" applyBorder="1" applyAlignment="1">
      <alignment horizontal="center"/>
    </xf>
    <xf numFmtId="41" fontId="1" fillId="0" borderId="1" xfId="0" applyNumberFormat="1" applyFont="1" applyBorder="1"/>
    <xf numFmtId="41" fontId="1" fillId="0" borderId="2" xfId="0" applyNumberFormat="1" applyFont="1" applyBorder="1"/>
    <xf numFmtId="41" fontId="1" fillId="0" borderId="37" xfId="0" applyNumberFormat="1" applyFont="1" applyBorder="1"/>
    <xf numFmtId="41" fontId="1" fillId="0" borderId="34" xfId="0" applyNumberFormat="1" applyFont="1" applyBorder="1"/>
    <xf numFmtId="0" fontId="8" fillId="0" borderId="29" xfId="0" applyFont="1" applyBorder="1" applyAlignment="1">
      <alignment horizontal="center"/>
    </xf>
    <xf numFmtId="10" fontId="8" fillId="0" borderId="42" xfId="0" applyNumberFormat="1" applyFont="1" applyFill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0" fontId="0" fillId="0" borderId="43" xfId="0" applyBorder="1"/>
    <xf numFmtId="0" fontId="0" fillId="0" borderId="43" xfId="0" applyBorder="1" applyAlignment="1">
      <alignment horizontal="center"/>
    </xf>
    <xf numFmtId="3" fontId="0" fillId="0" borderId="43" xfId="0" applyNumberFormat="1" applyBorder="1"/>
    <xf numFmtId="14" fontId="0" fillId="4" borderId="16" xfId="0" applyNumberForma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43" fontId="0" fillId="4" borderId="10" xfId="0" applyNumberFormat="1" applyFill="1" applyBorder="1"/>
    <xf numFmtId="14" fontId="0" fillId="4" borderId="10" xfId="0" applyNumberForma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43" fontId="1" fillId="4" borderId="1" xfId="0" applyNumberFormat="1" applyFont="1" applyFill="1" applyBorder="1"/>
    <xf numFmtId="43" fontId="1" fillId="4" borderId="2" xfId="0" applyNumberFormat="1" applyFont="1" applyFill="1" applyBorder="1"/>
    <xf numFmtId="43" fontId="1" fillId="4" borderId="3" xfId="0" applyNumberFormat="1" applyFont="1" applyFill="1" applyBorder="1"/>
    <xf numFmtId="9" fontId="8" fillId="0" borderId="29" xfId="0" applyNumberFormat="1" applyFont="1" applyBorder="1" applyAlignment="1">
      <alignment horizontal="center"/>
    </xf>
    <xf numFmtId="0" fontId="8" fillId="0" borderId="0" xfId="0" applyFont="1"/>
    <xf numFmtId="10" fontId="1" fillId="0" borderId="32" xfId="0" applyNumberFormat="1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14" fontId="0" fillId="0" borderId="33" xfId="0" applyNumberFormat="1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47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0" xfId="0" applyNumberFormat="1" applyAlignment="1">
      <alignment vertical="center"/>
    </xf>
    <xf numFmtId="0" fontId="1" fillId="4" borderId="32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50" xfId="0" applyBorder="1" applyAlignment="1">
      <alignment horizontal="center"/>
    </xf>
    <xf numFmtId="0" fontId="0" fillId="0" borderId="51" xfId="0" applyBorder="1"/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2" xfId="0" applyBorder="1"/>
    <xf numFmtId="0" fontId="0" fillId="0" borderId="53" xfId="0" applyBorder="1"/>
    <xf numFmtId="14" fontId="0" fillId="0" borderId="53" xfId="0" applyNumberFormat="1" applyBorder="1" applyAlignment="1">
      <alignment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10" fillId="0" borderId="0" xfId="0" applyFont="1"/>
  </cellXfs>
  <cellStyles count="5">
    <cellStyle name="concept" xfId="1"/>
    <cellStyle name="Milliers 2" xfId="2"/>
    <cellStyle name="Normal" xfId="0" builtinId="0"/>
    <cellStyle name="Normal 2" xfId="3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67"/>
  <sheetViews>
    <sheetView showZeros="0" tabSelected="1" workbookViewId="0">
      <selection activeCell="C38" sqref="C38"/>
    </sheetView>
  </sheetViews>
  <sheetFormatPr baseColWidth="10" defaultRowHeight="15" x14ac:dyDescent="0.25"/>
  <cols>
    <col min="1" max="1" width="14.7109375" customWidth="1"/>
    <col min="2" max="2" width="11.7109375" customWidth="1"/>
    <col min="3" max="12" width="12.7109375" customWidth="1"/>
    <col min="13" max="13" width="13.5703125" bestFit="1" customWidth="1"/>
  </cols>
  <sheetData>
    <row r="1" spans="1:13" s="4" customFormat="1" ht="30" customHeight="1" x14ac:dyDescent="0.3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9.9499999999999993" customHeight="1" thickBot="1" x14ac:dyDescent="0.3">
      <c r="B2" s="5"/>
    </row>
    <row r="3" spans="1:13" s="9" customFormat="1" ht="15" customHeight="1" thickBot="1" x14ac:dyDescent="0.3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 s="9" customFormat="1" ht="15" customHeight="1" x14ac:dyDescent="0.25">
      <c r="A4" s="10" t="s">
        <v>2</v>
      </c>
      <c r="B4" s="11"/>
      <c r="C4" s="12" t="s">
        <v>3</v>
      </c>
      <c r="D4" s="12"/>
      <c r="E4" s="12"/>
      <c r="F4" s="12"/>
      <c r="G4" s="12"/>
      <c r="H4" s="12"/>
      <c r="I4" s="12"/>
      <c r="J4" s="12"/>
      <c r="K4" s="12"/>
      <c r="L4" s="12"/>
      <c r="M4" s="13" t="s">
        <v>4</v>
      </c>
    </row>
    <row r="5" spans="1:13" ht="15" customHeight="1" x14ac:dyDescent="0.25">
      <c r="A5" s="14"/>
      <c r="B5" s="15"/>
      <c r="C5" s="16"/>
      <c r="D5" s="16"/>
      <c r="E5" s="16" t="s">
        <v>5</v>
      </c>
      <c r="F5" s="16"/>
      <c r="G5" s="16" t="s">
        <v>6</v>
      </c>
      <c r="H5" s="16" t="s">
        <v>7</v>
      </c>
      <c r="I5" s="16"/>
      <c r="J5" s="16"/>
      <c r="K5" s="16"/>
      <c r="L5" s="16"/>
      <c r="M5" s="17"/>
    </row>
    <row r="6" spans="1:13" ht="15" customHeight="1" thickBot="1" x14ac:dyDescent="0.3">
      <c r="A6" s="18"/>
      <c r="B6" s="19"/>
      <c r="C6" s="20">
        <v>384</v>
      </c>
      <c r="D6" s="20">
        <v>394</v>
      </c>
      <c r="E6" s="20">
        <v>405</v>
      </c>
      <c r="F6" s="20">
        <v>405</v>
      </c>
      <c r="G6" s="20">
        <v>347</v>
      </c>
      <c r="H6" s="20">
        <v>347</v>
      </c>
      <c r="I6" s="20">
        <v>319</v>
      </c>
      <c r="J6" s="20">
        <v>340</v>
      </c>
      <c r="K6" s="20">
        <v>400</v>
      </c>
      <c r="L6" s="20">
        <v>402</v>
      </c>
      <c r="M6" s="21"/>
    </row>
    <row r="7" spans="1:13" ht="15" customHeight="1" x14ac:dyDescent="0.25">
      <c r="A7" s="22">
        <v>44561</v>
      </c>
      <c r="B7" s="22"/>
      <c r="C7" s="23" t="e">
        <f>SUMPRODUCT(('22-F'!L10:M29=A7)*('22-F'!N9:S9=C6)*('22-F'!N10:S29))</f>
        <v>#N/A</v>
      </c>
      <c r="D7" s="23"/>
      <c r="E7" s="23"/>
      <c r="F7" s="23"/>
      <c r="G7" s="23"/>
      <c r="H7" s="23"/>
      <c r="I7" s="23"/>
      <c r="J7" s="23"/>
      <c r="K7" s="23"/>
      <c r="L7" s="23"/>
      <c r="M7" s="24" t="e">
        <f>SUM(C7:L7)</f>
        <v>#N/A</v>
      </c>
    </row>
    <row r="8" spans="1:13" s="9" customFormat="1" ht="15" customHeight="1" x14ac:dyDescent="0.25">
      <c r="A8" s="25">
        <v>44926</v>
      </c>
      <c r="B8" s="25"/>
      <c r="C8" s="23"/>
      <c r="D8" s="23"/>
      <c r="E8" s="23"/>
      <c r="F8" s="23"/>
      <c r="G8" s="23"/>
      <c r="H8" s="23"/>
      <c r="I8" s="23"/>
      <c r="J8" s="23"/>
      <c r="K8" s="23"/>
      <c r="L8" s="23"/>
      <c r="M8" s="23">
        <f>SUM(C8:L8)</f>
        <v>0</v>
      </c>
    </row>
    <row r="9" spans="1:13" s="9" customFormat="1" ht="15" customHeight="1" x14ac:dyDescent="0.25">
      <c r="A9" s="22">
        <v>45291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>
        <f>SUM(C9:L9)</f>
        <v>0</v>
      </c>
    </row>
    <row r="10" spans="1:13" s="9" customFormat="1" ht="15" customHeight="1" x14ac:dyDescent="0.25">
      <c r="A10" s="25">
        <v>45657</v>
      </c>
      <c r="B10" s="25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6">
        <f>SUM(C10:L10)</f>
        <v>0</v>
      </c>
    </row>
    <row r="11" spans="1:13" ht="15" customHeight="1" x14ac:dyDescent="0.25">
      <c r="A11" s="22">
        <v>46022</v>
      </c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>
        <f>SUM(C11:L11)</f>
        <v>0</v>
      </c>
    </row>
    <row r="12" spans="1:13" ht="15" customHeight="1" x14ac:dyDescent="0.25">
      <c r="A12" s="25">
        <v>46387</v>
      </c>
      <c r="B12" s="2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6">
        <f>SUM(C12:L12)</f>
        <v>0</v>
      </c>
    </row>
    <row r="13" spans="1:13" ht="15" customHeight="1" x14ac:dyDescent="0.25">
      <c r="A13" s="22">
        <v>46752</v>
      </c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6">
        <f>SUM(C13:L13)</f>
        <v>0</v>
      </c>
    </row>
    <row r="14" spans="1:13" ht="15" customHeight="1" x14ac:dyDescent="0.25">
      <c r="A14" s="25">
        <v>47118</v>
      </c>
      <c r="B14" s="25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6">
        <f>SUM(C14:L14)</f>
        <v>0</v>
      </c>
    </row>
    <row r="15" spans="1:13" ht="15" customHeight="1" x14ac:dyDescent="0.25">
      <c r="A15" s="22">
        <v>47483</v>
      </c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6">
        <f>SUM(C15:L15)</f>
        <v>0</v>
      </c>
    </row>
    <row r="16" spans="1:13" ht="15" customHeight="1" x14ac:dyDescent="0.25">
      <c r="A16" s="25">
        <v>47848</v>
      </c>
      <c r="B16" s="25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6">
        <f>SUM(C16:L16)</f>
        <v>0</v>
      </c>
    </row>
    <row r="17" spans="1:13" ht="15" customHeight="1" x14ac:dyDescent="0.25">
      <c r="A17" s="22">
        <v>48213</v>
      </c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6">
        <f>SUM(C17:L17)</f>
        <v>0</v>
      </c>
    </row>
    <row r="18" spans="1:13" ht="15" customHeight="1" x14ac:dyDescent="0.25">
      <c r="A18" s="25">
        <v>48579</v>
      </c>
      <c r="B18" s="25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6">
        <f>SUM(C18:L18)</f>
        <v>0</v>
      </c>
    </row>
    <row r="19" spans="1:13" ht="15" customHeight="1" x14ac:dyDescent="0.25">
      <c r="A19" s="22">
        <v>48944</v>
      </c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6">
        <f>SUM(C19:L19)</f>
        <v>0</v>
      </c>
    </row>
    <row r="20" spans="1:13" ht="15" customHeight="1" x14ac:dyDescent="0.25">
      <c r="A20" s="25">
        <v>49309</v>
      </c>
      <c r="B20" s="25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6">
        <f>SUM(C20:L20)</f>
        <v>0</v>
      </c>
    </row>
    <row r="21" spans="1:13" ht="15" customHeight="1" x14ac:dyDescent="0.25">
      <c r="A21" s="22">
        <v>49674</v>
      </c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6">
        <f>SUM(C21:L21)</f>
        <v>0</v>
      </c>
    </row>
    <row r="22" spans="1:13" ht="15" customHeight="1" x14ac:dyDescent="0.25">
      <c r="A22" s="25">
        <v>50040</v>
      </c>
      <c r="B22" s="25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6">
        <f>SUM(C22:L22)</f>
        <v>0</v>
      </c>
    </row>
    <row r="23" spans="1:13" ht="15" customHeight="1" x14ac:dyDescent="0.25">
      <c r="A23" s="22">
        <v>50405</v>
      </c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6">
        <f>SUM(C23:L23)</f>
        <v>0</v>
      </c>
    </row>
    <row r="24" spans="1:13" ht="15" customHeight="1" x14ac:dyDescent="0.25">
      <c r="A24" s="25">
        <v>50770</v>
      </c>
      <c r="B24" s="25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6">
        <f>SUM(C24:L24)</f>
        <v>0</v>
      </c>
    </row>
    <row r="25" spans="1:13" ht="15" customHeight="1" x14ac:dyDescent="0.25">
      <c r="A25" s="22">
        <v>51135</v>
      </c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6">
        <f>SUM(C25:L25)</f>
        <v>0</v>
      </c>
    </row>
    <row r="26" spans="1:13" ht="15" customHeight="1" x14ac:dyDescent="0.25">
      <c r="A26" s="25">
        <v>51501</v>
      </c>
      <c r="B26" s="25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6">
        <f>SUM(C26:L26)</f>
        <v>0</v>
      </c>
    </row>
    <row r="27" spans="1:13" ht="15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ht="15" customHeight="1" x14ac:dyDescent="0.25"/>
    <row r="29" spans="1:13" ht="15" customHeight="1" x14ac:dyDescent="0.25">
      <c r="A29" s="159" t="s">
        <v>25</v>
      </c>
      <c r="C29" t="s">
        <v>27</v>
      </c>
    </row>
    <row r="30" spans="1:13" ht="15" customHeight="1" x14ac:dyDescent="0.25">
      <c r="C30" t="s">
        <v>29</v>
      </c>
    </row>
    <row r="31" spans="1:13" ht="15" customHeight="1" x14ac:dyDescent="0.25"/>
    <row r="32" spans="1:13" x14ac:dyDescent="0.25">
      <c r="C32" t="s">
        <v>23</v>
      </c>
    </row>
    <row r="33" spans="3:3" x14ac:dyDescent="0.25">
      <c r="C33" t="s">
        <v>24</v>
      </c>
    </row>
    <row r="35" spans="3:3" x14ac:dyDescent="0.25">
      <c r="C35" t="s">
        <v>28</v>
      </c>
    </row>
    <row r="37" spans="3:3" x14ac:dyDescent="0.25">
      <c r="C37" t="s">
        <v>26</v>
      </c>
    </row>
    <row r="59" spans="1:13" s="9" customFormat="1" ht="20.100000000000001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7" spans="1:13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</sheetData>
  <dataConsolidate/>
  <mergeCells count="25">
    <mergeCell ref="A26:B26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B1:L1"/>
    <mergeCell ref="A3:M3"/>
    <mergeCell ref="A4:B6"/>
    <mergeCell ref="C4:L4"/>
    <mergeCell ref="M4:M6"/>
    <mergeCell ref="A7:B7"/>
  </mergeCells>
  <printOptions horizontalCentered="1"/>
  <pageMargins left="0.19685039370078741" right="0.19685039370078741" top="0.39370078740157483" bottom="0.39370078740157483" header="0" footer="0"/>
  <pageSetup paperSize="5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1"/>
  <sheetViews>
    <sheetView showZeros="0" topLeftCell="A16" workbookViewId="0">
      <selection activeCell="V43" sqref="V43"/>
    </sheetView>
  </sheetViews>
  <sheetFormatPr baseColWidth="10" defaultRowHeight="15" x14ac:dyDescent="0.25"/>
  <cols>
    <col min="1" max="1" width="14.7109375" customWidth="1"/>
    <col min="2" max="2" width="11.7109375" style="5" customWidth="1"/>
    <col min="3" max="8" width="11.7109375" customWidth="1"/>
    <col min="9" max="9" width="12.7109375" customWidth="1"/>
    <col min="10" max="10" width="5.7109375" style="58" customWidth="1"/>
    <col min="11" max="11" width="5.7109375" customWidth="1"/>
    <col min="12" max="12" width="14.7109375" customWidth="1"/>
    <col min="13" max="19" width="11.7109375" customWidth="1"/>
    <col min="20" max="20" width="12.7109375" customWidth="1"/>
  </cols>
  <sheetData>
    <row r="1" spans="1:21" ht="9.9499999999999993" customHeight="1" thickTop="1" thickBot="1" x14ac:dyDescent="0.3">
      <c r="J1" s="145"/>
      <c r="K1" s="147"/>
      <c r="L1" s="148"/>
      <c r="M1" s="149"/>
      <c r="N1" s="148"/>
      <c r="O1" s="148"/>
      <c r="P1" s="148"/>
      <c r="Q1" s="148"/>
      <c r="R1" s="148"/>
      <c r="S1" s="148"/>
      <c r="T1" s="148"/>
      <c r="U1" s="150"/>
    </row>
    <row r="2" spans="1:21" s="9" customFormat="1" ht="20.100000000000001" customHeight="1" thickBot="1" x14ac:dyDescent="0.3">
      <c r="A2" s="59" t="s">
        <v>11</v>
      </c>
      <c r="B2" s="60"/>
      <c r="C2" s="61">
        <v>43535</v>
      </c>
      <c r="E2" s="59"/>
      <c r="F2" s="60"/>
      <c r="G2" s="60"/>
      <c r="H2" s="60"/>
      <c r="I2" s="62"/>
      <c r="J2" s="146"/>
      <c r="K2" s="151"/>
      <c r="L2" s="59" t="s">
        <v>11</v>
      </c>
      <c r="M2" s="60"/>
      <c r="N2" s="61">
        <f>C2</f>
        <v>43535</v>
      </c>
      <c r="O2" s="66"/>
      <c r="P2" s="59">
        <f>E2</f>
        <v>0</v>
      </c>
      <c r="Q2" s="60"/>
      <c r="R2" s="60"/>
      <c r="S2" s="60"/>
      <c r="T2" s="62"/>
      <c r="U2" s="152"/>
    </row>
    <row r="3" spans="1:21" s="9" customFormat="1" ht="5.0999999999999996" customHeight="1" thickBot="1" x14ac:dyDescent="0.3">
      <c r="B3" s="64"/>
      <c r="J3" s="146"/>
      <c r="K3" s="151"/>
      <c r="L3" s="66"/>
      <c r="M3" s="146"/>
      <c r="N3" s="66"/>
      <c r="O3" s="66"/>
      <c r="P3" s="66"/>
      <c r="Q3" s="66"/>
      <c r="R3" s="66"/>
      <c r="S3" s="66"/>
      <c r="T3" s="66"/>
      <c r="U3" s="152"/>
    </row>
    <row r="4" spans="1:21" s="9" customFormat="1" ht="20.100000000000001" customHeight="1" thickBot="1" x14ac:dyDescent="0.3">
      <c r="A4" s="59" t="s">
        <v>12</v>
      </c>
      <c r="B4" s="60"/>
      <c r="C4" s="61">
        <v>45362</v>
      </c>
      <c r="D4" s="65"/>
      <c r="E4" s="66"/>
      <c r="G4" s="59" t="s">
        <v>13</v>
      </c>
      <c r="H4" s="62"/>
      <c r="I4" s="67"/>
      <c r="J4" s="146"/>
      <c r="K4" s="151"/>
      <c r="L4" s="59" t="s">
        <v>12</v>
      </c>
      <c r="M4" s="60"/>
      <c r="N4" s="61">
        <f>C4</f>
        <v>45362</v>
      </c>
      <c r="O4" s="65"/>
      <c r="P4" s="66"/>
      <c r="Q4" s="66"/>
      <c r="R4" s="59" t="s">
        <v>13</v>
      </c>
      <c r="S4" s="62"/>
      <c r="T4" s="68">
        <f>I4</f>
        <v>0</v>
      </c>
      <c r="U4" s="152"/>
    </row>
    <row r="5" spans="1:21" ht="9.9499999999999993" customHeight="1" thickBot="1" x14ac:dyDescent="0.3">
      <c r="J5" s="145"/>
      <c r="K5" s="153"/>
      <c r="L5" s="27"/>
      <c r="M5" s="145"/>
      <c r="N5" s="27"/>
      <c r="O5" s="27"/>
      <c r="P5" s="27"/>
      <c r="Q5" s="27"/>
      <c r="R5" s="27"/>
      <c r="S5" s="27"/>
      <c r="T5" s="27"/>
      <c r="U5" s="154"/>
    </row>
    <row r="6" spans="1:21" s="9" customFormat="1" ht="15" customHeight="1" thickBot="1" x14ac:dyDescent="0.3">
      <c r="A6" s="69" t="s">
        <v>14</v>
      </c>
      <c r="B6" s="70"/>
      <c r="C6" s="70"/>
      <c r="D6" s="70"/>
      <c r="E6" s="70"/>
      <c r="F6" s="70"/>
      <c r="G6" s="70"/>
      <c r="H6" s="70"/>
      <c r="I6" s="71"/>
      <c r="J6" s="146"/>
      <c r="K6" s="151"/>
      <c r="L6" s="6" t="s">
        <v>1</v>
      </c>
      <c r="M6" s="7"/>
      <c r="N6" s="7"/>
      <c r="O6" s="7"/>
      <c r="P6" s="7"/>
      <c r="Q6" s="7"/>
      <c r="R6" s="7"/>
      <c r="S6" s="7"/>
      <c r="T6" s="8"/>
      <c r="U6" s="152"/>
    </row>
    <row r="7" spans="1:21" s="9" customFormat="1" ht="15" customHeight="1" x14ac:dyDescent="0.25">
      <c r="A7" s="72" t="s">
        <v>2</v>
      </c>
      <c r="B7" s="12" t="s">
        <v>9</v>
      </c>
      <c r="C7" s="73" t="s">
        <v>3</v>
      </c>
      <c r="D7" s="74"/>
      <c r="E7" s="74"/>
      <c r="F7" s="74"/>
      <c r="G7" s="74"/>
      <c r="H7" s="75"/>
      <c r="I7" s="13" t="s">
        <v>4</v>
      </c>
      <c r="J7" s="146"/>
      <c r="K7" s="151"/>
      <c r="L7" s="10" t="s">
        <v>2</v>
      </c>
      <c r="M7" s="11"/>
      <c r="N7" s="12" t="s">
        <v>3</v>
      </c>
      <c r="O7" s="12"/>
      <c r="P7" s="12"/>
      <c r="Q7" s="12"/>
      <c r="R7" s="12"/>
      <c r="S7" s="12"/>
      <c r="T7" s="13" t="s">
        <v>4</v>
      </c>
      <c r="U7" s="152"/>
    </row>
    <row r="8" spans="1:21" ht="15" customHeight="1" x14ac:dyDescent="0.25">
      <c r="A8" s="30"/>
      <c r="B8" s="29"/>
      <c r="C8" s="16" t="s">
        <v>6</v>
      </c>
      <c r="D8" s="16" t="s">
        <v>7</v>
      </c>
      <c r="E8" s="16"/>
      <c r="F8" s="16"/>
      <c r="G8" s="16"/>
      <c r="H8" s="16"/>
      <c r="I8" s="17"/>
      <c r="J8" s="145"/>
      <c r="K8" s="153"/>
      <c r="L8" s="14"/>
      <c r="M8" s="15"/>
      <c r="N8" s="16" t="str">
        <f t="shared" ref="N8:S9" si="0">C14</f>
        <v>FCCQ</v>
      </c>
      <c r="O8" s="16" t="str">
        <f t="shared" si="0"/>
        <v>2E</v>
      </c>
      <c r="P8" s="16">
        <f t="shared" si="0"/>
        <v>0</v>
      </c>
      <c r="Q8" s="16">
        <f t="shared" si="0"/>
        <v>0</v>
      </c>
      <c r="R8" s="16">
        <f t="shared" si="0"/>
        <v>0</v>
      </c>
      <c r="S8" s="16">
        <f t="shared" si="0"/>
        <v>0</v>
      </c>
      <c r="T8" s="17"/>
      <c r="U8" s="154"/>
    </row>
    <row r="9" spans="1:21" ht="15" customHeight="1" thickBot="1" x14ac:dyDescent="0.3">
      <c r="A9" s="31"/>
      <c r="B9" s="32"/>
      <c r="C9" s="33">
        <v>347</v>
      </c>
      <c r="D9" s="33">
        <v>347</v>
      </c>
      <c r="E9" s="33">
        <v>319</v>
      </c>
      <c r="F9" s="33">
        <v>340</v>
      </c>
      <c r="G9" s="33">
        <v>400</v>
      </c>
      <c r="H9" s="33">
        <v>402</v>
      </c>
      <c r="I9" s="21"/>
      <c r="J9" s="145"/>
      <c r="K9" s="153"/>
      <c r="L9" s="18"/>
      <c r="M9" s="19"/>
      <c r="N9" s="33">
        <f t="shared" si="0"/>
        <v>347</v>
      </c>
      <c r="O9" s="33">
        <f t="shared" si="0"/>
        <v>347</v>
      </c>
      <c r="P9" s="33">
        <f t="shared" si="0"/>
        <v>319</v>
      </c>
      <c r="Q9" s="33">
        <f t="shared" si="0"/>
        <v>340</v>
      </c>
      <c r="R9" s="33">
        <f t="shared" si="0"/>
        <v>400</v>
      </c>
      <c r="S9" s="33">
        <f t="shared" si="0"/>
        <v>402</v>
      </c>
      <c r="T9" s="21"/>
      <c r="U9" s="154"/>
    </row>
    <row r="10" spans="1:21" ht="15" customHeight="1" thickBot="1" x14ac:dyDescent="0.3">
      <c r="A10" s="76">
        <f>C2</f>
        <v>43535</v>
      </c>
      <c r="B10" s="77">
        <f>YEAR(A10)</f>
        <v>2019</v>
      </c>
      <c r="C10" s="78">
        <f>C38</f>
        <v>14400</v>
      </c>
      <c r="D10" s="78">
        <f t="shared" ref="D10:H10" si="1">D38</f>
        <v>18400</v>
      </c>
      <c r="E10" s="78">
        <f t="shared" si="1"/>
        <v>25900</v>
      </c>
      <c r="F10" s="78">
        <f t="shared" si="1"/>
        <v>80400</v>
      </c>
      <c r="G10" s="78">
        <f t="shared" si="1"/>
        <v>264100</v>
      </c>
      <c r="H10" s="78">
        <f t="shared" si="1"/>
        <v>163600</v>
      </c>
      <c r="I10" s="79">
        <f>SUM(C10:H10)</f>
        <v>566800</v>
      </c>
      <c r="J10" s="145"/>
      <c r="K10" s="153"/>
      <c r="L10" s="22">
        <f>DATE(YEAR(A10),12,31)</f>
        <v>43830</v>
      </c>
      <c r="M10" s="22"/>
      <c r="N10" s="23">
        <f t="shared" ref="N10:S10" si="2">C10</f>
        <v>14400</v>
      </c>
      <c r="O10" s="23">
        <f t="shared" si="2"/>
        <v>18400</v>
      </c>
      <c r="P10" s="23">
        <f t="shared" si="2"/>
        <v>25900</v>
      </c>
      <c r="Q10" s="23">
        <f t="shared" si="2"/>
        <v>80400</v>
      </c>
      <c r="R10" s="23">
        <f t="shared" si="2"/>
        <v>264100</v>
      </c>
      <c r="S10" s="23">
        <f t="shared" si="2"/>
        <v>163600</v>
      </c>
      <c r="T10" s="24">
        <f t="shared" ref="T10:T27" si="3">SUM(N10:S10)</f>
        <v>566800</v>
      </c>
      <c r="U10" s="154"/>
    </row>
    <row r="11" spans="1:21" s="9" customFormat="1" ht="15" customHeight="1" thickBot="1" x14ac:dyDescent="0.3">
      <c r="B11" s="64"/>
      <c r="J11" s="146"/>
      <c r="K11" s="151"/>
      <c r="L11" s="25">
        <f>DATE((YEAR(L10)+1),12,31)</f>
        <v>44196</v>
      </c>
      <c r="M11" s="25"/>
      <c r="N11" s="23">
        <f t="shared" ref="N11:S15" si="4">N10-C16</f>
        <v>11700</v>
      </c>
      <c r="O11" s="23">
        <f t="shared" si="4"/>
        <v>15000</v>
      </c>
      <c r="P11" s="23">
        <f t="shared" si="4"/>
        <v>24600</v>
      </c>
      <c r="Q11" s="23">
        <f t="shared" si="4"/>
        <v>73600</v>
      </c>
      <c r="R11" s="23">
        <f t="shared" si="4"/>
        <v>255000</v>
      </c>
      <c r="S11" s="23">
        <f t="shared" si="4"/>
        <v>157900</v>
      </c>
      <c r="T11" s="23">
        <f t="shared" si="3"/>
        <v>537800</v>
      </c>
      <c r="U11" s="152"/>
    </row>
    <row r="12" spans="1:21" s="9" customFormat="1" ht="15" customHeight="1" thickBot="1" x14ac:dyDescent="0.3">
      <c r="A12" s="69" t="s">
        <v>15</v>
      </c>
      <c r="B12" s="70"/>
      <c r="C12" s="70"/>
      <c r="D12" s="70"/>
      <c r="E12" s="70"/>
      <c r="F12" s="70"/>
      <c r="G12" s="70"/>
      <c r="H12" s="70"/>
      <c r="I12" s="71"/>
      <c r="J12" s="146"/>
      <c r="K12" s="151"/>
      <c r="L12" s="22">
        <f t="shared" ref="L12:L29" si="5">DATE((YEAR(L11)+1),12,31)</f>
        <v>44561</v>
      </c>
      <c r="M12" s="22"/>
      <c r="N12" s="23">
        <f t="shared" si="4"/>
        <v>9000</v>
      </c>
      <c r="O12" s="23">
        <f t="shared" si="4"/>
        <v>11400</v>
      </c>
      <c r="P12" s="23">
        <f t="shared" si="4"/>
        <v>23200</v>
      </c>
      <c r="Q12" s="23">
        <f t="shared" si="4"/>
        <v>66600</v>
      </c>
      <c r="R12" s="23">
        <f t="shared" si="4"/>
        <v>245500</v>
      </c>
      <c r="S12" s="23">
        <f t="shared" si="4"/>
        <v>152100</v>
      </c>
      <c r="T12" s="23">
        <f t="shared" si="3"/>
        <v>507800</v>
      </c>
      <c r="U12" s="152"/>
    </row>
    <row r="13" spans="1:21" s="9" customFormat="1" ht="15" customHeight="1" x14ac:dyDescent="0.25">
      <c r="A13" s="72" t="s">
        <v>2</v>
      </c>
      <c r="B13" s="12" t="s">
        <v>9</v>
      </c>
      <c r="C13" s="73" t="s">
        <v>3</v>
      </c>
      <c r="D13" s="74"/>
      <c r="E13" s="74"/>
      <c r="F13" s="74"/>
      <c r="G13" s="74"/>
      <c r="H13" s="75"/>
      <c r="I13" s="13" t="s">
        <v>4</v>
      </c>
      <c r="J13" s="146"/>
      <c r="K13" s="151"/>
      <c r="L13" s="25">
        <f t="shared" si="5"/>
        <v>44926</v>
      </c>
      <c r="M13" s="25"/>
      <c r="N13" s="23">
        <f t="shared" si="4"/>
        <v>6100</v>
      </c>
      <c r="O13" s="23">
        <f t="shared" si="4"/>
        <v>7800</v>
      </c>
      <c r="P13" s="23">
        <f t="shared" si="4"/>
        <v>21800</v>
      </c>
      <c r="Q13" s="23">
        <f t="shared" si="4"/>
        <v>59300</v>
      </c>
      <c r="R13" s="23">
        <f t="shared" si="4"/>
        <v>235600</v>
      </c>
      <c r="S13" s="23">
        <f t="shared" si="4"/>
        <v>146000</v>
      </c>
      <c r="T13" s="26">
        <f t="shared" si="3"/>
        <v>476600</v>
      </c>
      <c r="U13" s="152"/>
    </row>
    <row r="14" spans="1:21" ht="15" customHeight="1" x14ac:dyDescent="0.25">
      <c r="A14" s="30"/>
      <c r="B14" s="29"/>
      <c r="C14" s="16" t="str">
        <f>C8</f>
        <v>FCCQ</v>
      </c>
      <c r="D14" s="16" t="str">
        <f t="shared" ref="D14:H15" si="6">D8</f>
        <v>2E</v>
      </c>
      <c r="E14" s="16">
        <f t="shared" si="6"/>
        <v>0</v>
      </c>
      <c r="F14" s="16">
        <f t="shared" si="6"/>
        <v>0</v>
      </c>
      <c r="G14" s="16">
        <f t="shared" si="6"/>
        <v>0</v>
      </c>
      <c r="H14" s="16">
        <f t="shared" si="6"/>
        <v>0</v>
      </c>
      <c r="I14" s="17"/>
      <c r="J14" s="145"/>
      <c r="K14" s="153"/>
      <c r="L14" s="22">
        <f t="shared" si="5"/>
        <v>45291</v>
      </c>
      <c r="M14" s="22"/>
      <c r="N14" s="23">
        <f t="shared" si="4"/>
        <v>3100</v>
      </c>
      <c r="O14" s="23">
        <f t="shared" si="4"/>
        <v>4000</v>
      </c>
      <c r="P14" s="23">
        <f t="shared" si="4"/>
        <v>20300</v>
      </c>
      <c r="Q14" s="23">
        <f t="shared" si="4"/>
        <v>51700</v>
      </c>
      <c r="R14" s="23">
        <f t="shared" si="4"/>
        <v>225400</v>
      </c>
      <c r="S14" s="23">
        <f t="shared" si="4"/>
        <v>139600</v>
      </c>
      <c r="T14" s="23">
        <f t="shared" si="3"/>
        <v>444100</v>
      </c>
      <c r="U14" s="154"/>
    </row>
    <row r="15" spans="1:21" ht="15" customHeight="1" thickBot="1" x14ac:dyDescent="0.3">
      <c r="A15" s="31"/>
      <c r="B15" s="32"/>
      <c r="C15" s="33">
        <f t="shared" ref="C15:H15" si="7">C9</f>
        <v>347</v>
      </c>
      <c r="D15" s="33">
        <f t="shared" si="7"/>
        <v>347</v>
      </c>
      <c r="E15" s="33">
        <f t="shared" si="6"/>
        <v>319</v>
      </c>
      <c r="F15" s="33">
        <f t="shared" si="7"/>
        <v>340</v>
      </c>
      <c r="G15" s="33">
        <f t="shared" si="7"/>
        <v>400</v>
      </c>
      <c r="H15" s="33">
        <f t="shared" si="7"/>
        <v>402</v>
      </c>
      <c r="I15" s="21"/>
      <c r="J15" s="145"/>
      <c r="K15" s="153"/>
      <c r="L15" s="25">
        <f t="shared" si="5"/>
        <v>45657</v>
      </c>
      <c r="M15" s="25"/>
      <c r="N15" s="23">
        <f t="shared" si="4"/>
        <v>0</v>
      </c>
      <c r="O15" s="23">
        <f t="shared" si="4"/>
        <v>0</v>
      </c>
      <c r="P15" s="23">
        <f t="shared" si="4"/>
        <v>18800</v>
      </c>
      <c r="Q15" s="23">
        <f t="shared" si="4"/>
        <v>43800</v>
      </c>
      <c r="R15" s="23">
        <f t="shared" si="4"/>
        <v>214800</v>
      </c>
      <c r="S15" s="23">
        <f t="shared" si="4"/>
        <v>133100</v>
      </c>
      <c r="T15" s="26">
        <f t="shared" si="3"/>
        <v>410500</v>
      </c>
      <c r="U15" s="154"/>
    </row>
    <row r="16" spans="1:21" ht="15" customHeight="1" x14ac:dyDescent="0.25">
      <c r="A16" s="80">
        <f>DATE(YEAR($A$10)+1,MONTH($A$10),DAY($A$10))</f>
        <v>43901</v>
      </c>
      <c r="B16" s="81">
        <f t="shared" ref="B16:B19" si="8">YEAR(A16)</f>
        <v>2020</v>
      </c>
      <c r="C16" s="24">
        <v>2700</v>
      </c>
      <c r="D16" s="24">
        <v>3400</v>
      </c>
      <c r="E16" s="24">
        <v>1300</v>
      </c>
      <c r="F16" s="24">
        <v>6800</v>
      </c>
      <c r="G16" s="24">
        <v>9100</v>
      </c>
      <c r="H16" s="24">
        <v>5700</v>
      </c>
      <c r="I16" s="82">
        <f>SUM(C16:H16)</f>
        <v>29000</v>
      </c>
      <c r="J16" s="145"/>
      <c r="K16" s="153"/>
      <c r="L16" s="22">
        <f t="shared" si="5"/>
        <v>46022</v>
      </c>
      <c r="M16" s="22"/>
      <c r="N16" s="23">
        <f t="shared" ref="N16:S29" si="9">N15-C22</f>
        <v>0</v>
      </c>
      <c r="O16" s="23">
        <f t="shared" si="9"/>
        <v>0</v>
      </c>
      <c r="P16" s="23">
        <f t="shared" si="9"/>
        <v>17200</v>
      </c>
      <c r="Q16" s="23">
        <f t="shared" si="9"/>
        <v>35700</v>
      </c>
      <c r="R16" s="23">
        <f t="shared" si="9"/>
        <v>203900</v>
      </c>
      <c r="S16" s="23">
        <f t="shared" si="9"/>
        <v>126300</v>
      </c>
      <c r="T16" s="26">
        <f t="shared" si="3"/>
        <v>383100</v>
      </c>
      <c r="U16" s="154"/>
    </row>
    <row r="17" spans="1:21" ht="15" customHeight="1" x14ac:dyDescent="0.25">
      <c r="A17" s="83">
        <f>DATE(YEAR($A$10)+2,MONTH($A$10),DAY($A$10))</f>
        <v>44266</v>
      </c>
      <c r="B17" s="81">
        <f t="shared" si="8"/>
        <v>2021</v>
      </c>
      <c r="C17" s="23">
        <v>2700</v>
      </c>
      <c r="D17" s="23">
        <v>3600</v>
      </c>
      <c r="E17" s="23">
        <v>1400</v>
      </c>
      <c r="F17" s="23">
        <v>7000</v>
      </c>
      <c r="G17" s="23">
        <v>9500</v>
      </c>
      <c r="H17" s="23">
        <v>5800</v>
      </c>
      <c r="I17" s="84">
        <f>SUM(C17:H17)</f>
        <v>30000</v>
      </c>
      <c r="J17" s="145"/>
      <c r="K17" s="153"/>
      <c r="L17" s="25">
        <f t="shared" si="5"/>
        <v>46387</v>
      </c>
      <c r="M17" s="25"/>
      <c r="N17" s="23">
        <f t="shared" si="9"/>
        <v>0</v>
      </c>
      <c r="O17" s="23">
        <f t="shared" si="9"/>
        <v>0</v>
      </c>
      <c r="P17" s="23">
        <f t="shared" si="9"/>
        <v>15600</v>
      </c>
      <c r="Q17" s="23">
        <f t="shared" si="9"/>
        <v>27300</v>
      </c>
      <c r="R17" s="23">
        <f t="shared" si="9"/>
        <v>192500</v>
      </c>
      <c r="S17" s="23">
        <f t="shared" si="9"/>
        <v>119200</v>
      </c>
      <c r="T17" s="26">
        <f t="shared" si="3"/>
        <v>354600</v>
      </c>
      <c r="U17" s="154"/>
    </row>
    <row r="18" spans="1:21" ht="15" customHeight="1" x14ac:dyDescent="0.25">
      <c r="A18" s="83">
        <f>DATE(YEAR($A$10)+3,MONTH($A$10),DAY($A$10))</f>
        <v>44631</v>
      </c>
      <c r="B18" s="81">
        <f t="shared" si="8"/>
        <v>2022</v>
      </c>
      <c r="C18" s="23">
        <v>2900</v>
      </c>
      <c r="D18" s="23">
        <v>3600</v>
      </c>
      <c r="E18" s="23">
        <v>1400</v>
      </c>
      <c r="F18" s="23">
        <v>7300</v>
      </c>
      <c r="G18" s="23">
        <v>9900</v>
      </c>
      <c r="H18" s="23">
        <v>6100</v>
      </c>
      <c r="I18" s="84">
        <f>SUM(C18:H18)</f>
        <v>31200</v>
      </c>
      <c r="J18" s="145"/>
      <c r="K18" s="153"/>
      <c r="L18" s="22">
        <f t="shared" si="5"/>
        <v>46752</v>
      </c>
      <c r="M18" s="22"/>
      <c r="N18" s="23">
        <f t="shared" si="9"/>
        <v>0</v>
      </c>
      <c r="O18" s="23">
        <f t="shared" si="9"/>
        <v>0</v>
      </c>
      <c r="P18" s="23">
        <f t="shared" si="9"/>
        <v>13900</v>
      </c>
      <c r="Q18" s="23">
        <f t="shared" si="9"/>
        <v>18500</v>
      </c>
      <c r="R18" s="23">
        <f t="shared" si="9"/>
        <v>180700</v>
      </c>
      <c r="S18" s="23">
        <f t="shared" si="9"/>
        <v>111900</v>
      </c>
      <c r="T18" s="26">
        <f t="shared" si="3"/>
        <v>325000</v>
      </c>
      <c r="U18" s="154"/>
    </row>
    <row r="19" spans="1:21" ht="15" customHeight="1" x14ac:dyDescent="0.25">
      <c r="A19" s="83">
        <f>DATE(YEAR($A$10)+4,MONTH($A$10),DAY($A$10))</f>
        <v>44996</v>
      </c>
      <c r="B19" s="81">
        <f t="shared" si="8"/>
        <v>2023</v>
      </c>
      <c r="C19" s="23">
        <v>3000</v>
      </c>
      <c r="D19" s="23">
        <v>3800</v>
      </c>
      <c r="E19" s="23">
        <v>1500</v>
      </c>
      <c r="F19" s="23">
        <v>7600</v>
      </c>
      <c r="G19" s="23">
        <v>10200</v>
      </c>
      <c r="H19" s="23">
        <v>6400</v>
      </c>
      <c r="I19" s="84">
        <f>SUM(C19:H19)</f>
        <v>32500</v>
      </c>
      <c r="J19" s="145"/>
      <c r="K19" s="153"/>
      <c r="L19" s="25">
        <f t="shared" si="5"/>
        <v>47118</v>
      </c>
      <c r="M19" s="25"/>
      <c r="N19" s="23">
        <f t="shared" si="9"/>
        <v>0</v>
      </c>
      <c r="O19" s="23">
        <f t="shared" si="9"/>
        <v>0</v>
      </c>
      <c r="P19" s="23">
        <f t="shared" si="9"/>
        <v>12100</v>
      </c>
      <c r="Q19" s="23">
        <f t="shared" si="9"/>
        <v>9400</v>
      </c>
      <c r="R19" s="23">
        <f t="shared" si="9"/>
        <v>168500</v>
      </c>
      <c r="S19" s="23">
        <f t="shared" si="9"/>
        <v>104400</v>
      </c>
      <c r="T19" s="26">
        <f t="shared" si="3"/>
        <v>294400</v>
      </c>
      <c r="U19" s="154"/>
    </row>
    <row r="20" spans="1:21" ht="15" customHeight="1" thickBot="1" x14ac:dyDescent="0.3">
      <c r="A20" s="85">
        <f>DATE(YEAR($A$10)+5,MONTH($A$10),DAY($A$10))</f>
        <v>45362</v>
      </c>
      <c r="B20" s="86">
        <f>YEAR(A20)</f>
        <v>2024</v>
      </c>
      <c r="C20" s="87">
        <v>3100</v>
      </c>
      <c r="D20" s="87">
        <v>4000</v>
      </c>
      <c r="E20" s="87">
        <v>1500</v>
      </c>
      <c r="F20" s="87">
        <v>7900</v>
      </c>
      <c r="G20" s="87">
        <v>10600</v>
      </c>
      <c r="H20" s="87">
        <v>6500</v>
      </c>
      <c r="I20" s="88">
        <f>SUM(C20:H20)</f>
        <v>33600</v>
      </c>
      <c r="J20" s="145"/>
      <c r="K20" s="153"/>
      <c r="L20" s="22">
        <f t="shared" si="5"/>
        <v>47483</v>
      </c>
      <c r="M20" s="22"/>
      <c r="N20" s="23">
        <f t="shared" si="9"/>
        <v>0</v>
      </c>
      <c r="O20" s="23">
        <f t="shared" si="9"/>
        <v>0</v>
      </c>
      <c r="P20" s="23">
        <f t="shared" si="9"/>
        <v>10200</v>
      </c>
      <c r="Q20" s="23">
        <f t="shared" si="9"/>
        <v>0</v>
      </c>
      <c r="R20" s="23">
        <f t="shared" si="9"/>
        <v>155800</v>
      </c>
      <c r="S20" s="23">
        <f t="shared" si="9"/>
        <v>96500</v>
      </c>
      <c r="T20" s="26">
        <f t="shared" si="3"/>
        <v>262500</v>
      </c>
      <c r="U20" s="154"/>
    </row>
    <row r="21" spans="1:21" ht="15" customHeight="1" thickBot="1" x14ac:dyDescent="0.3">
      <c r="A21" s="89" t="s">
        <v>16</v>
      </c>
      <c r="B21" s="90"/>
      <c r="C21" s="91">
        <f>SUM(C16:C20)</f>
        <v>14400</v>
      </c>
      <c r="D21" s="91">
        <f t="shared" ref="D21:I21" si="10">SUM(D16:D20)</f>
        <v>18400</v>
      </c>
      <c r="E21" s="91">
        <f t="shared" si="10"/>
        <v>7100</v>
      </c>
      <c r="F21" s="91">
        <f t="shared" si="10"/>
        <v>36600</v>
      </c>
      <c r="G21" s="91">
        <f t="shared" si="10"/>
        <v>49300</v>
      </c>
      <c r="H21" s="92">
        <f t="shared" si="10"/>
        <v>30500</v>
      </c>
      <c r="I21" s="93">
        <f t="shared" si="10"/>
        <v>156300</v>
      </c>
      <c r="J21" s="145"/>
      <c r="K21" s="153"/>
      <c r="L21" s="25">
        <f t="shared" si="5"/>
        <v>47848</v>
      </c>
      <c r="M21" s="25"/>
      <c r="N21" s="23">
        <f t="shared" si="9"/>
        <v>0</v>
      </c>
      <c r="O21" s="23">
        <f t="shared" si="9"/>
        <v>0</v>
      </c>
      <c r="P21" s="23">
        <f t="shared" si="9"/>
        <v>8300</v>
      </c>
      <c r="Q21" s="23">
        <f t="shared" si="9"/>
        <v>0</v>
      </c>
      <c r="R21" s="23">
        <f t="shared" si="9"/>
        <v>142600</v>
      </c>
      <c r="S21" s="23">
        <f t="shared" si="9"/>
        <v>88300</v>
      </c>
      <c r="T21" s="26">
        <f t="shared" si="3"/>
        <v>239200</v>
      </c>
      <c r="U21" s="154"/>
    </row>
    <row r="22" spans="1:21" ht="15" customHeight="1" x14ac:dyDescent="0.25">
      <c r="A22" s="94" t="s">
        <v>17</v>
      </c>
      <c r="B22" s="95">
        <f>B20+1</f>
        <v>2025</v>
      </c>
      <c r="C22" s="96">
        <v>0</v>
      </c>
      <c r="D22" s="96">
        <v>0</v>
      </c>
      <c r="E22" s="96">
        <v>1600</v>
      </c>
      <c r="F22" s="96">
        <v>8100</v>
      </c>
      <c r="G22" s="96">
        <v>10900</v>
      </c>
      <c r="H22" s="96">
        <v>6800</v>
      </c>
      <c r="I22" s="97">
        <f t="shared" ref="I22:I36" si="11">SUM(C22:H22)</f>
        <v>27400</v>
      </c>
      <c r="J22" s="145"/>
      <c r="K22" s="153"/>
      <c r="L22" s="22">
        <f t="shared" si="5"/>
        <v>48213</v>
      </c>
      <c r="M22" s="22"/>
      <c r="N22" s="23">
        <f t="shared" si="9"/>
        <v>0</v>
      </c>
      <c r="O22" s="23">
        <f t="shared" si="9"/>
        <v>0</v>
      </c>
      <c r="P22" s="23">
        <f t="shared" si="9"/>
        <v>6400</v>
      </c>
      <c r="Q22" s="23">
        <f t="shared" si="9"/>
        <v>0</v>
      </c>
      <c r="R22" s="23">
        <f t="shared" si="9"/>
        <v>129000</v>
      </c>
      <c r="S22" s="23">
        <f t="shared" si="9"/>
        <v>79900</v>
      </c>
      <c r="T22" s="26">
        <f t="shared" si="3"/>
        <v>215300</v>
      </c>
      <c r="U22" s="154"/>
    </row>
    <row r="23" spans="1:21" ht="15" customHeight="1" x14ac:dyDescent="0.25">
      <c r="A23" s="94"/>
      <c r="B23" s="98">
        <f t="shared" ref="B23:B36" si="12">B22+1</f>
        <v>2026</v>
      </c>
      <c r="C23" s="26">
        <v>0</v>
      </c>
      <c r="D23" s="26">
        <v>0</v>
      </c>
      <c r="E23" s="26">
        <v>1600</v>
      </c>
      <c r="F23" s="26">
        <v>8400</v>
      </c>
      <c r="G23" s="26">
        <v>11400</v>
      </c>
      <c r="H23" s="26">
        <v>7100</v>
      </c>
      <c r="I23" s="99">
        <f t="shared" si="11"/>
        <v>28500</v>
      </c>
      <c r="J23" s="145"/>
      <c r="K23" s="153"/>
      <c r="L23" s="25">
        <f t="shared" si="5"/>
        <v>48579</v>
      </c>
      <c r="M23" s="25"/>
      <c r="N23" s="23">
        <f t="shared" si="9"/>
        <v>0</v>
      </c>
      <c r="O23" s="23">
        <f t="shared" si="9"/>
        <v>0</v>
      </c>
      <c r="P23" s="23">
        <f t="shared" si="9"/>
        <v>4300</v>
      </c>
      <c r="Q23" s="23">
        <f t="shared" si="9"/>
        <v>0</v>
      </c>
      <c r="R23" s="23">
        <f t="shared" si="9"/>
        <v>114800</v>
      </c>
      <c r="S23" s="23">
        <f t="shared" si="9"/>
        <v>71100</v>
      </c>
      <c r="T23" s="26">
        <f t="shared" si="3"/>
        <v>190200</v>
      </c>
      <c r="U23" s="154"/>
    </row>
    <row r="24" spans="1:21" ht="15" customHeight="1" x14ac:dyDescent="0.25">
      <c r="A24" s="94"/>
      <c r="B24" s="98">
        <f t="shared" si="12"/>
        <v>2027</v>
      </c>
      <c r="C24" s="26">
        <v>0</v>
      </c>
      <c r="D24" s="26">
        <v>0</v>
      </c>
      <c r="E24" s="26">
        <v>1700</v>
      </c>
      <c r="F24" s="26">
        <v>8800</v>
      </c>
      <c r="G24" s="26">
        <v>11800</v>
      </c>
      <c r="H24" s="26">
        <v>7300</v>
      </c>
      <c r="I24" s="99">
        <f t="shared" si="11"/>
        <v>29600</v>
      </c>
      <c r="J24" s="145"/>
      <c r="K24" s="153"/>
      <c r="L24" s="22">
        <f t="shared" si="5"/>
        <v>48944</v>
      </c>
      <c r="M24" s="22"/>
      <c r="N24" s="23">
        <f t="shared" si="9"/>
        <v>0</v>
      </c>
      <c r="O24" s="23">
        <f t="shared" si="9"/>
        <v>0</v>
      </c>
      <c r="P24" s="23">
        <f t="shared" si="9"/>
        <v>2200</v>
      </c>
      <c r="Q24" s="23">
        <f t="shared" si="9"/>
        <v>0</v>
      </c>
      <c r="R24" s="23">
        <f t="shared" si="9"/>
        <v>100200</v>
      </c>
      <c r="S24" s="23">
        <f t="shared" si="9"/>
        <v>62000</v>
      </c>
      <c r="T24" s="26">
        <f t="shared" si="3"/>
        <v>164400</v>
      </c>
      <c r="U24" s="154"/>
    </row>
    <row r="25" spans="1:21" ht="15" customHeight="1" x14ac:dyDescent="0.25">
      <c r="A25" s="94"/>
      <c r="B25" s="98">
        <f t="shared" si="12"/>
        <v>2028</v>
      </c>
      <c r="C25" s="26">
        <v>0</v>
      </c>
      <c r="D25" s="26">
        <v>0</v>
      </c>
      <c r="E25" s="26">
        <v>1800</v>
      </c>
      <c r="F25" s="26">
        <v>9100</v>
      </c>
      <c r="G25" s="26">
        <v>12200</v>
      </c>
      <c r="H25" s="26">
        <v>7500</v>
      </c>
      <c r="I25" s="99">
        <f t="shared" si="11"/>
        <v>30600</v>
      </c>
      <c r="J25" s="145"/>
      <c r="K25" s="153"/>
      <c r="L25" s="25">
        <f t="shared" si="5"/>
        <v>49309</v>
      </c>
      <c r="M25" s="25"/>
      <c r="N25" s="23">
        <f t="shared" si="9"/>
        <v>0</v>
      </c>
      <c r="O25" s="23">
        <f t="shared" si="9"/>
        <v>0</v>
      </c>
      <c r="P25" s="23">
        <f t="shared" si="9"/>
        <v>0</v>
      </c>
      <c r="Q25" s="23">
        <f t="shared" si="9"/>
        <v>0</v>
      </c>
      <c r="R25" s="23">
        <f t="shared" si="9"/>
        <v>84900</v>
      </c>
      <c r="S25" s="23">
        <f t="shared" si="9"/>
        <v>52600</v>
      </c>
      <c r="T25" s="26">
        <f t="shared" si="3"/>
        <v>137500</v>
      </c>
      <c r="U25" s="154"/>
    </row>
    <row r="26" spans="1:21" ht="15" customHeight="1" x14ac:dyDescent="0.25">
      <c r="A26" s="94"/>
      <c r="B26" s="98">
        <f t="shared" si="12"/>
        <v>2029</v>
      </c>
      <c r="C26" s="26">
        <v>0</v>
      </c>
      <c r="D26" s="26">
        <v>0</v>
      </c>
      <c r="E26" s="26">
        <v>1900</v>
      </c>
      <c r="F26" s="26">
        <v>9400</v>
      </c>
      <c r="G26" s="26">
        <v>12700</v>
      </c>
      <c r="H26" s="26">
        <v>7900</v>
      </c>
      <c r="I26" s="99">
        <f t="shared" si="11"/>
        <v>31900</v>
      </c>
      <c r="J26" s="145"/>
      <c r="K26" s="153"/>
      <c r="L26" s="22">
        <f t="shared" si="5"/>
        <v>49674</v>
      </c>
      <c r="M26" s="22"/>
      <c r="N26" s="23">
        <f t="shared" si="9"/>
        <v>0</v>
      </c>
      <c r="O26" s="23">
        <f t="shared" si="9"/>
        <v>0</v>
      </c>
      <c r="P26" s="23">
        <f t="shared" si="9"/>
        <v>0</v>
      </c>
      <c r="Q26" s="23">
        <f t="shared" si="9"/>
        <v>0</v>
      </c>
      <c r="R26" s="23">
        <f t="shared" si="9"/>
        <v>69200</v>
      </c>
      <c r="S26" s="23">
        <f t="shared" si="9"/>
        <v>42800</v>
      </c>
      <c r="T26" s="26">
        <f t="shared" si="3"/>
        <v>112000</v>
      </c>
      <c r="U26" s="154"/>
    </row>
    <row r="27" spans="1:21" ht="15" customHeight="1" x14ac:dyDescent="0.25">
      <c r="A27" s="94"/>
      <c r="B27" s="98">
        <f t="shared" si="12"/>
        <v>2030</v>
      </c>
      <c r="C27" s="26">
        <v>0</v>
      </c>
      <c r="D27" s="26">
        <v>0</v>
      </c>
      <c r="E27" s="26">
        <v>1900</v>
      </c>
      <c r="F27" s="26"/>
      <c r="G27" s="26">
        <v>13200</v>
      </c>
      <c r="H27" s="26">
        <v>8200</v>
      </c>
      <c r="I27" s="99">
        <f t="shared" si="11"/>
        <v>23300</v>
      </c>
      <c r="J27" s="145"/>
      <c r="K27" s="153"/>
      <c r="L27" s="25">
        <f t="shared" si="5"/>
        <v>50040</v>
      </c>
      <c r="M27" s="25"/>
      <c r="N27" s="23">
        <f t="shared" si="9"/>
        <v>0</v>
      </c>
      <c r="O27" s="23">
        <f t="shared" si="9"/>
        <v>0</v>
      </c>
      <c r="P27" s="23">
        <f t="shared" si="9"/>
        <v>0</v>
      </c>
      <c r="Q27" s="23">
        <f t="shared" si="9"/>
        <v>0</v>
      </c>
      <c r="R27" s="23">
        <f t="shared" si="9"/>
        <v>52800</v>
      </c>
      <c r="S27" s="23">
        <f t="shared" si="9"/>
        <v>32700</v>
      </c>
      <c r="T27" s="26">
        <f t="shared" si="3"/>
        <v>85500</v>
      </c>
      <c r="U27" s="154"/>
    </row>
    <row r="28" spans="1:21" ht="15" customHeight="1" x14ac:dyDescent="0.25">
      <c r="A28" s="94"/>
      <c r="B28" s="98">
        <f t="shared" si="12"/>
        <v>2031</v>
      </c>
      <c r="C28" s="26">
        <v>0</v>
      </c>
      <c r="D28" s="26">
        <v>0</v>
      </c>
      <c r="E28" s="26">
        <v>1900</v>
      </c>
      <c r="F28" s="26"/>
      <c r="G28" s="26">
        <v>13600</v>
      </c>
      <c r="H28" s="26">
        <v>8400</v>
      </c>
      <c r="I28" s="99">
        <f t="shared" si="11"/>
        <v>23900</v>
      </c>
      <c r="J28" s="145"/>
      <c r="K28" s="153"/>
      <c r="L28" s="22">
        <f t="shared" si="5"/>
        <v>50405</v>
      </c>
      <c r="M28" s="22"/>
      <c r="N28" s="23">
        <f t="shared" si="9"/>
        <v>0</v>
      </c>
      <c r="O28" s="23">
        <f t="shared" si="9"/>
        <v>0</v>
      </c>
      <c r="P28" s="23">
        <f t="shared" si="9"/>
        <v>0</v>
      </c>
      <c r="Q28" s="23">
        <f t="shared" si="9"/>
        <v>0</v>
      </c>
      <c r="R28" s="23">
        <f t="shared" si="9"/>
        <v>35800</v>
      </c>
      <c r="S28" s="23">
        <f t="shared" si="9"/>
        <v>22200</v>
      </c>
      <c r="T28" s="26">
        <f t="shared" ref="T28:T29" si="13">SUM(N28:S28)</f>
        <v>58000</v>
      </c>
      <c r="U28" s="154"/>
    </row>
    <row r="29" spans="1:21" ht="15" customHeight="1" x14ac:dyDescent="0.25">
      <c r="A29" s="94"/>
      <c r="B29" s="98">
        <f t="shared" si="12"/>
        <v>2032</v>
      </c>
      <c r="C29" s="26">
        <v>0</v>
      </c>
      <c r="D29" s="26">
        <v>0</v>
      </c>
      <c r="E29" s="26">
        <v>2100</v>
      </c>
      <c r="F29" s="26"/>
      <c r="G29" s="26">
        <v>14200</v>
      </c>
      <c r="H29" s="26">
        <v>8800</v>
      </c>
      <c r="I29" s="99">
        <f t="shared" si="11"/>
        <v>25100</v>
      </c>
      <c r="J29" s="145"/>
      <c r="K29" s="153"/>
      <c r="L29" s="25">
        <f t="shared" si="5"/>
        <v>50770</v>
      </c>
      <c r="M29" s="25"/>
      <c r="N29" s="23">
        <f t="shared" si="9"/>
        <v>0</v>
      </c>
      <c r="O29" s="23">
        <f t="shared" si="9"/>
        <v>0</v>
      </c>
      <c r="P29" s="23">
        <f t="shared" si="9"/>
        <v>0</v>
      </c>
      <c r="Q29" s="23">
        <f t="shared" si="9"/>
        <v>0</v>
      </c>
      <c r="R29" s="23">
        <f t="shared" si="9"/>
        <v>18200</v>
      </c>
      <c r="S29" s="23">
        <f t="shared" si="9"/>
        <v>11300</v>
      </c>
      <c r="T29" s="26">
        <f t="shared" si="13"/>
        <v>29500</v>
      </c>
      <c r="U29" s="154"/>
    </row>
    <row r="30" spans="1:21" ht="15" customHeight="1" thickBot="1" x14ac:dyDescent="0.3">
      <c r="A30" s="94"/>
      <c r="B30" s="98">
        <f t="shared" si="12"/>
        <v>2033</v>
      </c>
      <c r="C30" s="26">
        <v>0</v>
      </c>
      <c r="D30" s="26">
        <v>0</v>
      </c>
      <c r="E30" s="26">
        <v>2100</v>
      </c>
      <c r="F30" s="26"/>
      <c r="G30" s="26">
        <v>14600</v>
      </c>
      <c r="H30" s="26">
        <v>9100</v>
      </c>
      <c r="I30" s="99">
        <f t="shared" si="11"/>
        <v>25800</v>
      </c>
      <c r="J30" s="145"/>
      <c r="K30" s="156"/>
      <c r="L30" s="157"/>
      <c r="M30" s="157"/>
      <c r="N30" s="157"/>
      <c r="O30" s="157"/>
      <c r="P30" s="157"/>
      <c r="Q30" s="157"/>
      <c r="R30" s="157"/>
      <c r="S30" s="157"/>
      <c r="T30" s="157"/>
      <c r="U30" s="158"/>
    </row>
    <row r="31" spans="1:21" ht="15" customHeight="1" thickTop="1" thickBot="1" x14ac:dyDescent="0.3">
      <c r="A31" s="94"/>
      <c r="B31" s="98">
        <f t="shared" si="12"/>
        <v>2034</v>
      </c>
      <c r="C31" s="26">
        <v>0</v>
      </c>
      <c r="D31" s="26">
        <v>0</v>
      </c>
      <c r="E31" s="26">
        <v>2200</v>
      </c>
      <c r="F31" s="26"/>
      <c r="G31" s="26">
        <v>15300</v>
      </c>
      <c r="H31" s="26">
        <v>9400</v>
      </c>
      <c r="I31" s="99">
        <f t="shared" si="11"/>
        <v>26900</v>
      </c>
      <c r="L31" s="37"/>
      <c r="M31" s="38"/>
      <c r="N31" s="39"/>
      <c r="O31" s="40"/>
      <c r="P31" s="40"/>
      <c r="Q31" s="40"/>
      <c r="R31" s="40"/>
      <c r="S31" s="40"/>
      <c r="T31" s="41"/>
    </row>
    <row r="32" spans="1:21" ht="15" customHeight="1" thickBot="1" x14ac:dyDescent="0.3">
      <c r="A32" s="94"/>
      <c r="B32" s="98">
        <f t="shared" si="12"/>
        <v>2035</v>
      </c>
      <c r="C32" s="26">
        <v>0</v>
      </c>
      <c r="D32" s="26">
        <v>0</v>
      </c>
      <c r="E32" s="26"/>
      <c r="F32" s="26"/>
      <c r="G32" s="26">
        <v>15700</v>
      </c>
      <c r="H32" s="26">
        <v>9800</v>
      </c>
      <c r="I32" s="99">
        <f t="shared" si="11"/>
        <v>25500</v>
      </c>
      <c r="L32" s="6" t="s">
        <v>8</v>
      </c>
      <c r="M32" s="7"/>
      <c r="N32" s="7"/>
      <c r="O32" s="7"/>
      <c r="P32" s="7"/>
      <c r="Q32" s="7"/>
      <c r="R32" s="7"/>
      <c r="S32" s="7"/>
      <c r="T32" s="8"/>
    </row>
    <row r="33" spans="1:21" ht="15" customHeight="1" x14ac:dyDescent="0.25">
      <c r="A33" s="94"/>
      <c r="B33" s="98">
        <f t="shared" si="12"/>
        <v>2036</v>
      </c>
      <c r="C33" s="26">
        <v>0</v>
      </c>
      <c r="D33" s="26">
        <v>0</v>
      </c>
      <c r="E33" s="26"/>
      <c r="F33" s="26"/>
      <c r="G33" s="26">
        <v>16400</v>
      </c>
      <c r="H33" s="26">
        <v>10100</v>
      </c>
      <c r="I33" s="99">
        <f t="shared" si="11"/>
        <v>26500</v>
      </c>
      <c r="L33" s="42" t="s">
        <v>9</v>
      </c>
      <c r="M33" s="43" t="s">
        <v>10</v>
      </c>
      <c r="N33" s="12" t="s">
        <v>3</v>
      </c>
      <c r="O33" s="12"/>
      <c r="P33" s="12"/>
      <c r="Q33" s="12"/>
      <c r="R33" s="12"/>
      <c r="S33" s="12"/>
      <c r="T33" s="13" t="s">
        <v>4</v>
      </c>
    </row>
    <row r="34" spans="1:21" ht="15" customHeight="1" x14ac:dyDescent="0.25">
      <c r="A34" s="94"/>
      <c r="B34" s="98">
        <f t="shared" si="12"/>
        <v>2037</v>
      </c>
      <c r="C34" s="26">
        <v>0</v>
      </c>
      <c r="D34" s="26">
        <v>0</v>
      </c>
      <c r="E34" s="26"/>
      <c r="F34" s="26"/>
      <c r="G34" s="26">
        <v>17000</v>
      </c>
      <c r="H34" s="26">
        <v>10500</v>
      </c>
      <c r="I34" s="99">
        <f t="shared" si="11"/>
        <v>27500</v>
      </c>
      <c r="L34" s="44"/>
      <c r="M34" s="45"/>
      <c r="N34" s="16" t="str">
        <f>C14</f>
        <v>FCCQ</v>
      </c>
      <c r="O34" s="16" t="str">
        <f>D14</f>
        <v>2E</v>
      </c>
      <c r="P34" s="16">
        <f>E14</f>
        <v>0</v>
      </c>
      <c r="Q34" s="16">
        <f>F14</f>
        <v>0</v>
      </c>
      <c r="R34" s="16">
        <f>G14</f>
        <v>0</v>
      </c>
      <c r="S34" s="16">
        <f>H14</f>
        <v>0</v>
      </c>
      <c r="T34" s="17"/>
    </row>
    <row r="35" spans="1:21" ht="15" customHeight="1" thickBot="1" x14ac:dyDescent="0.3">
      <c r="A35" s="94"/>
      <c r="B35" s="98">
        <f t="shared" si="12"/>
        <v>2038</v>
      </c>
      <c r="C35" s="26">
        <v>0</v>
      </c>
      <c r="D35" s="26">
        <v>0</v>
      </c>
      <c r="E35" s="26"/>
      <c r="F35" s="26"/>
      <c r="G35" s="26">
        <v>17600</v>
      </c>
      <c r="H35" s="26">
        <v>10900</v>
      </c>
      <c r="I35" s="99">
        <f t="shared" si="11"/>
        <v>28500</v>
      </c>
      <c r="L35" s="46"/>
      <c r="M35" s="47"/>
      <c r="N35" s="33">
        <f>C15</f>
        <v>347</v>
      </c>
      <c r="O35" s="33">
        <f>D15</f>
        <v>347</v>
      </c>
      <c r="P35" s="33">
        <f>E15</f>
        <v>319</v>
      </c>
      <c r="Q35" s="33">
        <f>F15</f>
        <v>340</v>
      </c>
      <c r="R35" s="33">
        <f>G15</f>
        <v>400</v>
      </c>
      <c r="S35" s="33">
        <f>H15</f>
        <v>402</v>
      </c>
      <c r="T35" s="21"/>
    </row>
    <row r="36" spans="1:21" ht="15" customHeight="1" thickBot="1" x14ac:dyDescent="0.3">
      <c r="A36" s="100"/>
      <c r="B36" s="98">
        <f t="shared" si="12"/>
        <v>2039</v>
      </c>
      <c r="C36" s="101">
        <v>0</v>
      </c>
      <c r="D36" s="101">
        <v>0</v>
      </c>
      <c r="E36" s="101"/>
      <c r="F36" s="101"/>
      <c r="G36" s="101">
        <v>18200</v>
      </c>
      <c r="H36" s="101">
        <v>11300</v>
      </c>
      <c r="I36" s="102">
        <f t="shared" si="11"/>
        <v>29500</v>
      </c>
      <c r="L36" s="48">
        <f>B10</f>
        <v>2019</v>
      </c>
      <c r="M36" s="49"/>
      <c r="N36" s="50">
        <f t="shared" ref="N36:S40" si="14">SUMIF($B$54:$B$63,$L36,C$54:C$63)</f>
        <v>188.42500000000001</v>
      </c>
      <c r="O36" s="50">
        <f t="shared" si="14"/>
        <v>240.75</v>
      </c>
      <c r="P36" s="50">
        <f t="shared" si="14"/>
        <v>356.07499999999999</v>
      </c>
      <c r="Q36" s="50">
        <f t="shared" si="14"/>
        <v>1092.0999999999999</v>
      </c>
      <c r="R36" s="50">
        <f t="shared" si="14"/>
        <v>3652.2249999999999</v>
      </c>
      <c r="S36" s="50">
        <f t="shared" si="14"/>
        <v>2262.4250000000002</v>
      </c>
      <c r="T36" s="51">
        <f>SUM(N36:S36)</f>
        <v>7792</v>
      </c>
    </row>
    <row r="37" spans="1:21" ht="15" customHeight="1" thickBot="1" x14ac:dyDescent="0.3">
      <c r="A37" s="89" t="s">
        <v>18</v>
      </c>
      <c r="B37" s="90"/>
      <c r="C37" s="91">
        <f>SUM(C22:C36)</f>
        <v>0</v>
      </c>
      <c r="D37" s="91">
        <f t="shared" ref="D37:I37" si="15">SUM(D22:D36)</f>
        <v>0</v>
      </c>
      <c r="E37" s="91">
        <f t="shared" si="15"/>
        <v>18800</v>
      </c>
      <c r="F37" s="91">
        <f t="shared" si="15"/>
        <v>43800</v>
      </c>
      <c r="G37" s="91">
        <f t="shared" si="15"/>
        <v>214800</v>
      </c>
      <c r="H37" s="92">
        <f t="shared" si="15"/>
        <v>133100</v>
      </c>
      <c r="I37" s="93">
        <f t="shared" si="15"/>
        <v>410500</v>
      </c>
      <c r="L37" s="52">
        <f>L36+1</f>
        <v>2020</v>
      </c>
      <c r="M37" s="53"/>
      <c r="N37" s="36">
        <f t="shared" si="14"/>
        <v>343.77499999999998</v>
      </c>
      <c r="O37" s="36">
        <f t="shared" si="14"/>
        <v>439.85</v>
      </c>
      <c r="P37" s="36">
        <f t="shared" si="14"/>
        <v>696.22499999999991</v>
      </c>
      <c r="Q37" s="36">
        <f t="shared" si="14"/>
        <v>2100.9</v>
      </c>
      <c r="R37" s="36">
        <f t="shared" si="14"/>
        <v>7192.9750000000004</v>
      </c>
      <c r="S37" s="36">
        <f t="shared" si="14"/>
        <v>4455.0249999999996</v>
      </c>
      <c r="T37" s="54">
        <f t="shared" ref="T37:T56" si="16">SUM(N37:S37)</f>
        <v>15228.75</v>
      </c>
    </row>
    <row r="38" spans="1:21" ht="15" customHeight="1" thickBot="1" x14ac:dyDescent="0.3">
      <c r="B38" s="103"/>
      <c r="C38" s="104">
        <f>C21+C37</f>
        <v>14400</v>
      </c>
      <c r="D38" s="105">
        <f t="shared" ref="D38:I38" si="17">D21+D37</f>
        <v>18400</v>
      </c>
      <c r="E38" s="105">
        <f t="shared" si="17"/>
        <v>25900</v>
      </c>
      <c r="F38" s="105">
        <f t="shared" si="17"/>
        <v>80400</v>
      </c>
      <c r="G38" s="105">
        <f t="shared" si="17"/>
        <v>264100</v>
      </c>
      <c r="H38" s="106">
        <f t="shared" si="17"/>
        <v>163600</v>
      </c>
      <c r="I38" s="107">
        <f t="shared" si="17"/>
        <v>566800</v>
      </c>
      <c r="L38" s="52">
        <f t="shared" ref="L38:L56" si="18">L37+1</f>
        <v>2021</v>
      </c>
      <c r="M38" s="53"/>
      <c r="N38" s="36">
        <f t="shared" si="14"/>
        <v>276.95</v>
      </c>
      <c r="O38" s="36">
        <f t="shared" si="14"/>
        <v>353.2</v>
      </c>
      <c r="P38" s="36">
        <f t="shared" si="14"/>
        <v>662.8</v>
      </c>
      <c r="Q38" s="36">
        <f t="shared" si="14"/>
        <v>1930.1000000000001</v>
      </c>
      <c r="R38" s="36">
        <f t="shared" si="14"/>
        <v>6962.75</v>
      </c>
      <c r="S38" s="36">
        <f t="shared" si="14"/>
        <v>4312.7</v>
      </c>
      <c r="T38" s="54">
        <f t="shared" si="16"/>
        <v>14498.5</v>
      </c>
    </row>
    <row r="39" spans="1:21" s="9" customFormat="1" ht="15" customHeight="1" thickBo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63"/>
      <c r="K39"/>
      <c r="L39" s="52">
        <f t="shared" si="18"/>
        <v>2022</v>
      </c>
      <c r="M39" s="53"/>
      <c r="N39" s="36">
        <f t="shared" si="14"/>
        <v>205.5</v>
      </c>
      <c r="O39" s="36">
        <f t="shared" si="14"/>
        <v>261.39999999999998</v>
      </c>
      <c r="P39" s="36">
        <f t="shared" si="14"/>
        <v>627.09999999999991</v>
      </c>
      <c r="Q39" s="36">
        <f t="shared" si="14"/>
        <v>1747.7000000000003</v>
      </c>
      <c r="R39" s="36">
        <f t="shared" si="14"/>
        <v>6715.2999999999993</v>
      </c>
      <c r="S39" s="36">
        <f t="shared" si="14"/>
        <v>4160.8999999999996</v>
      </c>
      <c r="T39" s="54">
        <f t="shared" si="16"/>
        <v>13717.9</v>
      </c>
      <c r="U39"/>
    </row>
    <row r="40" spans="1:21" ht="15" customHeight="1" thickBot="1" x14ac:dyDescent="0.3">
      <c r="A40" s="69" t="s">
        <v>19</v>
      </c>
      <c r="B40" s="70"/>
      <c r="C40" s="70"/>
      <c r="D40" s="70"/>
      <c r="E40" s="70"/>
      <c r="F40" s="70"/>
      <c r="G40" s="70"/>
      <c r="H40" s="70"/>
      <c r="I40" s="71"/>
      <c r="J40" s="108"/>
      <c r="L40" s="52">
        <f t="shared" si="18"/>
        <v>2023</v>
      </c>
      <c r="M40" s="53"/>
      <c r="N40" s="36">
        <f t="shared" si="14"/>
        <v>127.30000000000001</v>
      </c>
      <c r="O40" s="36">
        <f t="shared" si="14"/>
        <v>163.30000000000001</v>
      </c>
      <c r="P40" s="36">
        <f t="shared" si="14"/>
        <v>588.65</v>
      </c>
      <c r="Q40" s="36">
        <f t="shared" si="14"/>
        <v>1550.2000000000003</v>
      </c>
      <c r="R40" s="36">
        <f t="shared" si="14"/>
        <v>6448.9</v>
      </c>
      <c r="S40" s="36">
        <f t="shared" si="14"/>
        <v>3995.2000000000003</v>
      </c>
      <c r="T40" s="54">
        <f t="shared" si="16"/>
        <v>12873.550000000001</v>
      </c>
    </row>
    <row r="41" spans="1:21" ht="15" customHeight="1" x14ac:dyDescent="0.25">
      <c r="A41" s="28" t="s">
        <v>20</v>
      </c>
      <c r="B41" s="12" t="s">
        <v>10</v>
      </c>
      <c r="C41" s="12" t="s">
        <v>3</v>
      </c>
      <c r="D41" s="12"/>
      <c r="E41" s="12"/>
      <c r="F41" s="12"/>
      <c r="G41" s="12"/>
      <c r="H41" s="12"/>
      <c r="I41" s="13" t="s">
        <v>4</v>
      </c>
      <c r="L41" s="55">
        <f t="shared" si="18"/>
        <v>2024</v>
      </c>
      <c r="M41" s="56">
        <f>M42/2</f>
        <v>0.02</v>
      </c>
      <c r="N41" s="57">
        <f>SUMIF($B$54:$B$63,$L41,C$54:C$63)+(N14*$M$41)</f>
        <v>105.4</v>
      </c>
      <c r="O41" s="57">
        <f>SUMIF($B$54:$B$63,$L41,D$54:D$63)+(O14*$M$41)</f>
        <v>136</v>
      </c>
      <c r="P41" s="57">
        <f>SUMIF($B$54:$B$63,$L41,E$54:E$63)+(P14*$M$41)</f>
        <v>690.2</v>
      </c>
      <c r="Q41" s="57">
        <f>SUMIF($B$54:$B$63,$L41,F$54:F$63)+(Q14*$M$41)</f>
        <v>1757.8000000000002</v>
      </c>
      <c r="R41" s="57">
        <f>SUMIF($B$54:$B$63,$L41,G$54:G$63)+(R14*$M$41)</f>
        <v>7663.6</v>
      </c>
      <c r="S41" s="57">
        <f>SUMIF($B$54:$B$63,$L41,H$54:H$63)+(S14*$M$41)</f>
        <v>4746.3999999999996</v>
      </c>
      <c r="T41" s="57">
        <f t="shared" si="16"/>
        <v>15099.4</v>
      </c>
    </row>
    <row r="42" spans="1:21" ht="15" customHeight="1" x14ac:dyDescent="0.25">
      <c r="A42" s="30"/>
      <c r="B42" s="29"/>
      <c r="C42" s="16" t="str">
        <f t="shared" ref="C42:H43" si="19">C14</f>
        <v>FCCQ</v>
      </c>
      <c r="D42" s="16" t="str">
        <f t="shared" si="19"/>
        <v>2E</v>
      </c>
      <c r="E42" s="16">
        <f t="shared" si="19"/>
        <v>0</v>
      </c>
      <c r="F42" s="16">
        <f t="shared" si="19"/>
        <v>0</v>
      </c>
      <c r="G42" s="16">
        <f t="shared" si="19"/>
        <v>0</v>
      </c>
      <c r="H42" s="16">
        <f t="shared" si="19"/>
        <v>0</v>
      </c>
      <c r="I42" s="17"/>
      <c r="J42" s="109"/>
      <c r="L42" s="55">
        <f t="shared" si="18"/>
        <v>2025</v>
      </c>
      <c r="M42" s="56">
        <v>0.04</v>
      </c>
      <c r="N42" s="57">
        <f>N15*$M42</f>
        <v>0</v>
      </c>
      <c r="O42" s="57">
        <f>O15*$M42</f>
        <v>0</v>
      </c>
      <c r="P42" s="57">
        <f>P15*$M42</f>
        <v>752</v>
      </c>
      <c r="Q42" s="57">
        <f>Q15*$M42</f>
        <v>1752</v>
      </c>
      <c r="R42" s="57">
        <f>R15*$M42</f>
        <v>8592</v>
      </c>
      <c r="S42" s="57">
        <f>S15*$M42</f>
        <v>5324</v>
      </c>
      <c r="T42" s="57">
        <f t="shared" si="16"/>
        <v>16420</v>
      </c>
    </row>
    <row r="43" spans="1:21" ht="15" customHeight="1" thickBot="1" x14ac:dyDescent="0.3">
      <c r="A43" s="31"/>
      <c r="B43" s="32"/>
      <c r="C43" s="33">
        <f t="shared" si="19"/>
        <v>347</v>
      </c>
      <c r="D43" s="33">
        <f t="shared" si="19"/>
        <v>347</v>
      </c>
      <c r="E43" s="33">
        <f t="shared" si="19"/>
        <v>319</v>
      </c>
      <c r="F43" s="33">
        <f t="shared" si="19"/>
        <v>340</v>
      </c>
      <c r="G43" s="33">
        <f t="shared" si="19"/>
        <v>400</v>
      </c>
      <c r="H43" s="33">
        <f t="shared" si="19"/>
        <v>402</v>
      </c>
      <c r="I43" s="21"/>
      <c r="J43" s="109"/>
      <c r="L43" s="55">
        <f t="shared" si="18"/>
        <v>2026</v>
      </c>
      <c r="M43" s="56">
        <f>$M$42</f>
        <v>0.04</v>
      </c>
      <c r="N43" s="57">
        <f>N16*$M43</f>
        <v>0</v>
      </c>
      <c r="O43" s="57">
        <f>O16*$M43</f>
        <v>0</v>
      </c>
      <c r="P43" s="57">
        <f>P16*$M43</f>
        <v>688</v>
      </c>
      <c r="Q43" s="57">
        <f>Q16*$M43</f>
        <v>1428</v>
      </c>
      <c r="R43" s="57">
        <f>R16*$M43</f>
        <v>8156</v>
      </c>
      <c r="S43" s="57">
        <f>S16*$M43</f>
        <v>5052</v>
      </c>
      <c r="T43" s="57">
        <f t="shared" si="16"/>
        <v>15324</v>
      </c>
    </row>
    <row r="44" spans="1:21" ht="15" customHeight="1" x14ac:dyDescent="0.25">
      <c r="A44" s="34">
        <f>B16</f>
        <v>2020</v>
      </c>
      <c r="B44" s="110">
        <v>2.4500000000000001E-2</v>
      </c>
      <c r="C44" s="35">
        <f t="shared" ref="C44:H47" si="20">($B44/2)*SUMIF($B$16:$B$20,$A44,C$16:C$20)</f>
        <v>33.075000000000003</v>
      </c>
      <c r="D44" s="35">
        <f t="shared" si="20"/>
        <v>41.65</v>
      </c>
      <c r="E44" s="35">
        <f t="shared" si="20"/>
        <v>15.925000000000001</v>
      </c>
      <c r="F44" s="35">
        <f t="shared" si="20"/>
        <v>83.3</v>
      </c>
      <c r="G44" s="35">
        <f t="shared" si="20"/>
        <v>111.47500000000001</v>
      </c>
      <c r="H44" s="35">
        <f t="shared" si="20"/>
        <v>69.825000000000003</v>
      </c>
      <c r="I44" s="35">
        <f>SUM(C44:H44)</f>
        <v>355.25</v>
      </c>
      <c r="J44" s="109"/>
      <c r="L44" s="55">
        <f t="shared" si="18"/>
        <v>2027</v>
      </c>
      <c r="M44" s="56">
        <f t="shared" ref="M44:M56" si="21">$M$42</f>
        <v>0.04</v>
      </c>
      <c r="N44" s="57">
        <f>N17*$M44</f>
        <v>0</v>
      </c>
      <c r="O44" s="57">
        <f>O17*$M44</f>
        <v>0</v>
      </c>
      <c r="P44" s="57">
        <f>P17*$M44</f>
        <v>624</v>
      </c>
      <c r="Q44" s="57">
        <f>Q17*$M44</f>
        <v>1092</v>
      </c>
      <c r="R44" s="57">
        <f>R17*$M44</f>
        <v>7700</v>
      </c>
      <c r="S44" s="57">
        <f>S17*$M44</f>
        <v>4768</v>
      </c>
      <c r="T44" s="57">
        <f t="shared" si="16"/>
        <v>14184</v>
      </c>
    </row>
    <row r="45" spans="1:21" ht="15" customHeight="1" x14ac:dyDescent="0.25">
      <c r="A45" s="34">
        <f t="shared" ref="A45:A48" si="22">B17</f>
        <v>2021</v>
      </c>
      <c r="B45" s="110">
        <v>2.5000000000000001E-2</v>
      </c>
      <c r="C45" s="35">
        <f t="shared" si="20"/>
        <v>33.75</v>
      </c>
      <c r="D45" s="35">
        <f t="shared" si="20"/>
        <v>45</v>
      </c>
      <c r="E45" s="35">
        <f t="shared" si="20"/>
        <v>17.5</v>
      </c>
      <c r="F45" s="35">
        <f t="shared" si="20"/>
        <v>87.5</v>
      </c>
      <c r="G45" s="35">
        <f t="shared" si="20"/>
        <v>118.75</v>
      </c>
      <c r="H45" s="35">
        <f t="shared" si="20"/>
        <v>72.5</v>
      </c>
      <c r="I45" s="35">
        <f>SUM(C45:H45)</f>
        <v>375</v>
      </c>
      <c r="J45" s="109"/>
      <c r="L45" s="55">
        <f t="shared" si="18"/>
        <v>2028</v>
      </c>
      <c r="M45" s="56">
        <f t="shared" si="21"/>
        <v>0.04</v>
      </c>
      <c r="N45" s="57">
        <f>N18*$M45</f>
        <v>0</v>
      </c>
      <c r="O45" s="57">
        <f>O18*$M45</f>
        <v>0</v>
      </c>
      <c r="P45" s="57">
        <f>P18*$M45</f>
        <v>556</v>
      </c>
      <c r="Q45" s="57">
        <f>Q18*$M45</f>
        <v>740</v>
      </c>
      <c r="R45" s="57">
        <f>R18*$M45</f>
        <v>7228</v>
      </c>
      <c r="S45" s="57">
        <f>S18*$M45</f>
        <v>4476</v>
      </c>
      <c r="T45" s="57">
        <f t="shared" si="16"/>
        <v>13000</v>
      </c>
    </row>
    <row r="46" spans="1:21" ht="15" customHeight="1" x14ac:dyDescent="0.25">
      <c r="A46" s="34">
        <f t="shared" si="22"/>
        <v>2022</v>
      </c>
      <c r="B46" s="110">
        <v>2.5999999999999999E-2</v>
      </c>
      <c r="C46" s="35">
        <f t="shared" si="20"/>
        <v>37.699999999999996</v>
      </c>
      <c r="D46" s="35">
        <f t="shared" si="20"/>
        <v>46.8</v>
      </c>
      <c r="E46" s="35">
        <f t="shared" si="20"/>
        <v>18.2</v>
      </c>
      <c r="F46" s="35">
        <f t="shared" si="20"/>
        <v>94.899999999999991</v>
      </c>
      <c r="G46" s="35">
        <f t="shared" si="20"/>
        <v>128.69999999999999</v>
      </c>
      <c r="H46" s="35">
        <f t="shared" si="20"/>
        <v>79.3</v>
      </c>
      <c r="I46" s="35">
        <f>SUM(C46:H46)</f>
        <v>405.59999999999997</v>
      </c>
      <c r="J46" s="109"/>
      <c r="L46" s="55">
        <f t="shared" si="18"/>
        <v>2029</v>
      </c>
      <c r="M46" s="56">
        <f t="shared" si="21"/>
        <v>0.04</v>
      </c>
      <c r="N46" s="57">
        <f>N19*$M46</f>
        <v>0</v>
      </c>
      <c r="O46" s="57">
        <f>O19*$M46</f>
        <v>0</v>
      </c>
      <c r="P46" s="57">
        <f>P19*$M46</f>
        <v>484</v>
      </c>
      <c r="Q46" s="57">
        <f>Q19*$M46</f>
        <v>376</v>
      </c>
      <c r="R46" s="57">
        <f>R19*$M46</f>
        <v>6740</v>
      </c>
      <c r="S46" s="57">
        <f>S19*$M46</f>
        <v>4176</v>
      </c>
      <c r="T46" s="57">
        <f t="shared" si="16"/>
        <v>11776</v>
      </c>
    </row>
    <row r="47" spans="1:21" ht="15" customHeight="1" x14ac:dyDescent="0.25">
      <c r="A47" s="34">
        <f t="shared" si="22"/>
        <v>2023</v>
      </c>
      <c r="B47" s="110">
        <v>2.7E-2</v>
      </c>
      <c r="C47" s="35">
        <f t="shared" si="20"/>
        <v>40.5</v>
      </c>
      <c r="D47" s="35">
        <f t="shared" si="20"/>
        <v>51.3</v>
      </c>
      <c r="E47" s="35">
        <f t="shared" si="20"/>
        <v>20.25</v>
      </c>
      <c r="F47" s="35">
        <f t="shared" si="20"/>
        <v>102.6</v>
      </c>
      <c r="G47" s="35">
        <f t="shared" si="20"/>
        <v>137.69999999999999</v>
      </c>
      <c r="H47" s="35">
        <f t="shared" si="20"/>
        <v>86.4</v>
      </c>
      <c r="I47" s="35">
        <f>SUM(C47:H47)</f>
        <v>438.75</v>
      </c>
      <c r="L47" s="55">
        <f t="shared" si="18"/>
        <v>2030</v>
      </c>
      <c r="M47" s="56">
        <f t="shared" si="21"/>
        <v>0.04</v>
      </c>
      <c r="N47" s="57">
        <f>N20*$M47</f>
        <v>0</v>
      </c>
      <c r="O47" s="57">
        <f>O20*$M47</f>
        <v>0</v>
      </c>
      <c r="P47" s="57">
        <f>P20*$M47</f>
        <v>408</v>
      </c>
      <c r="Q47" s="57">
        <f>Q20*$M47</f>
        <v>0</v>
      </c>
      <c r="R47" s="57">
        <f>R20*$M47</f>
        <v>6232</v>
      </c>
      <c r="S47" s="57">
        <f>S20*$M47</f>
        <v>3860</v>
      </c>
      <c r="T47" s="57">
        <f t="shared" si="16"/>
        <v>10500</v>
      </c>
    </row>
    <row r="48" spans="1:21" ht="15" customHeight="1" x14ac:dyDescent="0.25">
      <c r="A48" s="34">
        <f t="shared" si="22"/>
        <v>2024</v>
      </c>
      <c r="B48" s="110">
        <v>2.8000000000000001E-2</v>
      </c>
      <c r="C48" s="35">
        <f t="shared" ref="C48:H48" si="23">($B48/2)*(SUMIF($B$16:$B$20,$A48,C$16:C$20)+SUM(C22:C36))</f>
        <v>43.4</v>
      </c>
      <c r="D48" s="35">
        <f t="shared" si="23"/>
        <v>56</v>
      </c>
      <c r="E48" s="35">
        <f t="shared" si="23"/>
        <v>284.2</v>
      </c>
      <c r="F48" s="35">
        <f t="shared" si="23"/>
        <v>723.80000000000007</v>
      </c>
      <c r="G48" s="35">
        <f t="shared" si="23"/>
        <v>3155.6</v>
      </c>
      <c r="H48" s="35">
        <f t="shared" si="23"/>
        <v>1954.4</v>
      </c>
      <c r="I48" s="36">
        <f>SUM(C48:H48)</f>
        <v>6217.4</v>
      </c>
      <c r="L48" s="55">
        <f t="shared" si="18"/>
        <v>2031</v>
      </c>
      <c r="M48" s="56">
        <f t="shared" si="21"/>
        <v>0.04</v>
      </c>
      <c r="N48" s="57">
        <f>N21*$M48</f>
        <v>0</v>
      </c>
      <c r="O48" s="57">
        <f>O21*$M48</f>
        <v>0</v>
      </c>
      <c r="P48" s="57">
        <f>P21*$M48</f>
        <v>332</v>
      </c>
      <c r="Q48" s="57">
        <f>Q21*$M48</f>
        <v>0</v>
      </c>
      <c r="R48" s="57">
        <f>R21*$M48</f>
        <v>5704</v>
      </c>
      <c r="S48" s="57">
        <f>S21*$M48</f>
        <v>3532</v>
      </c>
      <c r="T48" s="57">
        <f t="shared" si="16"/>
        <v>9568</v>
      </c>
    </row>
    <row r="49" spans="1:21" ht="15" customHeight="1" thickBot="1" x14ac:dyDescent="0.3">
      <c r="A49" s="111"/>
      <c r="B49" s="112"/>
      <c r="C49" s="113"/>
      <c r="D49" s="113"/>
      <c r="E49" s="113"/>
      <c r="F49" s="113"/>
      <c r="G49" s="113"/>
      <c r="H49" s="113"/>
      <c r="I49" s="113"/>
      <c r="L49" s="55">
        <f t="shared" si="18"/>
        <v>2032</v>
      </c>
      <c r="M49" s="56">
        <f t="shared" si="21"/>
        <v>0.04</v>
      </c>
      <c r="N49" s="57">
        <f>N22*$M49</f>
        <v>0</v>
      </c>
      <c r="O49" s="57">
        <f>O22*$M49</f>
        <v>0</v>
      </c>
      <c r="P49" s="57">
        <f>P22*$M49</f>
        <v>256</v>
      </c>
      <c r="Q49" s="57">
        <f>Q22*$M49</f>
        <v>0</v>
      </c>
      <c r="R49" s="57">
        <f>R22*$M49</f>
        <v>5160</v>
      </c>
      <c r="S49" s="57">
        <f>S22*$M49</f>
        <v>3196</v>
      </c>
      <c r="T49" s="57">
        <f t="shared" si="16"/>
        <v>8612</v>
      </c>
    </row>
    <row r="50" spans="1:21" ht="15" customHeight="1" thickBot="1" x14ac:dyDescent="0.3">
      <c r="A50" s="69" t="s">
        <v>21</v>
      </c>
      <c r="B50" s="70"/>
      <c r="C50" s="70"/>
      <c r="D50" s="70"/>
      <c r="E50" s="70"/>
      <c r="F50" s="70"/>
      <c r="G50" s="70"/>
      <c r="H50" s="70"/>
      <c r="I50" s="71"/>
      <c r="L50" s="55">
        <f t="shared" si="18"/>
        <v>2033</v>
      </c>
      <c r="M50" s="56">
        <f t="shared" si="21"/>
        <v>0.04</v>
      </c>
      <c r="N50" s="57">
        <f>N23*$M50</f>
        <v>0</v>
      </c>
      <c r="O50" s="57">
        <f>O23*$M50</f>
        <v>0</v>
      </c>
      <c r="P50" s="57">
        <f>P23*$M50</f>
        <v>172</v>
      </c>
      <c r="Q50" s="57">
        <f>Q23*$M50</f>
        <v>0</v>
      </c>
      <c r="R50" s="57">
        <f>R23*$M50</f>
        <v>4592</v>
      </c>
      <c r="S50" s="57">
        <f>S23*$M50</f>
        <v>2844</v>
      </c>
      <c r="T50" s="57">
        <f t="shared" si="16"/>
        <v>7608</v>
      </c>
    </row>
    <row r="51" spans="1:21" ht="15" customHeight="1" x14ac:dyDescent="0.25">
      <c r="A51" s="72" t="s">
        <v>2</v>
      </c>
      <c r="B51" s="12" t="s">
        <v>9</v>
      </c>
      <c r="C51" s="12" t="s">
        <v>3</v>
      </c>
      <c r="D51" s="12"/>
      <c r="E51" s="12"/>
      <c r="F51" s="12"/>
      <c r="G51" s="12"/>
      <c r="H51" s="12"/>
      <c r="I51" s="13" t="s">
        <v>4</v>
      </c>
      <c r="L51" s="55">
        <f t="shared" si="18"/>
        <v>2034</v>
      </c>
      <c r="M51" s="56">
        <f t="shared" si="21"/>
        <v>0.04</v>
      </c>
      <c r="N51" s="57">
        <f>N24*$M51</f>
        <v>0</v>
      </c>
      <c r="O51" s="57">
        <f>O24*$M51</f>
        <v>0</v>
      </c>
      <c r="P51" s="57">
        <f>P24*$M51</f>
        <v>88</v>
      </c>
      <c r="Q51" s="57">
        <f>Q24*$M51</f>
        <v>0</v>
      </c>
      <c r="R51" s="57">
        <f>R24*$M51</f>
        <v>4008</v>
      </c>
      <c r="S51" s="57">
        <f>S24*$M51</f>
        <v>2480</v>
      </c>
      <c r="T51" s="57">
        <f t="shared" si="16"/>
        <v>6576</v>
      </c>
    </row>
    <row r="52" spans="1:21" ht="15" customHeight="1" x14ac:dyDescent="0.25">
      <c r="A52" s="30"/>
      <c r="B52" s="29"/>
      <c r="C52" s="16" t="str">
        <f t="shared" ref="C52:H53" si="24">C14</f>
        <v>FCCQ</v>
      </c>
      <c r="D52" s="16" t="str">
        <f t="shared" si="24"/>
        <v>2E</v>
      </c>
      <c r="E52" s="16">
        <f t="shared" si="24"/>
        <v>0</v>
      </c>
      <c r="F52" s="16">
        <f t="shared" si="24"/>
        <v>0</v>
      </c>
      <c r="G52" s="16">
        <f t="shared" si="24"/>
        <v>0</v>
      </c>
      <c r="H52" s="16">
        <f t="shared" si="24"/>
        <v>0</v>
      </c>
      <c r="I52" s="17"/>
      <c r="L52" s="55">
        <f t="shared" si="18"/>
        <v>2035</v>
      </c>
      <c r="M52" s="56">
        <f t="shared" si="21"/>
        <v>0.04</v>
      </c>
      <c r="N52" s="57">
        <f>N25*$M52</f>
        <v>0</v>
      </c>
      <c r="O52" s="57">
        <f>O25*$M52</f>
        <v>0</v>
      </c>
      <c r="P52" s="57">
        <f>P25*$M52</f>
        <v>0</v>
      </c>
      <c r="Q52" s="57">
        <f>Q25*$M52</f>
        <v>0</v>
      </c>
      <c r="R52" s="57">
        <f>R25*$M52</f>
        <v>3396</v>
      </c>
      <c r="S52" s="57">
        <f>S25*$M52</f>
        <v>2104</v>
      </c>
      <c r="T52" s="57">
        <f t="shared" si="16"/>
        <v>5500</v>
      </c>
    </row>
    <row r="53" spans="1:21" ht="15" customHeight="1" thickBot="1" x14ac:dyDescent="0.3">
      <c r="A53" s="31"/>
      <c r="B53" s="32"/>
      <c r="C53" s="33">
        <f t="shared" si="24"/>
        <v>347</v>
      </c>
      <c r="D53" s="33">
        <f t="shared" si="24"/>
        <v>347</v>
      </c>
      <c r="E53" s="33">
        <f t="shared" si="24"/>
        <v>319</v>
      </c>
      <c r="F53" s="33">
        <f t="shared" si="24"/>
        <v>340</v>
      </c>
      <c r="G53" s="33">
        <f t="shared" si="24"/>
        <v>400</v>
      </c>
      <c r="H53" s="33">
        <f t="shared" si="24"/>
        <v>402</v>
      </c>
      <c r="I53" s="21"/>
      <c r="L53" s="55">
        <f t="shared" si="18"/>
        <v>2036</v>
      </c>
      <c r="M53" s="56">
        <f t="shared" si="21"/>
        <v>0.04</v>
      </c>
      <c r="N53" s="57">
        <f>N26*$M53</f>
        <v>0</v>
      </c>
      <c r="O53" s="57">
        <f>O26*$M53</f>
        <v>0</v>
      </c>
      <c r="P53" s="57">
        <f>P26*$M53</f>
        <v>0</v>
      </c>
      <c r="Q53" s="57">
        <f>Q26*$M53</f>
        <v>0</v>
      </c>
      <c r="R53" s="57">
        <f>R26*$M53</f>
        <v>2768</v>
      </c>
      <c r="S53" s="57">
        <f>S26*$M53</f>
        <v>1712</v>
      </c>
      <c r="T53" s="57">
        <f t="shared" si="16"/>
        <v>4480</v>
      </c>
    </row>
    <row r="54" spans="1:21" ht="15" customHeight="1" x14ac:dyDescent="0.25">
      <c r="A54" s="114">
        <f>EDATE(A10,6)</f>
        <v>43719</v>
      </c>
      <c r="B54" s="115">
        <f t="shared" ref="B54:B63" si="25">YEAR(A54)</f>
        <v>2019</v>
      </c>
      <c r="C54" s="116">
        <f t="shared" ref="C54:H54" si="26">SUM(C44:C48)</f>
        <v>188.42500000000001</v>
      </c>
      <c r="D54" s="116">
        <f t="shared" si="26"/>
        <v>240.75</v>
      </c>
      <c r="E54" s="116">
        <f t="shared" si="26"/>
        <v>356.07499999999999</v>
      </c>
      <c r="F54" s="116">
        <f t="shared" si="26"/>
        <v>1092.0999999999999</v>
      </c>
      <c r="G54" s="116">
        <f t="shared" si="26"/>
        <v>3652.2249999999999</v>
      </c>
      <c r="H54" s="116">
        <f t="shared" si="26"/>
        <v>2262.4250000000002</v>
      </c>
      <c r="I54" s="116">
        <f t="shared" ref="I54:I63" si="27">SUM(C54:H54)</f>
        <v>7792</v>
      </c>
      <c r="L54" s="55">
        <f t="shared" si="18"/>
        <v>2037</v>
      </c>
      <c r="M54" s="56">
        <f t="shared" si="21"/>
        <v>0.04</v>
      </c>
      <c r="N54" s="57">
        <f>N27*$M54</f>
        <v>0</v>
      </c>
      <c r="O54" s="57">
        <f>O27*$M54</f>
        <v>0</v>
      </c>
      <c r="P54" s="57">
        <f>P27*$M54</f>
        <v>0</v>
      </c>
      <c r="Q54" s="57">
        <f>Q27*$M54</f>
        <v>0</v>
      </c>
      <c r="R54" s="57">
        <f>R27*$M54</f>
        <v>2112</v>
      </c>
      <c r="S54" s="57">
        <f>S27*$M54</f>
        <v>1308</v>
      </c>
      <c r="T54" s="57">
        <f t="shared" si="16"/>
        <v>3420</v>
      </c>
    </row>
    <row r="55" spans="1:21" ht="15" customHeight="1" x14ac:dyDescent="0.25">
      <c r="A55" s="83">
        <f>EDATE(A54,6)</f>
        <v>43901</v>
      </c>
      <c r="B55" s="81">
        <f t="shared" si="25"/>
        <v>2020</v>
      </c>
      <c r="C55" s="35">
        <f t="shared" ref="C55:H55" si="28">SUM(C44:C48)</f>
        <v>188.42500000000001</v>
      </c>
      <c r="D55" s="35">
        <f t="shared" si="28"/>
        <v>240.75</v>
      </c>
      <c r="E55" s="35">
        <f t="shared" si="28"/>
        <v>356.07499999999999</v>
      </c>
      <c r="F55" s="35">
        <f t="shared" si="28"/>
        <v>1092.0999999999999</v>
      </c>
      <c r="G55" s="35">
        <f t="shared" si="28"/>
        <v>3652.2249999999999</v>
      </c>
      <c r="H55" s="35">
        <f t="shared" si="28"/>
        <v>2262.4250000000002</v>
      </c>
      <c r="I55" s="35">
        <f t="shared" si="27"/>
        <v>7792</v>
      </c>
      <c r="K55" s="27"/>
      <c r="L55" s="55">
        <f t="shared" si="18"/>
        <v>2038</v>
      </c>
      <c r="M55" s="56">
        <f t="shared" si="21"/>
        <v>0.04</v>
      </c>
      <c r="N55" s="57">
        <f>N28*$M55</f>
        <v>0</v>
      </c>
      <c r="O55" s="57">
        <f>O28*$M55</f>
        <v>0</v>
      </c>
      <c r="P55" s="57">
        <f>P28*$M55</f>
        <v>0</v>
      </c>
      <c r="Q55" s="57">
        <f>Q28*$M55</f>
        <v>0</v>
      </c>
      <c r="R55" s="57">
        <f>R28*$M55</f>
        <v>1432</v>
      </c>
      <c r="S55" s="57">
        <f>S28*$M55</f>
        <v>888</v>
      </c>
      <c r="T55" s="57">
        <f t="shared" si="16"/>
        <v>2320</v>
      </c>
      <c r="U55" s="27"/>
    </row>
    <row r="56" spans="1:21" ht="15" customHeight="1" x14ac:dyDescent="0.25">
      <c r="A56" s="117">
        <f t="shared" ref="A56:A63" si="29">EDATE(A55,6)</f>
        <v>44085</v>
      </c>
      <c r="B56" s="115">
        <f t="shared" si="25"/>
        <v>2020</v>
      </c>
      <c r="C56" s="116">
        <f t="shared" ref="C56:H56" si="30">SUM(C45:C48)</f>
        <v>155.35</v>
      </c>
      <c r="D56" s="116">
        <f t="shared" si="30"/>
        <v>199.1</v>
      </c>
      <c r="E56" s="116">
        <f t="shared" si="30"/>
        <v>340.15</v>
      </c>
      <c r="F56" s="116">
        <f t="shared" si="30"/>
        <v>1008.8000000000001</v>
      </c>
      <c r="G56" s="116">
        <f t="shared" si="30"/>
        <v>3540.75</v>
      </c>
      <c r="H56" s="116">
        <f t="shared" si="30"/>
        <v>2192.6</v>
      </c>
      <c r="I56" s="116">
        <f t="shared" si="27"/>
        <v>7436.75</v>
      </c>
      <c r="K56" s="9"/>
      <c r="L56" s="55">
        <f t="shared" si="18"/>
        <v>2039</v>
      </c>
      <c r="M56" s="56">
        <f t="shared" si="21"/>
        <v>0.04</v>
      </c>
      <c r="N56" s="57">
        <f>N29*$M56</f>
        <v>0</v>
      </c>
      <c r="O56" s="57">
        <f>O29*$M56</f>
        <v>0</v>
      </c>
      <c r="P56" s="57">
        <f>P29*$M56</f>
        <v>0</v>
      </c>
      <c r="Q56" s="57">
        <f>Q29*$M56</f>
        <v>0</v>
      </c>
      <c r="R56" s="57">
        <f>R29*$M56</f>
        <v>728</v>
      </c>
      <c r="S56" s="57">
        <f>S29*$M56</f>
        <v>452</v>
      </c>
      <c r="T56" s="57">
        <f t="shared" si="16"/>
        <v>1180</v>
      </c>
      <c r="U56" s="9"/>
    </row>
    <row r="57" spans="1:21" ht="15" customHeight="1" x14ac:dyDescent="0.25">
      <c r="A57" s="83">
        <f t="shared" si="29"/>
        <v>44266</v>
      </c>
      <c r="B57" s="81">
        <f t="shared" si="25"/>
        <v>2021</v>
      </c>
      <c r="C57" s="35">
        <f t="shared" ref="C57:H57" si="31">SUM(C45:C48)</f>
        <v>155.35</v>
      </c>
      <c r="D57" s="35">
        <f t="shared" si="31"/>
        <v>199.1</v>
      </c>
      <c r="E57" s="35">
        <f t="shared" si="31"/>
        <v>340.15</v>
      </c>
      <c r="F57" s="35">
        <f t="shared" si="31"/>
        <v>1008.8000000000001</v>
      </c>
      <c r="G57" s="35">
        <f t="shared" si="31"/>
        <v>3540.75</v>
      </c>
      <c r="H57" s="35">
        <f t="shared" si="31"/>
        <v>2192.6</v>
      </c>
      <c r="I57" s="35">
        <f t="shared" si="27"/>
        <v>7436.75</v>
      </c>
    </row>
    <row r="58" spans="1:21" ht="15" customHeight="1" x14ac:dyDescent="0.25">
      <c r="A58" s="117">
        <f t="shared" si="29"/>
        <v>44450</v>
      </c>
      <c r="B58" s="115">
        <f t="shared" si="25"/>
        <v>2021</v>
      </c>
      <c r="C58" s="116">
        <f t="shared" ref="C58:H58" si="32">SUM(C46:C48)</f>
        <v>121.6</v>
      </c>
      <c r="D58" s="116">
        <f t="shared" si="32"/>
        <v>154.1</v>
      </c>
      <c r="E58" s="116">
        <f t="shared" si="32"/>
        <v>322.64999999999998</v>
      </c>
      <c r="F58" s="116">
        <f t="shared" si="32"/>
        <v>921.30000000000007</v>
      </c>
      <c r="G58" s="116">
        <f t="shared" si="32"/>
        <v>3422</v>
      </c>
      <c r="H58" s="116">
        <f t="shared" si="32"/>
        <v>2120.1</v>
      </c>
      <c r="I58" s="116">
        <f t="shared" si="27"/>
        <v>7061.75</v>
      </c>
    </row>
    <row r="59" spans="1:21" ht="15" customHeight="1" x14ac:dyDescent="0.25">
      <c r="A59" s="83">
        <f t="shared" si="29"/>
        <v>44631</v>
      </c>
      <c r="B59" s="81">
        <f t="shared" si="25"/>
        <v>2022</v>
      </c>
      <c r="C59" s="36">
        <f t="shared" ref="C59:H59" si="33">SUM(C46:C48)</f>
        <v>121.6</v>
      </c>
      <c r="D59" s="36">
        <f t="shared" si="33"/>
        <v>154.1</v>
      </c>
      <c r="E59" s="36">
        <f t="shared" si="33"/>
        <v>322.64999999999998</v>
      </c>
      <c r="F59" s="36">
        <f t="shared" si="33"/>
        <v>921.30000000000007</v>
      </c>
      <c r="G59" s="36">
        <f t="shared" si="33"/>
        <v>3422</v>
      </c>
      <c r="H59" s="36">
        <f t="shared" si="33"/>
        <v>2120.1</v>
      </c>
      <c r="I59" s="36">
        <f t="shared" si="27"/>
        <v>7061.75</v>
      </c>
    </row>
    <row r="60" spans="1:21" ht="15" customHeight="1" x14ac:dyDescent="0.25">
      <c r="A60" s="117">
        <f t="shared" si="29"/>
        <v>44815</v>
      </c>
      <c r="B60" s="115">
        <f t="shared" si="25"/>
        <v>2022</v>
      </c>
      <c r="C60" s="116">
        <f t="shared" ref="C60:H60" si="34">SUM(C47:C48)</f>
        <v>83.9</v>
      </c>
      <c r="D60" s="116">
        <f t="shared" si="34"/>
        <v>107.3</v>
      </c>
      <c r="E60" s="116">
        <f t="shared" si="34"/>
        <v>304.45</v>
      </c>
      <c r="F60" s="116">
        <f t="shared" si="34"/>
        <v>826.40000000000009</v>
      </c>
      <c r="G60" s="116">
        <f t="shared" si="34"/>
        <v>3293.2999999999997</v>
      </c>
      <c r="H60" s="116">
        <f t="shared" si="34"/>
        <v>2040.8000000000002</v>
      </c>
      <c r="I60" s="116">
        <f t="shared" si="27"/>
        <v>6656.1500000000005</v>
      </c>
    </row>
    <row r="61" spans="1:21" ht="15" customHeight="1" x14ac:dyDescent="0.25">
      <c r="A61" s="83">
        <f t="shared" si="29"/>
        <v>44996</v>
      </c>
      <c r="B61" s="81">
        <f t="shared" si="25"/>
        <v>2023</v>
      </c>
      <c r="C61" s="36">
        <f t="shared" ref="C61:H61" si="35">SUM(C47:C48)</f>
        <v>83.9</v>
      </c>
      <c r="D61" s="36">
        <f t="shared" si="35"/>
        <v>107.3</v>
      </c>
      <c r="E61" s="36">
        <f t="shared" si="35"/>
        <v>304.45</v>
      </c>
      <c r="F61" s="36">
        <f t="shared" si="35"/>
        <v>826.40000000000009</v>
      </c>
      <c r="G61" s="36">
        <f t="shared" si="35"/>
        <v>3293.2999999999997</v>
      </c>
      <c r="H61" s="36">
        <f t="shared" si="35"/>
        <v>2040.8000000000002</v>
      </c>
      <c r="I61" s="36">
        <f t="shared" si="27"/>
        <v>6656.1500000000005</v>
      </c>
    </row>
    <row r="62" spans="1:21" ht="15" customHeight="1" x14ac:dyDescent="0.25">
      <c r="A62" s="117">
        <f t="shared" si="29"/>
        <v>45180</v>
      </c>
      <c r="B62" s="115">
        <f t="shared" si="25"/>
        <v>2023</v>
      </c>
      <c r="C62" s="116">
        <f>C48</f>
        <v>43.4</v>
      </c>
      <c r="D62" s="116">
        <f t="shared" ref="D62:H62" si="36">D48</f>
        <v>56</v>
      </c>
      <c r="E62" s="116">
        <f t="shared" si="36"/>
        <v>284.2</v>
      </c>
      <c r="F62" s="116">
        <f t="shared" si="36"/>
        <v>723.80000000000007</v>
      </c>
      <c r="G62" s="116">
        <f t="shared" si="36"/>
        <v>3155.6</v>
      </c>
      <c r="H62" s="116">
        <f t="shared" si="36"/>
        <v>1954.4</v>
      </c>
      <c r="I62" s="116">
        <f t="shared" si="27"/>
        <v>6217.4</v>
      </c>
    </row>
    <row r="63" spans="1:21" ht="15" customHeight="1" thickBot="1" x14ac:dyDescent="0.3">
      <c r="A63" s="83">
        <f t="shared" si="29"/>
        <v>45362</v>
      </c>
      <c r="B63" s="81">
        <f t="shared" si="25"/>
        <v>2024</v>
      </c>
      <c r="C63" s="36">
        <f>C48</f>
        <v>43.4</v>
      </c>
      <c r="D63" s="36">
        <f t="shared" ref="D63:H63" si="37">D48</f>
        <v>56</v>
      </c>
      <c r="E63" s="36">
        <f t="shared" si="37"/>
        <v>284.2</v>
      </c>
      <c r="F63" s="36">
        <f t="shared" si="37"/>
        <v>723.80000000000007</v>
      </c>
      <c r="G63" s="36">
        <f t="shared" si="37"/>
        <v>3155.6</v>
      </c>
      <c r="H63" s="36">
        <f t="shared" si="37"/>
        <v>1954.4</v>
      </c>
      <c r="I63" s="36">
        <f t="shared" si="27"/>
        <v>6217.4</v>
      </c>
      <c r="L63" s="27"/>
      <c r="M63" s="27"/>
      <c r="N63" s="27"/>
      <c r="O63" s="27"/>
      <c r="P63" s="27"/>
      <c r="Q63" s="27"/>
      <c r="R63" s="27"/>
      <c r="S63" s="27"/>
      <c r="T63" s="27"/>
    </row>
    <row r="64" spans="1:21" s="27" customFormat="1" ht="15" customHeight="1" thickBot="1" x14ac:dyDescent="0.3">
      <c r="A64" s="89" t="s">
        <v>16</v>
      </c>
      <c r="B64" s="118"/>
      <c r="C64" s="119">
        <f t="shared" ref="C64:I64" si="38">SUM(C54:C63)</f>
        <v>1185.3500000000004</v>
      </c>
      <c r="D64" s="120">
        <f t="shared" si="38"/>
        <v>1514.4999999999998</v>
      </c>
      <c r="E64" s="120">
        <f t="shared" si="38"/>
        <v>3215.0499999999993</v>
      </c>
      <c r="F64" s="120">
        <f t="shared" si="38"/>
        <v>9144.7999999999993</v>
      </c>
      <c r="G64" s="120">
        <f t="shared" si="38"/>
        <v>34127.75</v>
      </c>
      <c r="H64" s="121">
        <f t="shared" si="38"/>
        <v>21140.650000000005</v>
      </c>
      <c r="I64" s="119">
        <f t="shared" si="38"/>
        <v>70328.100000000006</v>
      </c>
      <c r="J64" s="58"/>
      <c r="K64"/>
      <c r="L64" s="9"/>
      <c r="M64" s="9"/>
      <c r="N64" s="9"/>
      <c r="O64" s="9"/>
      <c r="P64" s="9"/>
      <c r="Q64" s="9"/>
      <c r="R64" s="9"/>
      <c r="S64" s="9"/>
      <c r="T64" s="9"/>
      <c r="U64"/>
    </row>
    <row r="65" spans="1:21" s="9" customFormat="1" ht="15" customHeight="1" thickBot="1" x14ac:dyDescent="0.3">
      <c r="A65" s="111"/>
      <c r="B65" s="112"/>
      <c r="C65" s="113"/>
      <c r="D65" s="113"/>
      <c r="E65" s="113"/>
      <c r="F65" s="113"/>
      <c r="G65" s="113"/>
      <c r="H65" s="113"/>
      <c r="I65" s="113"/>
      <c r="J65" s="63"/>
      <c r="K65" s="27"/>
      <c r="L65"/>
      <c r="M65"/>
      <c r="N65"/>
      <c r="O65"/>
      <c r="P65"/>
      <c r="Q65"/>
      <c r="R65"/>
      <c r="S65"/>
      <c r="T65"/>
      <c r="U65" s="27"/>
    </row>
    <row r="66" spans="1:21" ht="15" customHeight="1" thickBot="1" x14ac:dyDescent="0.3">
      <c r="A66" s="69" t="s">
        <v>22</v>
      </c>
      <c r="B66" s="70"/>
      <c r="C66" s="70"/>
      <c r="D66" s="70"/>
      <c r="E66" s="70"/>
      <c r="F66" s="70"/>
      <c r="G66" s="70"/>
      <c r="H66" s="70"/>
      <c r="I66" s="71"/>
      <c r="K66" s="9"/>
      <c r="U66" s="9"/>
    </row>
    <row r="67" spans="1:21" ht="15" customHeight="1" x14ac:dyDescent="0.25">
      <c r="A67" s="72" t="s">
        <v>2</v>
      </c>
      <c r="B67" s="12" t="s">
        <v>9</v>
      </c>
      <c r="C67" s="12" t="s">
        <v>3</v>
      </c>
      <c r="D67" s="12"/>
      <c r="E67" s="12"/>
      <c r="F67" s="12"/>
      <c r="G67" s="12"/>
      <c r="H67" s="12"/>
      <c r="I67" s="13" t="s">
        <v>4</v>
      </c>
    </row>
    <row r="68" spans="1:21" ht="15" customHeight="1" x14ac:dyDescent="0.25">
      <c r="A68" s="30"/>
      <c r="B68" s="29"/>
      <c r="C68" s="16" t="str">
        <f t="shared" ref="C68:H69" si="39">C14</f>
        <v>FCCQ</v>
      </c>
      <c r="D68" s="16" t="str">
        <f t="shared" si="39"/>
        <v>2E</v>
      </c>
      <c r="E68" s="16">
        <f t="shared" si="39"/>
        <v>0</v>
      </c>
      <c r="F68" s="16">
        <f t="shared" si="39"/>
        <v>0</v>
      </c>
      <c r="G68" s="16">
        <f t="shared" si="39"/>
        <v>0</v>
      </c>
      <c r="H68" s="16">
        <f t="shared" si="39"/>
        <v>0</v>
      </c>
      <c r="I68" s="17"/>
    </row>
    <row r="69" spans="1:21" ht="15" customHeight="1" thickBot="1" x14ac:dyDescent="0.3">
      <c r="A69" s="31"/>
      <c r="B69" s="32"/>
      <c r="C69" s="33">
        <f t="shared" si="39"/>
        <v>347</v>
      </c>
      <c r="D69" s="33">
        <f t="shared" si="39"/>
        <v>347</v>
      </c>
      <c r="E69" s="33">
        <f t="shared" si="39"/>
        <v>319</v>
      </c>
      <c r="F69" s="33">
        <f t="shared" si="39"/>
        <v>340</v>
      </c>
      <c r="G69" s="33">
        <f t="shared" si="39"/>
        <v>400</v>
      </c>
      <c r="H69" s="33">
        <f t="shared" si="39"/>
        <v>402</v>
      </c>
      <c r="I69" s="21"/>
    </row>
    <row r="70" spans="1:21" ht="15" customHeight="1" x14ac:dyDescent="0.25">
      <c r="A70" s="114">
        <f>EDATE(A10,6)</f>
        <v>43719</v>
      </c>
      <c r="B70" s="115">
        <f t="shared" ref="B70:B79" si="40">YEAR(A70)</f>
        <v>2019</v>
      </c>
      <c r="C70" s="116">
        <f t="shared" ref="C70:H79" si="41">SUMIF($A$16:$A$20,$A70,C$16:C$20)+SUMIF($A$54:$A$63,$A70,C$54:C$63)</f>
        <v>188.42500000000001</v>
      </c>
      <c r="D70" s="116">
        <f t="shared" si="41"/>
        <v>240.75</v>
      </c>
      <c r="E70" s="116">
        <f t="shared" si="41"/>
        <v>356.07499999999999</v>
      </c>
      <c r="F70" s="116">
        <f t="shared" si="41"/>
        <v>1092.0999999999999</v>
      </c>
      <c r="G70" s="116">
        <f t="shared" si="41"/>
        <v>3652.2249999999999</v>
      </c>
      <c r="H70" s="116">
        <f t="shared" si="41"/>
        <v>2262.4250000000002</v>
      </c>
      <c r="I70" s="116">
        <f t="shared" ref="I70:I79" si="42">SUM(C70:H70)</f>
        <v>7792</v>
      </c>
    </row>
    <row r="71" spans="1:21" ht="15" customHeight="1" x14ac:dyDescent="0.25">
      <c r="A71" s="83">
        <f>EDATE(A70,6)</f>
        <v>43901</v>
      </c>
      <c r="B71" s="81">
        <f t="shared" si="40"/>
        <v>2020</v>
      </c>
      <c r="C71" s="35">
        <f t="shared" si="41"/>
        <v>2888.4250000000002</v>
      </c>
      <c r="D71" s="35">
        <f t="shared" si="41"/>
        <v>3640.75</v>
      </c>
      <c r="E71" s="35">
        <f t="shared" si="41"/>
        <v>1656.075</v>
      </c>
      <c r="F71" s="35">
        <f t="shared" si="41"/>
        <v>7892.1</v>
      </c>
      <c r="G71" s="35">
        <f t="shared" si="41"/>
        <v>12752.225</v>
      </c>
      <c r="H71" s="35">
        <f t="shared" si="41"/>
        <v>7962.4250000000002</v>
      </c>
      <c r="I71" s="35">
        <f t="shared" si="42"/>
        <v>36792</v>
      </c>
    </row>
    <row r="72" spans="1:21" ht="15" customHeight="1" x14ac:dyDescent="0.25">
      <c r="A72" s="117">
        <f t="shared" ref="A72:A79" si="43">EDATE(A71,6)</f>
        <v>44085</v>
      </c>
      <c r="B72" s="115">
        <f t="shared" si="40"/>
        <v>2020</v>
      </c>
      <c r="C72" s="116">
        <f t="shared" si="41"/>
        <v>155.35</v>
      </c>
      <c r="D72" s="116">
        <f t="shared" si="41"/>
        <v>199.1</v>
      </c>
      <c r="E72" s="116">
        <f t="shared" si="41"/>
        <v>340.15</v>
      </c>
      <c r="F72" s="116">
        <f t="shared" si="41"/>
        <v>1008.8000000000001</v>
      </c>
      <c r="G72" s="116">
        <f t="shared" si="41"/>
        <v>3540.75</v>
      </c>
      <c r="H72" s="116">
        <f t="shared" si="41"/>
        <v>2192.6</v>
      </c>
      <c r="I72" s="116">
        <f t="shared" si="42"/>
        <v>7436.75</v>
      </c>
    </row>
    <row r="73" spans="1:21" ht="15" customHeight="1" x14ac:dyDescent="0.25">
      <c r="A73" s="83">
        <f t="shared" si="43"/>
        <v>44266</v>
      </c>
      <c r="B73" s="81">
        <f t="shared" si="40"/>
        <v>2021</v>
      </c>
      <c r="C73" s="35">
        <f t="shared" si="41"/>
        <v>2855.35</v>
      </c>
      <c r="D73" s="35">
        <f t="shared" si="41"/>
        <v>3799.1</v>
      </c>
      <c r="E73" s="35">
        <f t="shared" si="41"/>
        <v>1740.15</v>
      </c>
      <c r="F73" s="35">
        <f t="shared" si="41"/>
        <v>8008.8</v>
      </c>
      <c r="G73" s="35">
        <f t="shared" si="41"/>
        <v>13040.75</v>
      </c>
      <c r="H73" s="35">
        <f t="shared" si="41"/>
        <v>7992.6</v>
      </c>
      <c r="I73" s="35">
        <f t="shared" si="42"/>
        <v>37436.75</v>
      </c>
      <c r="L73" s="27"/>
      <c r="M73" s="27"/>
      <c r="N73" s="27"/>
      <c r="O73" s="27"/>
      <c r="P73" s="27"/>
      <c r="Q73" s="27"/>
      <c r="R73" s="27"/>
      <c r="S73" s="27"/>
      <c r="T73" s="27"/>
    </row>
    <row r="74" spans="1:21" s="27" customFormat="1" ht="15" customHeight="1" x14ac:dyDescent="0.25">
      <c r="A74" s="117">
        <f t="shared" si="43"/>
        <v>44450</v>
      </c>
      <c r="B74" s="115">
        <f t="shared" si="40"/>
        <v>2021</v>
      </c>
      <c r="C74" s="116">
        <f t="shared" si="41"/>
        <v>121.6</v>
      </c>
      <c r="D74" s="116">
        <f t="shared" si="41"/>
        <v>154.1</v>
      </c>
      <c r="E74" s="116">
        <f t="shared" si="41"/>
        <v>322.64999999999998</v>
      </c>
      <c r="F74" s="116">
        <f t="shared" si="41"/>
        <v>921.30000000000007</v>
      </c>
      <c r="G74" s="116">
        <f t="shared" si="41"/>
        <v>3422</v>
      </c>
      <c r="H74" s="116">
        <f t="shared" si="41"/>
        <v>2120.1</v>
      </c>
      <c r="I74" s="116">
        <f t="shared" si="42"/>
        <v>7061.75</v>
      </c>
      <c r="J74" s="58"/>
      <c r="K74"/>
      <c r="L74" s="9"/>
      <c r="M74" s="9"/>
      <c r="N74" s="9"/>
      <c r="O74" s="9"/>
      <c r="P74" s="9"/>
      <c r="Q74" s="9"/>
      <c r="R74" s="9"/>
      <c r="S74" s="9"/>
      <c r="T74" s="9"/>
      <c r="U74"/>
    </row>
    <row r="75" spans="1:21" s="9" customFormat="1" ht="15" customHeight="1" x14ac:dyDescent="0.25">
      <c r="A75" s="83">
        <f t="shared" si="43"/>
        <v>44631</v>
      </c>
      <c r="B75" s="81">
        <f t="shared" si="40"/>
        <v>2022</v>
      </c>
      <c r="C75" s="35">
        <f t="shared" si="41"/>
        <v>3021.6</v>
      </c>
      <c r="D75" s="35">
        <f t="shared" si="41"/>
        <v>3754.1</v>
      </c>
      <c r="E75" s="35">
        <f t="shared" si="41"/>
        <v>1722.65</v>
      </c>
      <c r="F75" s="35">
        <f t="shared" si="41"/>
        <v>8221.2999999999993</v>
      </c>
      <c r="G75" s="35">
        <f t="shared" si="41"/>
        <v>13322</v>
      </c>
      <c r="H75" s="35">
        <f t="shared" si="41"/>
        <v>8220.1</v>
      </c>
      <c r="I75" s="36">
        <f t="shared" si="42"/>
        <v>38261.75</v>
      </c>
      <c r="J75" s="63"/>
      <c r="K75"/>
      <c r="L75"/>
      <c r="M75"/>
      <c r="N75"/>
      <c r="O75"/>
      <c r="P75"/>
      <c r="Q75"/>
      <c r="R75"/>
      <c r="S75"/>
      <c r="T75"/>
      <c r="U75"/>
    </row>
    <row r="76" spans="1:21" ht="15" customHeight="1" x14ac:dyDescent="0.25">
      <c r="A76" s="117">
        <f t="shared" si="43"/>
        <v>44815</v>
      </c>
      <c r="B76" s="115">
        <f t="shared" si="40"/>
        <v>2022</v>
      </c>
      <c r="C76" s="116">
        <f t="shared" si="41"/>
        <v>83.9</v>
      </c>
      <c r="D76" s="116">
        <f t="shared" si="41"/>
        <v>107.3</v>
      </c>
      <c r="E76" s="116">
        <f t="shared" si="41"/>
        <v>304.45</v>
      </c>
      <c r="F76" s="116">
        <f t="shared" si="41"/>
        <v>826.40000000000009</v>
      </c>
      <c r="G76" s="116">
        <f t="shared" si="41"/>
        <v>3293.2999999999997</v>
      </c>
      <c r="H76" s="116">
        <f t="shared" si="41"/>
        <v>2040.8000000000002</v>
      </c>
      <c r="I76" s="116">
        <f t="shared" si="42"/>
        <v>6656.1500000000005</v>
      </c>
    </row>
    <row r="77" spans="1:21" ht="15" customHeight="1" x14ac:dyDescent="0.25">
      <c r="A77" s="83">
        <f t="shared" si="43"/>
        <v>44996</v>
      </c>
      <c r="B77" s="81">
        <f t="shared" si="40"/>
        <v>2023</v>
      </c>
      <c r="C77" s="35">
        <f t="shared" si="41"/>
        <v>3083.9</v>
      </c>
      <c r="D77" s="35">
        <f t="shared" si="41"/>
        <v>3907.3</v>
      </c>
      <c r="E77" s="35">
        <f t="shared" si="41"/>
        <v>1804.45</v>
      </c>
      <c r="F77" s="35">
        <f t="shared" si="41"/>
        <v>8426.4</v>
      </c>
      <c r="G77" s="35">
        <f t="shared" si="41"/>
        <v>13493.3</v>
      </c>
      <c r="H77" s="35">
        <f t="shared" si="41"/>
        <v>8440.7999999999993</v>
      </c>
      <c r="I77" s="36">
        <f t="shared" si="42"/>
        <v>39156.15</v>
      </c>
    </row>
    <row r="78" spans="1:21" ht="15" customHeight="1" x14ac:dyDescent="0.25">
      <c r="A78" s="117">
        <f t="shared" si="43"/>
        <v>45180</v>
      </c>
      <c r="B78" s="115">
        <f t="shared" si="40"/>
        <v>2023</v>
      </c>
      <c r="C78" s="116">
        <f t="shared" si="41"/>
        <v>43.4</v>
      </c>
      <c r="D78" s="116">
        <f t="shared" si="41"/>
        <v>56</v>
      </c>
      <c r="E78" s="116">
        <f t="shared" si="41"/>
        <v>284.2</v>
      </c>
      <c r="F78" s="116">
        <f t="shared" si="41"/>
        <v>723.80000000000007</v>
      </c>
      <c r="G78" s="116">
        <f t="shared" si="41"/>
        <v>3155.6</v>
      </c>
      <c r="H78" s="116">
        <f t="shared" si="41"/>
        <v>1954.4</v>
      </c>
      <c r="I78" s="116">
        <f t="shared" si="42"/>
        <v>6217.4</v>
      </c>
    </row>
    <row r="79" spans="1:21" ht="15" customHeight="1" thickBot="1" x14ac:dyDescent="0.3">
      <c r="A79" s="83">
        <f t="shared" si="43"/>
        <v>45362</v>
      </c>
      <c r="B79" s="81">
        <f t="shared" si="40"/>
        <v>2024</v>
      </c>
      <c r="C79" s="35">
        <f t="shared" si="41"/>
        <v>3143.4</v>
      </c>
      <c r="D79" s="35">
        <f t="shared" si="41"/>
        <v>4056</v>
      </c>
      <c r="E79" s="35">
        <f t="shared" si="41"/>
        <v>1784.2</v>
      </c>
      <c r="F79" s="35">
        <f t="shared" si="41"/>
        <v>8623.7999999999993</v>
      </c>
      <c r="G79" s="35">
        <f t="shared" si="41"/>
        <v>13755.6</v>
      </c>
      <c r="H79" s="35">
        <f t="shared" si="41"/>
        <v>8454.4</v>
      </c>
      <c r="I79" s="36">
        <f t="shared" si="42"/>
        <v>39817.4</v>
      </c>
    </row>
    <row r="80" spans="1:21" ht="15" customHeight="1" thickBot="1" x14ac:dyDescent="0.3">
      <c r="A80" s="89" t="s">
        <v>16</v>
      </c>
      <c r="B80" s="118"/>
      <c r="C80" s="119">
        <f t="shared" ref="C80:I80" si="44">SUM(C70:C79)</f>
        <v>15585.349999999999</v>
      </c>
      <c r="D80" s="120">
        <f t="shared" si="44"/>
        <v>19914.5</v>
      </c>
      <c r="E80" s="120">
        <f t="shared" si="44"/>
        <v>10315.050000000001</v>
      </c>
      <c r="F80" s="120">
        <f t="shared" si="44"/>
        <v>45744.800000000003</v>
      </c>
      <c r="G80" s="120">
        <f t="shared" si="44"/>
        <v>83427.750000000015</v>
      </c>
      <c r="H80" s="121">
        <f t="shared" si="44"/>
        <v>51640.650000000009</v>
      </c>
      <c r="I80" s="119">
        <f t="shared" si="44"/>
        <v>226628.09999999998</v>
      </c>
      <c r="K80" s="123"/>
    </row>
    <row r="81" spans="10:10" ht="15" customHeight="1" x14ac:dyDescent="0.25"/>
    <row r="82" spans="10:10" ht="15" customHeight="1" x14ac:dyDescent="0.25"/>
    <row r="83" spans="10:10" ht="15" customHeight="1" x14ac:dyDescent="0.25"/>
    <row r="84" spans="10:10" ht="15" customHeight="1" x14ac:dyDescent="0.25"/>
    <row r="85" spans="10:10" ht="15" customHeight="1" x14ac:dyDescent="0.25"/>
    <row r="86" spans="10:10" ht="15" customHeight="1" x14ac:dyDescent="0.25"/>
    <row r="87" spans="10:10" ht="15" customHeight="1" x14ac:dyDescent="0.25"/>
    <row r="88" spans="10:10" ht="15" customHeight="1" x14ac:dyDescent="0.25"/>
    <row r="89" spans="10:10" ht="15" customHeight="1" x14ac:dyDescent="0.25">
      <c r="J89" s="122"/>
    </row>
    <row r="90" spans="10:10" ht="15" customHeight="1" x14ac:dyDescent="0.25"/>
    <row r="91" spans="10:10" ht="15" customHeight="1" x14ac:dyDescent="0.25"/>
    <row r="92" spans="10:10" ht="15" customHeight="1" x14ac:dyDescent="0.25"/>
    <row r="93" spans="10:10" ht="15" customHeight="1" x14ac:dyDescent="0.25"/>
    <row r="112" spans="11:21" x14ac:dyDescent="0.25">
      <c r="K112" s="9"/>
      <c r="U112" s="9"/>
    </row>
    <row r="120" spans="1:21" x14ac:dyDescent="0.25">
      <c r="L120" s="9"/>
      <c r="M120" s="9"/>
      <c r="N120" s="9"/>
      <c r="O120" s="9"/>
      <c r="P120" s="9"/>
      <c r="Q120" s="9"/>
      <c r="R120" s="9"/>
      <c r="S120" s="9"/>
      <c r="T120" s="9"/>
    </row>
    <row r="121" spans="1:21" s="9" customFormat="1" ht="20.100000000000001" customHeight="1" x14ac:dyDescent="0.25">
      <c r="A121"/>
      <c r="B121" s="5"/>
      <c r="C121"/>
      <c r="D121"/>
      <c r="E121"/>
      <c r="F121"/>
      <c r="G121"/>
      <c r="H121"/>
      <c r="I121"/>
      <c r="J121" s="63"/>
      <c r="K121"/>
      <c r="L121"/>
      <c r="M121"/>
      <c r="N121"/>
      <c r="O121"/>
      <c r="P121"/>
      <c r="Q121"/>
      <c r="R121"/>
      <c r="S121"/>
      <c r="T121"/>
      <c r="U121"/>
    </row>
  </sheetData>
  <mergeCells count="67">
    <mergeCell ref="A67:A69"/>
    <mergeCell ref="B67:B69"/>
    <mergeCell ref="C67:H67"/>
    <mergeCell ref="I67:I69"/>
    <mergeCell ref="A80:B80"/>
    <mergeCell ref="A51:A53"/>
    <mergeCell ref="B51:B53"/>
    <mergeCell ref="C51:H51"/>
    <mergeCell ref="I51:I53"/>
    <mergeCell ref="A64:B64"/>
    <mergeCell ref="A66:I66"/>
    <mergeCell ref="L32:T32"/>
    <mergeCell ref="L33:L35"/>
    <mergeCell ref="M33:M35"/>
    <mergeCell ref="N33:S33"/>
    <mergeCell ref="T33:T35"/>
    <mergeCell ref="A50:I50"/>
    <mergeCell ref="A37:B37"/>
    <mergeCell ref="A40:I40"/>
    <mergeCell ref="A41:A43"/>
    <mergeCell ref="B41:B43"/>
    <mergeCell ref="C41:H41"/>
    <mergeCell ref="I41:I43"/>
    <mergeCell ref="L28:M28"/>
    <mergeCell ref="L29:M29"/>
    <mergeCell ref="L20:M20"/>
    <mergeCell ref="A21:B21"/>
    <mergeCell ref="L21:M21"/>
    <mergeCell ref="A22:A36"/>
    <mergeCell ref="L22:M22"/>
    <mergeCell ref="L23:M23"/>
    <mergeCell ref="L24:M24"/>
    <mergeCell ref="L25:M25"/>
    <mergeCell ref="L26:M26"/>
    <mergeCell ref="L27:M27"/>
    <mergeCell ref="L14:M14"/>
    <mergeCell ref="L15:M15"/>
    <mergeCell ref="L16:M16"/>
    <mergeCell ref="L17:M17"/>
    <mergeCell ref="L18:M18"/>
    <mergeCell ref="L19:M19"/>
    <mergeCell ref="T7:T9"/>
    <mergeCell ref="L10:M10"/>
    <mergeCell ref="L11:M11"/>
    <mergeCell ref="A12:I12"/>
    <mergeCell ref="L12:M12"/>
    <mergeCell ref="A13:A15"/>
    <mergeCell ref="B13:B15"/>
    <mergeCell ref="C13:H13"/>
    <mergeCell ref="I13:I15"/>
    <mergeCell ref="L13:M13"/>
    <mergeCell ref="A7:A9"/>
    <mergeCell ref="B7:B9"/>
    <mergeCell ref="C7:H7"/>
    <mergeCell ref="I7:I9"/>
    <mergeCell ref="L7:M9"/>
    <mergeCell ref="N7:S7"/>
    <mergeCell ref="A4:B4"/>
    <mergeCell ref="G4:H4"/>
    <mergeCell ref="L4:M4"/>
    <mergeCell ref="R4:S4"/>
    <mergeCell ref="A6:I6"/>
    <mergeCell ref="L6:T6"/>
    <mergeCell ref="A2:B2"/>
    <mergeCell ref="E2:I2"/>
    <mergeCell ref="L2:M2"/>
    <mergeCell ref="P2:T2"/>
  </mergeCells>
  <printOptions horizontalCentered="1"/>
  <pageMargins left="0.19685039370078741" right="0.19685039370078741" top="0.39370078740157483" bottom="0.39370078740157483" header="0" footer="0"/>
  <pageSetup paperSize="5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1"/>
  <sheetViews>
    <sheetView showZeros="0" workbookViewId="0">
      <selection activeCell="L47" sqref="L47"/>
    </sheetView>
  </sheetViews>
  <sheetFormatPr baseColWidth="10" defaultRowHeight="15" x14ac:dyDescent="0.25"/>
  <cols>
    <col min="1" max="1" width="14.7109375" customWidth="1"/>
    <col min="2" max="2" width="11.7109375" style="5" customWidth="1"/>
    <col min="3" max="3" width="13" bestFit="1" customWidth="1"/>
    <col min="4" max="4" width="11.7109375" customWidth="1"/>
    <col min="5" max="5" width="13" bestFit="1" customWidth="1"/>
    <col min="6" max="8" width="11.7109375" customWidth="1"/>
    <col min="9" max="9" width="12.7109375" customWidth="1"/>
    <col min="10" max="10" width="5.7109375" style="58" customWidth="1"/>
    <col min="11" max="11" width="5.7109375" customWidth="1"/>
    <col min="12" max="12" width="14.7109375" customWidth="1"/>
    <col min="13" max="13" width="11.7109375" customWidth="1"/>
    <col min="14" max="14" width="12.5703125" bestFit="1" customWidth="1"/>
    <col min="15" max="19" width="11.7109375" customWidth="1"/>
    <col min="20" max="20" width="12.7109375" customWidth="1"/>
  </cols>
  <sheetData>
    <row r="1" spans="1:22" ht="9.9499999999999993" customHeight="1" thickTop="1" thickBot="1" x14ac:dyDescent="0.3">
      <c r="J1" s="145"/>
      <c r="K1" s="147"/>
      <c r="L1" s="148"/>
      <c r="M1" s="149"/>
      <c r="N1" s="148"/>
      <c r="O1" s="148"/>
      <c r="P1" s="148"/>
      <c r="Q1" s="148"/>
      <c r="R1" s="148"/>
      <c r="S1" s="148"/>
      <c r="T1" s="148"/>
      <c r="U1" s="150"/>
    </row>
    <row r="2" spans="1:22" s="9" customFormat="1" ht="20.100000000000001" customHeight="1" thickBot="1" x14ac:dyDescent="0.3">
      <c r="A2" s="59" t="s">
        <v>11</v>
      </c>
      <c r="B2" s="60"/>
      <c r="C2" s="61">
        <v>43074</v>
      </c>
      <c r="E2" s="59"/>
      <c r="F2" s="60"/>
      <c r="G2" s="60"/>
      <c r="H2" s="60"/>
      <c r="I2" s="62"/>
      <c r="J2" s="146"/>
      <c r="K2" s="151"/>
      <c r="L2" s="59" t="s">
        <v>11</v>
      </c>
      <c r="M2" s="60"/>
      <c r="N2" s="61">
        <f>C2</f>
        <v>43074</v>
      </c>
      <c r="O2" s="66"/>
      <c r="P2" s="59">
        <f>E2</f>
        <v>0</v>
      </c>
      <c r="Q2" s="60"/>
      <c r="R2" s="60"/>
      <c r="S2" s="60"/>
      <c r="T2" s="62"/>
      <c r="U2" s="152"/>
    </row>
    <row r="3" spans="1:22" s="9" customFormat="1" ht="5.0999999999999996" customHeight="1" thickBot="1" x14ac:dyDescent="0.3">
      <c r="B3" s="64"/>
      <c r="J3" s="146"/>
      <c r="K3" s="151"/>
      <c r="L3" s="66"/>
      <c r="M3" s="146"/>
      <c r="N3" s="66"/>
      <c r="O3" s="66"/>
      <c r="P3" s="66"/>
      <c r="Q3" s="66"/>
      <c r="R3" s="66"/>
      <c r="S3" s="66"/>
      <c r="T3" s="66"/>
      <c r="U3" s="152"/>
    </row>
    <row r="4" spans="1:22" s="9" customFormat="1" ht="20.100000000000001" customHeight="1" thickBot="1" x14ac:dyDescent="0.3">
      <c r="A4" s="59" t="s">
        <v>12</v>
      </c>
      <c r="B4" s="60"/>
      <c r="C4" s="61">
        <v>44900</v>
      </c>
      <c r="D4" s="65"/>
      <c r="E4" s="66"/>
      <c r="G4" s="59" t="s">
        <v>13</v>
      </c>
      <c r="H4" s="62"/>
      <c r="I4" s="124">
        <v>2.7799999999999998E-2</v>
      </c>
      <c r="J4" s="146"/>
      <c r="K4" s="151"/>
      <c r="L4" s="59" t="s">
        <v>12</v>
      </c>
      <c r="M4" s="60"/>
      <c r="N4" s="61">
        <f>C4</f>
        <v>44900</v>
      </c>
      <c r="O4" s="65"/>
      <c r="P4" s="66"/>
      <c r="Q4" s="66"/>
      <c r="R4" s="59" t="s">
        <v>13</v>
      </c>
      <c r="S4" s="62"/>
      <c r="T4" s="68">
        <f>I4</f>
        <v>2.7799999999999998E-2</v>
      </c>
      <c r="U4" s="152"/>
    </row>
    <row r="5" spans="1:22" ht="9.9499999999999993" customHeight="1" thickBot="1" x14ac:dyDescent="0.3">
      <c r="J5" s="145"/>
      <c r="K5" s="153"/>
      <c r="L5" s="27"/>
      <c r="M5" s="145"/>
      <c r="N5" s="27"/>
      <c r="O5" s="27"/>
      <c r="P5" s="27"/>
      <c r="Q5" s="27"/>
      <c r="R5" s="27"/>
      <c r="S5" s="27"/>
      <c r="T5" s="27"/>
      <c r="U5" s="154"/>
    </row>
    <row r="6" spans="1:22" s="9" customFormat="1" ht="15" customHeight="1" thickBot="1" x14ac:dyDescent="0.3">
      <c r="A6" s="138" t="s">
        <v>14</v>
      </c>
      <c r="B6" s="139"/>
      <c r="C6" s="139"/>
      <c r="D6" s="139"/>
      <c r="E6" s="139"/>
      <c r="F6" s="139"/>
      <c r="G6" s="139"/>
      <c r="H6" s="139"/>
      <c r="I6" s="140"/>
      <c r="J6" s="146"/>
      <c r="K6" s="151"/>
      <c r="L6" s="125" t="s">
        <v>1</v>
      </c>
      <c r="M6" s="126"/>
      <c r="N6" s="126"/>
      <c r="O6" s="126"/>
      <c r="P6" s="126"/>
      <c r="Q6" s="126"/>
      <c r="R6" s="126"/>
      <c r="S6" s="126"/>
      <c r="T6" s="127"/>
      <c r="U6" s="152"/>
    </row>
    <row r="7" spans="1:22" s="9" customFormat="1" ht="15" customHeight="1" x14ac:dyDescent="0.25">
      <c r="A7" s="42" t="s">
        <v>2</v>
      </c>
      <c r="B7" s="137" t="s">
        <v>9</v>
      </c>
      <c r="C7" s="73" t="s">
        <v>3</v>
      </c>
      <c r="D7" s="74"/>
      <c r="E7" s="74"/>
      <c r="F7" s="74"/>
      <c r="G7" s="74"/>
      <c r="H7" s="75"/>
      <c r="I7" s="128" t="s">
        <v>4</v>
      </c>
      <c r="J7" s="146"/>
      <c r="K7" s="151"/>
      <c r="L7" s="10" t="s">
        <v>2</v>
      </c>
      <c r="M7" s="11"/>
      <c r="N7" s="73" t="s">
        <v>3</v>
      </c>
      <c r="O7" s="74"/>
      <c r="P7" s="74"/>
      <c r="Q7" s="74"/>
      <c r="R7" s="74"/>
      <c r="S7" s="75"/>
      <c r="T7" s="128" t="s">
        <v>4</v>
      </c>
      <c r="U7" s="152"/>
    </row>
    <row r="8" spans="1:22" ht="15" customHeight="1" x14ac:dyDescent="0.25">
      <c r="A8" s="44"/>
      <c r="B8" s="45"/>
      <c r="C8" s="16"/>
      <c r="D8" s="16"/>
      <c r="E8" s="16" t="s">
        <v>5</v>
      </c>
      <c r="F8" s="16"/>
      <c r="G8" s="16"/>
      <c r="H8" s="16"/>
      <c r="I8" s="129"/>
      <c r="J8" s="145"/>
      <c r="K8" s="153"/>
      <c r="L8" s="14"/>
      <c r="M8" s="15"/>
      <c r="N8" s="16">
        <f>C14</f>
        <v>0</v>
      </c>
      <c r="O8" s="16">
        <f>D14</f>
        <v>0</v>
      </c>
      <c r="P8" s="16" t="str">
        <f>E14</f>
        <v>AIRRL</v>
      </c>
      <c r="Q8" s="16">
        <f>F14</f>
        <v>0</v>
      </c>
      <c r="R8" s="16">
        <f>G14</f>
        <v>0</v>
      </c>
      <c r="S8" s="16">
        <f>H14</f>
        <v>0</v>
      </c>
      <c r="T8" s="129"/>
      <c r="U8" s="154"/>
    </row>
    <row r="9" spans="1:22" ht="15" customHeight="1" thickBot="1" x14ac:dyDescent="0.3">
      <c r="A9" s="46"/>
      <c r="B9" s="47"/>
      <c r="C9" s="33">
        <v>384</v>
      </c>
      <c r="D9" s="33">
        <v>394</v>
      </c>
      <c r="E9" s="33">
        <v>405</v>
      </c>
      <c r="F9" s="33">
        <v>405</v>
      </c>
      <c r="G9" s="33"/>
      <c r="H9" s="33"/>
      <c r="I9" s="130"/>
      <c r="J9" s="145"/>
      <c r="K9" s="153"/>
      <c r="L9" s="18"/>
      <c r="M9" s="19"/>
      <c r="N9" s="20">
        <f>C15</f>
        <v>384</v>
      </c>
      <c r="O9" s="20">
        <f>D15</f>
        <v>394</v>
      </c>
      <c r="P9" s="20">
        <f>E15</f>
        <v>405</v>
      </c>
      <c r="Q9" s="20">
        <f>F15</f>
        <v>405</v>
      </c>
      <c r="R9" s="20">
        <f>G15</f>
        <v>0</v>
      </c>
      <c r="S9" s="20">
        <f>H15</f>
        <v>0</v>
      </c>
      <c r="T9" s="130"/>
      <c r="U9" s="154"/>
    </row>
    <row r="10" spans="1:22" ht="15" customHeight="1" thickBot="1" x14ac:dyDescent="0.3">
      <c r="A10" s="76">
        <f>C2</f>
        <v>43074</v>
      </c>
      <c r="B10" s="77">
        <f>YEAR(A10)</f>
        <v>2017</v>
      </c>
      <c r="C10" s="78">
        <f>C38</f>
        <v>327270</v>
      </c>
      <c r="D10" s="78">
        <f t="shared" ref="D10:H10" si="0">D38</f>
        <v>232301</v>
      </c>
      <c r="E10" s="78">
        <f t="shared" si="0"/>
        <v>189406</v>
      </c>
      <c r="F10" s="78">
        <f t="shared" si="0"/>
        <v>212123</v>
      </c>
      <c r="G10" s="78">
        <f t="shared" si="0"/>
        <v>0</v>
      </c>
      <c r="H10" s="78">
        <f t="shared" si="0"/>
        <v>0</v>
      </c>
      <c r="I10" s="79">
        <f>SUM(C10:H10)</f>
        <v>961100</v>
      </c>
      <c r="J10" s="145"/>
      <c r="K10" s="153"/>
      <c r="L10" s="131">
        <f>DATE(YEAR(A10),12,31)</f>
        <v>43100</v>
      </c>
      <c r="M10" s="132"/>
      <c r="N10" s="23">
        <f>C10</f>
        <v>327270</v>
      </c>
      <c r="O10" s="23">
        <f>D10</f>
        <v>232301</v>
      </c>
      <c r="P10" s="23">
        <f>E10</f>
        <v>189406</v>
      </c>
      <c r="Q10" s="23">
        <f>F10</f>
        <v>212123</v>
      </c>
      <c r="R10" s="23">
        <f>G10</f>
        <v>0</v>
      </c>
      <c r="S10" s="23">
        <f>H10</f>
        <v>0</v>
      </c>
      <c r="T10" s="24">
        <f t="shared" ref="T10:T27" si="1">SUM(N10:S10)</f>
        <v>961100</v>
      </c>
      <c r="U10" s="154"/>
    </row>
    <row r="11" spans="1:22" s="9" customFormat="1" ht="15" customHeight="1" thickBot="1" x14ac:dyDescent="0.3">
      <c r="B11" s="64"/>
      <c r="J11" s="146"/>
      <c r="K11" s="151"/>
      <c r="L11" s="133">
        <f>DATE((YEAR(L10)+1),12,31)</f>
        <v>43465</v>
      </c>
      <c r="M11" s="134"/>
      <c r="N11" s="23">
        <f>N10-C16</f>
        <v>309500</v>
      </c>
      <c r="O11" s="23">
        <f>O10-D16</f>
        <v>223600</v>
      </c>
      <c r="P11" s="23">
        <f>P10-E16</f>
        <v>172800</v>
      </c>
      <c r="Q11" s="23">
        <f>Q10-F16</f>
        <v>200700</v>
      </c>
      <c r="R11" s="23">
        <f>R10-G16</f>
        <v>0</v>
      </c>
      <c r="S11" s="23">
        <f>S10-H16</f>
        <v>0</v>
      </c>
      <c r="T11" s="23">
        <f t="shared" si="1"/>
        <v>906600</v>
      </c>
      <c r="U11" s="152"/>
      <c r="V11" s="135"/>
    </row>
    <row r="12" spans="1:22" s="9" customFormat="1" ht="15" customHeight="1" thickBot="1" x14ac:dyDescent="0.3">
      <c r="A12" s="138" t="s">
        <v>15</v>
      </c>
      <c r="B12" s="139"/>
      <c r="C12" s="139"/>
      <c r="D12" s="139"/>
      <c r="E12" s="139"/>
      <c r="F12" s="139"/>
      <c r="G12" s="139"/>
      <c r="H12" s="139"/>
      <c r="I12" s="140"/>
      <c r="J12" s="146"/>
      <c r="K12" s="151"/>
      <c r="L12" s="133">
        <f t="shared" ref="L12:L29" si="2">DATE((YEAR(L11)+1),12,31)</f>
        <v>43830</v>
      </c>
      <c r="M12" s="134"/>
      <c r="N12" s="23">
        <f>N11-C17</f>
        <v>291400</v>
      </c>
      <c r="O12" s="23">
        <f>O11-D17</f>
        <v>214700</v>
      </c>
      <c r="P12" s="23">
        <f>P11-E17</f>
        <v>155800</v>
      </c>
      <c r="Q12" s="23">
        <f>Q11-F17</f>
        <v>188900</v>
      </c>
      <c r="R12" s="23">
        <f>R11-G17</f>
        <v>0</v>
      </c>
      <c r="S12" s="23">
        <f>S11-H17</f>
        <v>0</v>
      </c>
      <c r="T12" s="23">
        <f t="shared" si="1"/>
        <v>850800</v>
      </c>
      <c r="U12" s="152"/>
    </row>
    <row r="13" spans="1:22" s="9" customFormat="1" ht="15" customHeight="1" x14ac:dyDescent="0.25">
      <c r="A13" s="42" t="s">
        <v>2</v>
      </c>
      <c r="B13" s="137" t="s">
        <v>9</v>
      </c>
      <c r="C13" s="73" t="s">
        <v>3</v>
      </c>
      <c r="D13" s="74"/>
      <c r="E13" s="74"/>
      <c r="F13" s="74"/>
      <c r="G13" s="74"/>
      <c r="H13" s="75"/>
      <c r="I13" s="128" t="s">
        <v>4</v>
      </c>
      <c r="J13" s="146"/>
      <c r="K13" s="151"/>
      <c r="L13" s="133">
        <f t="shared" si="2"/>
        <v>44196</v>
      </c>
      <c r="M13" s="134"/>
      <c r="N13" s="23">
        <f>N12-C18</f>
        <v>272600</v>
      </c>
      <c r="O13" s="23">
        <f>O12-D18</f>
        <v>205500</v>
      </c>
      <c r="P13" s="23">
        <f>P12-E18</f>
        <v>138200</v>
      </c>
      <c r="Q13" s="23">
        <f>Q12-F18</f>
        <v>176700</v>
      </c>
      <c r="R13" s="23">
        <f>R12-G18</f>
        <v>0</v>
      </c>
      <c r="S13" s="23">
        <f>S12-H18</f>
        <v>0</v>
      </c>
      <c r="T13" s="26">
        <f t="shared" si="1"/>
        <v>793000</v>
      </c>
      <c r="U13" s="155"/>
    </row>
    <row r="14" spans="1:22" ht="15" customHeight="1" x14ac:dyDescent="0.25">
      <c r="A14" s="44"/>
      <c r="B14" s="45"/>
      <c r="C14" s="16">
        <f>C8</f>
        <v>0</v>
      </c>
      <c r="D14" s="16">
        <f t="shared" ref="D14:H15" si="3">D8</f>
        <v>0</v>
      </c>
      <c r="E14" s="16" t="str">
        <f t="shared" si="3"/>
        <v>AIRRL</v>
      </c>
      <c r="F14" s="16">
        <f t="shared" si="3"/>
        <v>0</v>
      </c>
      <c r="G14" s="16">
        <f t="shared" si="3"/>
        <v>0</v>
      </c>
      <c r="H14" s="16">
        <f t="shared" si="3"/>
        <v>0</v>
      </c>
      <c r="I14" s="129"/>
      <c r="J14" s="145"/>
      <c r="K14" s="153"/>
      <c r="L14" s="133">
        <f t="shared" si="2"/>
        <v>44561</v>
      </c>
      <c r="M14" s="134"/>
      <c r="N14" s="23">
        <f>N13-C19</f>
        <v>253400</v>
      </c>
      <c r="O14" s="23">
        <f>O13-D19</f>
        <v>196000</v>
      </c>
      <c r="P14" s="23">
        <f>P13-E19</f>
        <v>120200</v>
      </c>
      <c r="Q14" s="23">
        <f>Q13-F19</f>
        <v>164200</v>
      </c>
      <c r="R14" s="23">
        <f>R13-G19</f>
        <v>0</v>
      </c>
      <c r="S14" s="23">
        <f>S13-H19</f>
        <v>0</v>
      </c>
      <c r="T14" s="23">
        <f t="shared" si="1"/>
        <v>733800</v>
      </c>
      <c r="U14" s="154"/>
    </row>
    <row r="15" spans="1:22" ht="15" customHeight="1" thickBot="1" x14ac:dyDescent="0.3">
      <c r="A15" s="46"/>
      <c r="B15" s="47"/>
      <c r="C15" s="33">
        <f t="shared" ref="C15:H15" si="4">C9</f>
        <v>384</v>
      </c>
      <c r="D15" s="33">
        <f t="shared" si="4"/>
        <v>394</v>
      </c>
      <c r="E15" s="33">
        <f t="shared" si="3"/>
        <v>405</v>
      </c>
      <c r="F15" s="33">
        <f t="shared" si="4"/>
        <v>405</v>
      </c>
      <c r="G15" s="33">
        <f t="shared" si="4"/>
        <v>0</v>
      </c>
      <c r="H15" s="33">
        <f t="shared" si="4"/>
        <v>0</v>
      </c>
      <c r="I15" s="130"/>
      <c r="J15" s="145"/>
      <c r="K15" s="153"/>
      <c r="L15" s="133">
        <f t="shared" si="2"/>
        <v>44926</v>
      </c>
      <c r="M15" s="134"/>
      <c r="N15" s="23">
        <f>N14-C20</f>
        <v>233500</v>
      </c>
      <c r="O15" s="23">
        <f>O14-D20</f>
        <v>186200</v>
      </c>
      <c r="P15" s="23">
        <f>P14-E20</f>
        <v>101600</v>
      </c>
      <c r="Q15" s="23">
        <f>Q14-F20</f>
        <v>151400</v>
      </c>
      <c r="R15" s="23">
        <f>R14-G20</f>
        <v>0</v>
      </c>
      <c r="S15" s="23">
        <f>S14-H20</f>
        <v>0</v>
      </c>
      <c r="T15" s="26">
        <f t="shared" si="1"/>
        <v>672700</v>
      </c>
      <c r="U15" s="154"/>
    </row>
    <row r="16" spans="1:22" ht="15" customHeight="1" x14ac:dyDescent="0.25">
      <c r="A16" s="80">
        <f>DATE(YEAR($A$10)+1,MONTH($A$10),DAY($A$10))</f>
        <v>43439</v>
      </c>
      <c r="B16" s="81">
        <f t="shared" ref="B16:B19" si="5">YEAR(A16)</f>
        <v>2018</v>
      </c>
      <c r="C16" s="24">
        <v>17770</v>
      </c>
      <c r="D16" s="24">
        <v>8701</v>
      </c>
      <c r="E16" s="24">
        <v>16606</v>
      </c>
      <c r="F16" s="24">
        <v>11423</v>
      </c>
      <c r="G16" s="24"/>
      <c r="H16" s="24"/>
      <c r="I16" s="82">
        <f>SUM(C16:H16)</f>
        <v>54500</v>
      </c>
      <c r="J16" s="145"/>
      <c r="K16" s="153"/>
      <c r="L16" s="133">
        <f t="shared" si="2"/>
        <v>45291</v>
      </c>
      <c r="M16" s="134"/>
      <c r="N16" s="23">
        <f>N15-C22</f>
        <v>213100</v>
      </c>
      <c r="O16" s="23">
        <f>O15-D22</f>
        <v>176200</v>
      </c>
      <c r="P16" s="23">
        <f>P15-E22</f>
        <v>82400</v>
      </c>
      <c r="Q16" s="23">
        <f>Q15-F22</f>
        <v>138100</v>
      </c>
      <c r="R16" s="23">
        <f>R15-G22</f>
        <v>0</v>
      </c>
      <c r="S16" s="23">
        <f>S15-H22</f>
        <v>0</v>
      </c>
      <c r="T16" s="26">
        <f t="shared" si="1"/>
        <v>609800</v>
      </c>
      <c r="U16" s="154"/>
    </row>
    <row r="17" spans="1:21" ht="15" customHeight="1" x14ac:dyDescent="0.25">
      <c r="A17" s="83">
        <f>DATE(YEAR($A$10)+2,MONTH($A$10),DAY($A$10))</f>
        <v>43804</v>
      </c>
      <c r="B17" s="81">
        <f t="shared" si="5"/>
        <v>2019</v>
      </c>
      <c r="C17" s="23">
        <v>18100</v>
      </c>
      <c r="D17" s="23">
        <v>8900</v>
      </c>
      <c r="E17" s="23">
        <v>17000</v>
      </c>
      <c r="F17" s="23">
        <v>11800</v>
      </c>
      <c r="G17" s="23"/>
      <c r="H17" s="23"/>
      <c r="I17" s="84">
        <f>SUM(C17:H17)</f>
        <v>55800</v>
      </c>
      <c r="J17" s="145"/>
      <c r="K17" s="153"/>
      <c r="L17" s="133">
        <f t="shared" si="2"/>
        <v>45657</v>
      </c>
      <c r="M17" s="134"/>
      <c r="N17" s="23">
        <f>N16-C23</f>
        <v>192100</v>
      </c>
      <c r="O17" s="23">
        <f>O16-D23</f>
        <v>165800</v>
      </c>
      <c r="P17" s="23">
        <f>P16-E23</f>
        <v>62700</v>
      </c>
      <c r="Q17" s="23">
        <f>Q16-F23</f>
        <v>124500</v>
      </c>
      <c r="R17" s="23">
        <f>R16-G23</f>
        <v>0</v>
      </c>
      <c r="S17" s="23">
        <f>S16-H23</f>
        <v>0</v>
      </c>
      <c r="T17" s="26">
        <f t="shared" si="1"/>
        <v>545100</v>
      </c>
      <c r="U17" s="154"/>
    </row>
    <row r="18" spans="1:21" ht="15" customHeight="1" x14ac:dyDescent="0.25">
      <c r="A18" s="83">
        <f>DATE(YEAR($A$10)+3,MONTH($A$10),DAY($A$10))</f>
        <v>44170</v>
      </c>
      <c r="B18" s="81">
        <f t="shared" si="5"/>
        <v>2020</v>
      </c>
      <c r="C18" s="23">
        <v>18800</v>
      </c>
      <c r="D18" s="23">
        <v>9200</v>
      </c>
      <c r="E18" s="23">
        <v>17600</v>
      </c>
      <c r="F18" s="23">
        <v>12200</v>
      </c>
      <c r="G18" s="23"/>
      <c r="H18" s="23"/>
      <c r="I18" s="84">
        <f>SUM(C18:H18)</f>
        <v>57800</v>
      </c>
      <c r="J18" s="145"/>
      <c r="K18" s="153"/>
      <c r="L18" s="133">
        <f t="shared" si="2"/>
        <v>46022</v>
      </c>
      <c r="M18" s="134"/>
      <c r="N18" s="23">
        <f>N17-C24</f>
        <v>170400</v>
      </c>
      <c r="O18" s="23">
        <f>O17-D24</f>
        <v>155200</v>
      </c>
      <c r="P18" s="23">
        <f>P17-E24</f>
        <v>42400</v>
      </c>
      <c r="Q18" s="23">
        <f>Q17-F24</f>
        <v>110500</v>
      </c>
      <c r="R18" s="23">
        <f>R17-G24</f>
        <v>0</v>
      </c>
      <c r="S18" s="23">
        <f>S17-H24</f>
        <v>0</v>
      </c>
      <c r="T18" s="26">
        <f t="shared" si="1"/>
        <v>478500</v>
      </c>
      <c r="U18" s="154"/>
    </row>
    <row r="19" spans="1:21" ht="15" customHeight="1" x14ac:dyDescent="0.25">
      <c r="A19" s="83">
        <f>DATE(YEAR($A$10)+4,MONTH($A$10),DAY($A$10))</f>
        <v>44535</v>
      </c>
      <c r="B19" s="81">
        <f t="shared" si="5"/>
        <v>2021</v>
      </c>
      <c r="C19" s="23">
        <v>19200</v>
      </c>
      <c r="D19" s="23">
        <v>9500</v>
      </c>
      <c r="E19" s="23">
        <v>18000</v>
      </c>
      <c r="F19" s="23">
        <v>12500</v>
      </c>
      <c r="G19" s="23"/>
      <c r="H19" s="23"/>
      <c r="I19" s="84">
        <f>SUM(C19:H19)</f>
        <v>59200</v>
      </c>
      <c r="J19" s="145"/>
      <c r="K19" s="153"/>
      <c r="L19" s="133">
        <f t="shared" si="2"/>
        <v>46387</v>
      </c>
      <c r="M19" s="134"/>
      <c r="N19" s="23">
        <f>N18-C25</f>
        <v>148100</v>
      </c>
      <c r="O19" s="23">
        <f>O18-D25</f>
        <v>144200</v>
      </c>
      <c r="P19" s="23">
        <f>P18-E25</f>
        <v>21500</v>
      </c>
      <c r="Q19" s="23">
        <f>Q18-F25</f>
        <v>96000</v>
      </c>
      <c r="R19" s="23">
        <f>R18-G25</f>
        <v>0</v>
      </c>
      <c r="S19" s="23">
        <f>S18-H25</f>
        <v>0</v>
      </c>
      <c r="T19" s="26">
        <f t="shared" si="1"/>
        <v>409800</v>
      </c>
      <c r="U19" s="154"/>
    </row>
    <row r="20" spans="1:21" ht="15" customHeight="1" thickBot="1" x14ac:dyDescent="0.3">
      <c r="A20" s="85">
        <f>DATE(YEAR($A$10)+5,MONTH($A$10),DAY($A$10))</f>
        <v>44900</v>
      </c>
      <c r="B20" s="86">
        <f>YEAR(A20)</f>
        <v>2022</v>
      </c>
      <c r="C20" s="87">
        <v>19900</v>
      </c>
      <c r="D20" s="87">
        <v>9800</v>
      </c>
      <c r="E20" s="87">
        <v>18600</v>
      </c>
      <c r="F20" s="87">
        <v>12800</v>
      </c>
      <c r="G20" s="87"/>
      <c r="H20" s="87"/>
      <c r="I20" s="88">
        <f>SUM(C20:H20)</f>
        <v>61100</v>
      </c>
      <c r="J20" s="145"/>
      <c r="K20" s="153"/>
      <c r="L20" s="133">
        <f t="shared" si="2"/>
        <v>46752</v>
      </c>
      <c r="M20" s="134"/>
      <c r="N20" s="23">
        <f>N19-C26</f>
        <v>125200</v>
      </c>
      <c r="O20" s="23">
        <f>O19-D26</f>
        <v>132900</v>
      </c>
      <c r="P20" s="23">
        <f>P19-E26</f>
        <v>0</v>
      </c>
      <c r="Q20" s="23">
        <f>Q19-F26</f>
        <v>81200</v>
      </c>
      <c r="R20" s="23">
        <f>R19-G26</f>
        <v>0</v>
      </c>
      <c r="S20" s="23">
        <f>S19-H26</f>
        <v>0</v>
      </c>
      <c r="T20" s="26">
        <f t="shared" si="1"/>
        <v>339300</v>
      </c>
      <c r="U20" s="154"/>
    </row>
    <row r="21" spans="1:21" ht="15" customHeight="1" thickBot="1" x14ac:dyDescent="0.3">
      <c r="A21" s="89" t="s">
        <v>16</v>
      </c>
      <c r="B21" s="90"/>
      <c r="C21" s="91">
        <f>SUM(C16:C20)</f>
        <v>93770</v>
      </c>
      <c r="D21" s="91">
        <f t="shared" ref="D21:I21" si="6">SUM(D16:D20)</f>
        <v>46101</v>
      </c>
      <c r="E21" s="91">
        <f t="shared" si="6"/>
        <v>87806</v>
      </c>
      <c r="F21" s="91">
        <f t="shared" si="6"/>
        <v>60723</v>
      </c>
      <c r="G21" s="91">
        <f t="shared" si="6"/>
        <v>0</v>
      </c>
      <c r="H21" s="92">
        <f t="shared" si="6"/>
        <v>0</v>
      </c>
      <c r="I21" s="93">
        <f t="shared" si="6"/>
        <v>288400</v>
      </c>
      <c r="J21" s="145"/>
      <c r="K21" s="153"/>
      <c r="L21" s="133">
        <f t="shared" si="2"/>
        <v>47118</v>
      </c>
      <c r="M21" s="134"/>
      <c r="N21" s="23">
        <f>N20-C27</f>
        <v>101600</v>
      </c>
      <c r="O21" s="23">
        <f>O20-D27</f>
        <v>121300</v>
      </c>
      <c r="P21" s="23">
        <f>P20-E27</f>
        <v>0</v>
      </c>
      <c r="Q21" s="23">
        <f>Q20-F27</f>
        <v>65900</v>
      </c>
      <c r="R21" s="23">
        <f>R20-G27</f>
        <v>0</v>
      </c>
      <c r="S21" s="23">
        <f>S20-H27</f>
        <v>0</v>
      </c>
      <c r="T21" s="26">
        <f t="shared" si="1"/>
        <v>288800</v>
      </c>
      <c r="U21" s="154"/>
    </row>
    <row r="22" spans="1:21" ht="15" customHeight="1" x14ac:dyDescent="0.25">
      <c r="A22" s="144" t="s">
        <v>17</v>
      </c>
      <c r="B22" s="95">
        <f>B20+1</f>
        <v>2023</v>
      </c>
      <c r="C22" s="96">
        <v>20400</v>
      </c>
      <c r="D22" s="96">
        <v>10000</v>
      </c>
      <c r="E22" s="96">
        <v>19200</v>
      </c>
      <c r="F22" s="96">
        <v>13300</v>
      </c>
      <c r="G22" s="96"/>
      <c r="H22" s="96"/>
      <c r="I22" s="97">
        <f t="shared" ref="I22:I36" si="7">SUM(C22:H22)</f>
        <v>62900</v>
      </c>
      <c r="J22" s="145"/>
      <c r="K22" s="153"/>
      <c r="L22" s="133">
        <f t="shared" si="2"/>
        <v>47483</v>
      </c>
      <c r="M22" s="134"/>
      <c r="N22" s="23">
        <f>N21-C28</f>
        <v>77200</v>
      </c>
      <c r="O22" s="23">
        <f>O21-D28</f>
        <v>109300</v>
      </c>
      <c r="P22" s="23">
        <f>P21-E28</f>
        <v>0</v>
      </c>
      <c r="Q22" s="23">
        <f>Q21-F28</f>
        <v>50100</v>
      </c>
      <c r="R22" s="23">
        <f>R21-G28</f>
        <v>0</v>
      </c>
      <c r="S22" s="23">
        <f>S21-H28</f>
        <v>0</v>
      </c>
      <c r="T22" s="26">
        <f t="shared" si="1"/>
        <v>236600</v>
      </c>
      <c r="U22" s="154"/>
    </row>
    <row r="23" spans="1:21" ht="15" customHeight="1" x14ac:dyDescent="0.25">
      <c r="A23" s="94"/>
      <c r="B23" s="98">
        <f t="shared" ref="B23:B36" si="8">B22+1</f>
        <v>2024</v>
      </c>
      <c r="C23" s="26">
        <v>21000</v>
      </c>
      <c r="D23" s="26">
        <v>10400</v>
      </c>
      <c r="E23" s="26">
        <v>19700</v>
      </c>
      <c r="F23" s="26">
        <v>13600</v>
      </c>
      <c r="G23" s="26"/>
      <c r="H23" s="26"/>
      <c r="I23" s="99">
        <f t="shared" si="7"/>
        <v>64700</v>
      </c>
      <c r="J23" s="145"/>
      <c r="K23" s="153"/>
      <c r="L23" s="133">
        <f t="shared" si="2"/>
        <v>47848</v>
      </c>
      <c r="M23" s="134"/>
      <c r="N23" s="23">
        <f>N22-C29</f>
        <v>52200</v>
      </c>
      <c r="O23" s="23">
        <f>O22-D29</f>
        <v>97000</v>
      </c>
      <c r="P23" s="23">
        <f>P22-E29</f>
        <v>0</v>
      </c>
      <c r="Q23" s="23">
        <f>Q22-F29</f>
        <v>33900</v>
      </c>
      <c r="R23" s="23">
        <f>R22-G29</f>
        <v>0</v>
      </c>
      <c r="S23" s="23">
        <f>S22-H29</f>
        <v>0</v>
      </c>
      <c r="T23" s="26">
        <f t="shared" si="1"/>
        <v>183100</v>
      </c>
      <c r="U23" s="154"/>
    </row>
    <row r="24" spans="1:21" ht="15" customHeight="1" x14ac:dyDescent="0.25">
      <c r="A24" s="94"/>
      <c r="B24" s="98">
        <f t="shared" si="8"/>
        <v>2025</v>
      </c>
      <c r="C24" s="26">
        <v>21700</v>
      </c>
      <c r="D24" s="26">
        <v>10600</v>
      </c>
      <c r="E24" s="26">
        <v>20300</v>
      </c>
      <c r="F24" s="26">
        <v>14000</v>
      </c>
      <c r="G24" s="26"/>
      <c r="H24" s="26"/>
      <c r="I24" s="99">
        <f t="shared" si="7"/>
        <v>66600</v>
      </c>
      <c r="J24" s="145"/>
      <c r="K24" s="153"/>
      <c r="L24" s="133">
        <f t="shared" si="2"/>
        <v>48213</v>
      </c>
      <c r="M24" s="134"/>
      <c r="N24" s="23">
        <f>N23-C30</f>
        <v>26400</v>
      </c>
      <c r="O24" s="23">
        <f>O23-D30</f>
        <v>84300</v>
      </c>
      <c r="P24" s="23">
        <f>P23-E30</f>
        <v>0</v>
      </c>
      <c r="Q24" s="23">
        <f>Q23-F30</f>
        <v>17200</v>
      </c>
      <c r="R24" s="23">
        <f>R23-G30</f>
        <v>0</v>
      </c>
      <c r="S24" s="23">
        <f>S23-H30</f>
        <v>0</v>
      </c>
      <c r="T24" s="26">
        <f t="shared" si="1"/>
        <v>127900</v>
      </c>
      <c r="U24" s="154"/>
    </row>
    <row r="25" spans="1:21" ht="15" customHeight="1" x14ac:dyDescent="0.25">
      <c r="A25" s="94"/>
      <c r="B25" s="98">
        <f t="shared" si="8"/>
        <v>2026</v>
      </c>
      <c r="C25" s="26">
        <v>22300</v>
      </c>
      <c r="D25" s="26">
        <v>11000</v>
      </c>
      <c r="E25" s="26">
        <v>20900</v>
      </c>
      <c r="F25" s="26">
        <v>14500</v>
      </c>
      <c r="G25" s="26"/>
      <c r="H25" s="26"/>
      <c r="I25" s="99">
        <f t="shared" si="7"/>
        <v>68700</v>
      </c>
      <c r="J25" s="145"/>
      <c r="K25" s="153"/>
      <c r="L25" s="133">
        <f t="shared" si="2"/>
        <v>48579</v>
      </c>
      <c r="M25" s="134"/>
      <c r="N25" s="23">
        <f>N24-C31</f>
        <v>0</v>
      </c>
      <c r="O25" s="23">
        <f>O24-D31</f>
        <v>71300</v>
      </c>
      <c r="P25" s="23">
        <f>P24-E31</f>
        <v>0</v>
      </c>
      <c r="Q25" s="23">
        <f>Q24-F31</f>
        <v>0</v>
      </c>
      <c r="R25" s="23">
        <f>R24-G31</f>
        <v>0</v>
      </c>
      <c r="S25" s="23">
        <f>S24-H31</f>
        <v>0</v>
      </c>
      <c r="T25" s="26">
        <f t="shared" si="1"/>
        <v>71300</v>
      </c>
      <c r="U25" s="154"/>
    </row>
    <row r="26" spans="1:21" ht="15" customHeight="1" x14ac:dyDescent="0.25">
      <c r="A26" s="94"/>
      <c r="B26" s="98">
        <f t="shared" si="8"/>
        <v>2027</v>
      </c>
      <c r="C26" s="26">
        <v>22900</v>
      </c>
      <c r="D26" s="26">
        <v>11300</v>
      </c>
      <c r="E26" s="26">
        <v>21500</v>
      </c>
      <c r="F26" s="26">
        <v>14800</v>
      </c>
      <c r="G26" s="26"/>
      <c r="H26" s="26"/>
      <c r="I26" s="99">
        <f t="shared" si="7"/>
        <v>70500</v>
      </c>
      <c r="J26" s="145"/>
      <c r="K26" s="153"/>
      <c r="L26" s="133">
        <f t="shared" si="2"/>
        <v>48944</v>
      </c>
      <c r="M26" s="134"/>
      <c r="N26" s="23">
        <f>N25-C32</f>
        <v>0</v>
      </c>
      <c r="O26" s="23">
        <f>O25-D32</f>
        <v>57800</v>
      </c>
      <c r="P26" s="23">
        <f>P25-E32</f>
        <v>0</v>
      </c>
      <c r="Q26" s="23">
        <f>Q25-F32</f>
        <v>0</v>
      </c>
      <c r="R26" s="23">
        <f>R25-G32</f>
        <v>0</v>
      </c>
      <c r="S26" s="23">
        <f>S25-H32</f>
        <v>0</v>
      </c>
      <c r="T26" s="26">
        <f t="shared" si="1"/>
        <v>57800</v>
      </c>
      <c r="U26" s="154"/>
    </row>
    <row r="27" spans="1:21" ht="15" customHeight="1" x14ac:dyDescent="0.25">
      <c r="A27" s="94"/>
      <c r="B27" s="98">
        <f t="shared" si="8"/>
        <v>2028</v>
      </c>
      <c r="C27" s="26">
        <v>23600</v>
      </c>
      <c r="D27" s="26">
        <v>11600</v>
      </c>
      <c r="E27" s="26"/>
      <c r="F27" s="26">
        <v>15300</v>
      </c>
      <c r="G27" s="26"/>
      <c r="H27" s="26"/>
      <c r="I27" s="99">
        <f t="shared" si="7"/>
        <v>50500</v>
      </c>
      <c r="J27" s="145"/>
      <c r="K27" s="153"/>
      <c r="L27" s="133">
        <f t="shared" si="2"/>
        <v>49309</v>
      </c>
      <c r="M27" s="134"/>
      <c r="N27" s="23">
        <f>N26-C33</f>
        <v>0</v>
      </c>
      <c r="O27" s="23">
        <f>O26-D33</f>
        <v>44000</v>
      </c>
      <c r="P27" s="23">
        <f>P26-E33</f>
        <v>0</v>
      </c>
      <c r="Q27" s="23">
        <f>Q26-F33</f>
        <v>0</v>
      </c>
      <c r="R27" s="23">
        <f>R26-G33</f>
        <v>0</v>
      </c>
      <c r="S27" s="23">
        <f>S26-H33</f>
        <v>0</v>
      </c>
      <c r="T27" s="26">
        <f t="shared" si="1"/>
        <v>44000</v>
      </c>
      <c r="U27" s="154"/>
    </row>
    <row r="28" spans="1:21" ht="15" customHeight="1" x14ac:dyDescent="0.25">
      <c r="A28" s="94"/>
      <c r="B28" s="98">
        <f t="shared" si="8"/>
        <v>2029</v>
      </c>
      <c r="C28" s="26">
        <v>24400</v>
      </c>
      <c r="D28" s="26">
        <v>12000</v>
      </c>
      <c r="E28" s="26"/>
      <c r="F28" s="26">
        <v>15800</v>
      </c>
      <c r="G28" s="26"/>
      <c r="H28" s="26"/>
      <c r="I28" s="99">
        <f t="shared" si="7"/>
        <v>52200</v>
      </c>
      <c r="J28" s="145"/>
      <c r="K28" s="153"/>
      <c r="L28" s="133">
        <f t="shared" si="2"/>
        <v>49674</v>
      </c>
      <c r="M28" s="134"/>
      <c r="N28" s="23">
        <f>N27-C34</f>
        <v>0</v>
      </c>
      <c r="O28" s="23">
        <f>O27-D34</f>
        <v>29800</v>
      </c>
      <c r="P28" s="23">
        <f>P27-E34</f>
        <v>0</v>
      </c>
      <c r="Q28" s="23">
        <f>Q27-F34</f>
        <v>0</v>
      </c>
      <c r="R28" s="23">
        <f>R27-G34</f>
        <v>0</v>
      </c>
      <c r="S28" s="23">
        <f>S27-H34</f>
        <v>0</v>
      </c>
      <c r="T28" s="26">
        <f t="shared" ref="T28:T29" si="9">SUM(N28:S28)</f>
        <v>29800</v>
      </c>
      <c r="U28" s="154"/>
    </row>
    <row r="29" spans="1:21" ht="15" customHeight="1" x14ac:dyDescent="0.25">
      <c r="A29" s="94"/>
      <c r="B29" s="98">
        <f t="shared" si="8"/>
        <v>2030</v>
      </c>
      <c r="C29" s="26">
        <v>25000</v>
      </c>
      <c r="D29" s="26">
        <v>12300</v>
      </c>
      <c r="E29" s="26"/>
      <c r="F29" s="26">
        <v>16200</v>
      </c>
      <c r="G29" s="26"/>
      <c r="H29" s="26"/>
      <c r="I29" s="99">
        <f t="shared" si="7"/>
        <v>53500</v>
      </c>
      <c r="J29" s="145"/>
      <c r="K29" s="153"/>
      <c r="L29" s="133">
        <f t="shared" si="2"/>
        <v>50040</v>
      </c>
      <c r="M29" s="134"/>
      <c r="N29" s="23">
        <f>N28-C35</f>
        <v>0</v>
      </c>
      <c r="O29" s="23">
        <f>O28-D35</f>
        <v>15100</v>
      </c>
      <c r="P29" s="23">
        <f>P28-E35</f>
        <v>0</v>
      </c>
      <c r="Q29" s="23">
        <f>Q28-F35</f>
        <v>0</v>
      </c>
      <c r="R29" s="23">
        <f>R28-G35</f>
        <v>0</v>
      </c>
      <c r="S29" s="23">
        <f>S28-H35</f>
        <v>0</v>
      </c>
      <c r="T29" s="26">
        <f t="shared" si="9"/>
        <v>15100</v>
      </c>
      <c r="U29" s="154"/>
    </row>
    <row r="30" spans="1:21" ht="15" customHeight="1" thickBot="1" x14ac:dyDescent="0.3">
      <c r="A30" s="94"/>
      <c r="B30" s="98">
        <f t="shared" si="8"/>
        <v>2031</v>
      </c>
      <c r="C30" s="26">
        <v>25800</v>
      </c>
      <c r="D30" s="26">
        <v>12700</v>
      </c>
      <c r="E30" s="26"/>
      <c r="F30" s="26">
        <v>16700</v>
      </c>
      <c r="G30" s="26"/>
      <c r="H30" s="26"/>
      <c r="I30" s="99">
        <f t="shared" si="7"/>
        <v>55200</v>
      </c>
      <c r="J30" s="145"/>
      <c r="K30" s="156"/>
      <c r="L30" s="157"/>
      <c r="M30" s="157"/>
      <c r="N30" s="157"/>
      <c r="O30" s="157"/>
      <c r="P30" s="157"/>
      <c r="Q30" s="157"/>
      <c r="R30" s="157"/>
      <c r="S30" s="157"/>
      <c r="T30" s="157"/>
      <c r="U30" s="158"/>
    </row>
    <row r="31" spans="1:21" ht="15" customHeight="1" thickTop="1" thickBot="1" x14ac:dyDescent="0.3">
      <c r="A31" s="94"/>
      <c r="B31" s="98">
        <f t="shared" si="8"/>
        <v>2032</v>
      </c>
      <c r="C31" s="26">
        <v>26400</v>
      </c>
      <c r="D31" s="26">
        <v>13000</v>
      </c>
      <c r="E31" s="26"/>
      <c r="F31" s="26">
        <v>17200</v>
      </c>
      <c r="G31" s="26"/>
      <c r="H31" s="26"/>
      <c r="I31" s="99">
        <f t="shared" si="7"/>
        <v>56600</v>
      </c>
      <c r="L31" s="37"/>
      <c r="M31" s="38"/>
      <c r="N31" s="39"/>
      <c r="O31" s="40"/>
      <c r="P31" s="40"/>
      <c r="Q31" s="40"/>
      <c r="R31" s="40"/>
      <c r="S31" s="40"/>
      <c r="T31" s="41"/>
    </row>
    <row r="32" spans="1:21" ht="15" customHeight="1" thickBot="1" x14ac:dyDescent="0.3">
      <c r="A32" s="94"/>
      <c r="B32" s="98">
        <f t="shared" si="8"/>
        <v>2033</v>
      </c>
      <c r="C32" s="26"/>
      <c r="D32" s="26">
        <v>13500</v>
      </c>
      <c r="E32" s="26"/>
      <c r="F32" s="26"/>
      <c r="G32" s="26"/>
      <c r="H32" s="26"/>
      <c r="I32" s="99">
        <f t="shared" si="7"/>
        <v>13500</v>
      </c>
      <c r="L32" s="6" t="s">
        <v>8</v>
      </c>
      <c r="M32" s="7"/>
      <c r="N32" s="7"/>
      <c r="O32" s="7"/>
      <c r="P32" s="7"/>
      <c r="Q32" s="7"/>
      <c r="R32" s="7"/>
      <c r="S32" s="7"/>
      <c r="T32" s="8"/>
    </row>
    <row r="33" spans="1:21" ht="15" customHeight="1" x14ac:dyDescent="0.25">
      <c r="A33" s="94"/>
      <c r="B33" s="98">
        <f t="shared" si="8"/>
        <v>2034</v>
      </c>
      <c r="C33" s="26"/>
      <c r="D33" s="26">
        <v>13800</v>
      </c>
      <c r="E33" s="26"/>
      <c r="F33" s="26"/>
      <c r="G33" s="26"/>
      <c r="H33" s="26"/>
      <c r="I33" s="99">
        <f t="shared" si="7"/>
        <v>13800</v>
      </c>
      <c r="L33" s="42" t="s">
        <v>9</v>
      </c>
      <c r="M33" s="43" t="s">
        <v>10</v>
      </c>
      <c r="N33" s="12" t="s">
        <v>3</v>
      </c>
      <c r="O33" s="12"/>
      <c r="P33" s="12"/>
      <c r="Q33" s="12"/>
      <c r="R33" s="12"/>
      <c r="S33" s="12"/>
      <c r="T33" s="13" t="s">
        <v>4</v>
      </c>
    </row>
    <row r="34" spans="1:21" ht="15" customHeight="1" x14ac:dyDescent="0.25">
      <c r="A34" s="94"/>
      <c r="B34" s="98">
        <f t="shared" si="8"/>
        <v>2035</v>
      </c>
      <c r="C34" s="26"/>
      <c r="D34" s="26">
        <v>14200</v>
      </c>
      <c r="E34" s="26"/>
      <c r="F34" s="26"/>
      <c r="G34" s="26"/>
      <c r="H34" s="26"/>
      <c r="I34" s="99">
        <f t="shared" si="7"/>
        <v>14200</v>
      </c>
      <c r="L34" s="44"/>
      <c r="M34" s="45"/>
      <c r="N34" s="16">
        <f>C14</f>
        <v>0</v>
      </c>
      <c r="O34" s="16">
        <f>D14</f>
        <v>0</v>
      </c>
      <c r="P34" s="16" t="str">
        <f>E14</f>
        <v>AIRRL</v>
      </c>
      <c r="Q34" s="16">
        <f>F14</f>
        <v>0</v>
      </c>
      <c r="R34" s="16">
        <f>G14</f>
        <v>0</v>
      </c>
      <c r="S34" s="16">
        <f>H14</f>
        <v>0</v>
      </c>
      <c r="T34" s="17"/>
    </row>
    <row r="35" spans="1:21" ht="15" customHeight="1" thickBot="1" x14ac:dyDescent="0.3">
      <c r="A35" s="94"/>
      <c r="B35" s="98">
        <f t="shared" si="8"/>
        <v>2036</v>
      </c>
      <c r="C35" s="26"/>
      <c r="D35" s="26">
        <v>14700</v>
      </c>
      <c r="E35" s="26"/>
      <c r="F35" s="26"/>
      <c r="G35" s="26"/>
      <c r="H35" s="26"/>
      <c r="I35" s="99">
        <f t="shared" si="7"/>
        <v>14700</v>
      </c>
      <c r="L35" s="46"/>
      <c r="M35" s="47"/>
      <c r="N35" s="33">
        <f>C15</f>
        <v>384</v>
      </c>
      <c r="O35" s="33">
        <f>D15</f>
        <v>394</v>
      </c>
      <c r="P35" s="33">
        <f>E15</f>
        <v>405</v>
      </c>
      <c r="Q35" s="33">
        <f>F15</f>
        <v>405</v>
      </c>
      <c r="R35" s="33">
        <f>G15</f>
        <v>0</v>
      </c>
      <c r="S35" s="33">
        <f>H15</f>
        <v>0</v>
      </c>
      <c r="T35" s="21"/>
    </row>
    <row r="36" spans="1:21" ht="15" customHeight="1" thickBot="1" x14ac:dyDescent="0.3">
      <c r="A36" s="100"/>
      <c r="B36" s="98">
        <f t="shared" si="8"/>
        <v>2037</v>
      </c>
      <c r="C36" s="101"/>
      <c r="D36" s="101">
        <v>15100</v>
      </c>
      <c r="E36" s="101"/>
      <c r="F36" s="101"/>
      <c r="G36" s="101"/>
      <c r="H36" s="101"/>
      <c r="I36" s="102">
        <f t="shared" si="7"/>
        <v>15100</v>
      </c>
      <c r="L36" s="48">
        <f>B10</f>
        <v>2017</v>
      </c>
      <c r="M36" s="49"/>
      <c r="N36" s="50">
        <f>SUMIF($B$54:$B$63,$L36,C$54:C$63)</f>
        <v>0</v>
      </c>
      <c r="O36" s="50">
        <f>SUMIF($B$54:$B$63,$L36,D$54:D$63)</f>
        <v>0</v>
      </c>
      <c r="P36" s="50">
        <f>SUMIF($B$54:$B$63,$L36,E$54:E$63)</f>
        <v>0</v>
      </c>
      <c r="Q36" s="50">
        <f>SUMIF($B$54:$B$63,$L36,F$54:F$63)</f>
        <v>0</v>
      </c>
      <c r="R36" s="50">
        <f>SUMIF($B$54:$B$63,$L36,G$54:G$63)</f>
        <v>0</v>
      </c>
      <c r="S36" s="50">
        <f>SUMIF($B$54:$B$63,$L36,H$54:H$63)</f>
        <v>0</v>
      </c>
      <c r="T36" s="51">
        <f>SUM(N36:S36)</f>
        <v>0</v>
      </c>
    </row>
    <row r="37" spans="1:21" ht="15" customHeight="1" thickBot="1" x14ac:dyDescent="0.3">
      <c r="A37" s="89" t="s">
        <v>18</v>
      </c>
      <c r="B37" s="90"/>
      <c r="C37" s="91">
        <f>SUM(C22:C36)</f>
        <v>233500</v>
      </c>
      <c r="D37" s="91">
        <f t="shared" ref="D37:I37" si="10">SUM(D22:D36)</f>
        <v>186200</v>
      </c>
      <c r="E37" s="91">
        <f t="shared" si="10"/>
        <v>101600</v>
      </c>
      <c r="F37" s="91">
        <f t="shared" si="10"/>
        <v>151400</v>
      </c>
      <c r="G37" s="91">
        <f t="shared" si="10"/>
        <v>0</v>
      </c>
      <c r="H37" s="92">
        <f t="shared" si="10"/>
        <v>0</v>
      </c>
      <c r="I37" s="93">
        <f t="shared" si="10"/>
        <v>672700</v>
      </c>
      <c r="L37" s="52">
        <f>L36+1</f>
        <v>2018</v>
      </c>
      <c r="M37" s="53"/>
      <c r="N37" s="36">
        <f>SUMIF($B$54:$B$63,$L37,C$54:C$63)</f>
        <v>9098.1059999999998</v>
      </c>
      <c r="O37" s="36">
        <f>SUMIF($B$54:$B$63,$L37,D$54:D$63)</f>
        <v>6457.9677999999994</v>
      </c>
      <c r="P37" s="36">
        <f>SUMIF($B$54:$B$63,$L37,E$54:E$63)</f>
        <v>5265.4867999999997</v>
      </c>
      <c r="Q37" s="36">
        <f>SUMIF($B$54:$B$63,$L37,F$54:F$63)</f>
        <v>5897.0193999999992</v>
      </c>
      <c r="R37" s="36">
        <f>SUMIF($B$54:$B$63,$L37,G$54:G$63)</f>
        <v>0</v>
      </c>
      <c r="S37" s="36">
        <f>SUMIF($B$54:$B$63,$L37,H$54:H$63)</f>
        <v>0</v>
      </c>
      <c r="T37" s="54">
        <f t="shared" ref="T37:T56" si="11">SUM(N37:S37)</f>
        <v>26718.579999999994</v>
      </c>
    </row>
    <row r="38" spans="1:21" ht="15" customHeight="1" thickBot="1" x14ac:dyDescent="0.3">
      <c r="B38" s="103"/>
      <c r="C38" s="104">
        <f>C21+C37</f>
        <v>327270</v>
      </c>
      <c r="D38" s="105">
        <f t="shared" ref="D38:I38" si="12">D21+D37</f>
        <v>232301</v>
      </c>
      <c r="E38" s="105">
        <f t="shared" si="12"/>
        <v>189406</v>
      </c>
      <c r="F38" s="105">
        <f t="shared" si="12"/>
        <v>212123</v>
      </c>
      <c r="G38" s="105">
        <f t="shared" si="12"/>
        <v>0</v>
      </c>
      <c r="H38" s="106">
        <f t="shared" si="12"/>
        <v>0</v>
      </c>
      <c r="I38" s="107">
        <f t="shared" si="12"/>
        <v>961100</v>
      </c>
      <c r="L38" s="52">
        <f t="shared" ref="L38:L56" si="13">L37+1</f>
        <v>2019</v>
      </c>
      <c r="M38" s="53"/>
      <c r="N38" s="36">
        <f>SUMIF($B$54:$B$63,$L38,C$54:C$63)</f>
        <v>8604.0999999999985</v>
      </c>
      <c r="O38" s="36">
        <f>SUMIF($B$54:$B$63,$L38,D$54:D$63)</f>
        <v>6216.079999999999</v>
      </c>
      <c r="P38" s="36">
        <f>SUMIF($B$54:$B$63,$L38,E$54:E$63)</f>
        <v>4803.84</v>
      </c>
      <c r="Q38" s="36">
        <f>SUMIF($B$54:$B$63,$L38,F$54:F$63)</f>
        <v>5579.4599999999991</v>
      </c>
      <c r="R38" s="36">
        <f>SUMIF($B$54:$B$63,$L38,G$54:G$63)</f>
        <v>0</v>
      </c>
      <c r="S38" s="36">
        <f>SUMIF($B$54:$B$63,$L38,H$54:H$63)</f>
        <v>0</v>
      </c>
      <c r="T38" s="54">
        <f t="shared" si="11"/>
        <v>25203.479999999996</v>
      </c>
    </row>
    <row r="39" spans="1:21" s="9" customFormat="1" ht="15" customHeight="1" thickBot="1" x14ac:dyDescent="0.3">
      <c r="A39" s="27"/>
      <c r="B39" s="27"/>
      <c r="C39" s="27"/>
      <c r="D39" s="27"/>
      <c r="E39" s="27"/>
      <c r="F39" s="27"/>
      <c r="G39" s="27"/>
      <c r="H39" s="27"/>
      <c r="I39" s="27"/>
      <c r="J39" s="63"/>
      <c r="K39"/>
      <c r="L39" s="52">
        <f t="shared" si="13"/>
        <v>2020</v>
      </c>
      <c r="M39" s="53"/>
      <c r="N39" s="36">
        <f>SUMIF($B$54:$B$63,$L39,C$54:C$63)</f>
        <v>8100.92</v>
      </c>
      <c r="O39" s="36">
        <f>SUMIF($B$54:$B$63,$L39,D$54:D$63)</f>
        <v>5968.6599999999989</v>
      </c>
      <c r="P39" s="36">
        <f>SUMIF($B$54:$B$63,$L39,E$54:E$63)</f>
        <v>4331.24</v>
      </c>
      <c r="Q39" s="36">
        <f>SUMIF($B$54:$B$63,$L39,F$54:F$63)</f>
        <v>5251.4199999999992</v>
      </c>
      <c r="R39" s="36">
        <f>SUMIF($B$54:$B$63,$L39,G$54:G$63)</f>
        <v>0</v>
      </c>
      <c r="S39" s="36">
        <f>SUMIF($B$54:$B$63,$L39,H$54:H$63)</f>
        <v>0</v>
      </c>
      <c r="T39" s="54">
        <f t="shared" si="11"/>
        <v>23652.239999999998</v>
      </c>
      <c r="U39"/>
    </row>
    <row r="40" spans="1:21" ht="15" customHeight="1" thickBot="1" x14ac:dyDescent="0.3">
      <c r="A40" s="138" t="s">
        <v>19</v>
      </c>
      <c r="B40" s="139"/>
      <c r="C40" s="139"/>
      <c r="D40" s="139"/>
      <c r="E40" s="139"/>
      <c r="F40" s="139"/>
      <c r="G40" s="139"/>
      <c r="H40" s="139"/>
      <c r="I40" s="140"/>
      <c r="J40" s="108"/>
      <c r="L40" s="52">
        <f t="shared" si="13"/>
        <v>2021</v>
      </c>
      <c r="M40" s="53"/>
      <c r="N40" s="36">
        <f>SUMIF($B$54:$B$63,$L40,C$54:C$63)</f>
        <v>7578.28</v>
      </c>
      <c r="O40" s="36">
        <f>SUMIF($B$54:$B$63,$L40,D$54:D$63)</f>
        <v>5712.9</v>
      </c>
      <c r="P40" s="36">
        <f>SUMIF($B$54:$B$63,$L40,E$54:E$63)</f>
        <v>3841.96</v>
      </c>
      <c r="Q40" s="36">
        <f>SUMIF($B$54:$B$63,$L40,F$54:F$63)</f>
        <v>4912.2599999999993</v>
      </c>
      <c r="R40" s="36">
        <f>SUMIF($B$54:$B$63,$L40,G$54:G$63)</f>
        <v>0</v>
      </c>
      <c r="S40" s="36">
        <f>SUMIF($B$54:$B$63,$L40,H$54:H$63)</f>
        <v>0</v>
      </c>
      <c r="T40" s="54">
        <f t="shared" si="11"/>
        <v>22045.399999999998</v>
      </c>
    </row>
    <row r="41" spans="1:21" ht="15" customHeight="1" x14ac:dyDescent="0.25">
      <c r="A41" s="141" t="s">
        <v>20</v>
      </c>
      <c r="B41" s="137" t="s">
        <v>10</v>
      </c>
      <c r="C41" s="73" t="s">
        <v>3</v>
      </c>
      <c r="D41" s="74"/>
      <c r="E41" s="74"/>
      <c r="F41" s="74"/>
      <c r="G41" s="74"/>
      <c r="H41" s="75"/>
      <c r="I41" s="128" t="s">
        <v>4</v>
      </c>
      <c r="L41" s="55">
        <f t="shared" si="13"/>
        <v>2022</v>
      </c>
      <c r="M41" s="56">
        <f>M42/2</f>
        <v>0.02</v>
      </c>
      <c r="N41" s="57">
        <f>SUMIF($B$54:$B$63,$L41,C$54:C$63)+(N14*$M$41)</f>
        <v>12112.52</v>
      </c>
      <c r="O41" s="57">
        <f>SUMIF($B$54:$B$63,$L41,D$54:D$63)+(O14*$M$41)</f>
        <v>9368.7999999999993</v>
      </c>
      <c r="P41" s="57">
        <f>SUMIF($B$54:$B$63,$L41,E$54:E$63)+(P14*$M$41)</f>
        <v>5745.5599999999995</v>
      </c>
      <c r="Q41" s="57">
        <f>SUMIF($B$54:$B$63,$L41,F$54:F$63)+(Q14*$M$41)</f>
        <v>7848.7599999999993</v>
      </c>
      <c r="R41" s="57">
        <f>SUMIF($B$54:$B$63,$L41,G$54:G$63)+(R14*$M$41)</f>
        <v>0</v>
      </c>
      <c r="S41" s="57">
        <f>SUMIF($B$54:$B$63,$L41,H$54:H$63)+(S14*$M$41)</f>
        <v>0</v>
      </c>
      <c r="T41" s="57">
        <f t="shared" si="11"/>
        <v>35075.64</v>
      </c>
    </row>
    <row r="42" spans="1:21" ht="15" customHeight="1" x14ac:dyDescent="0.25">
      <c r="A42" s="142"/>
      <c r="B42" s="45"/>
      <c r="C42" s="16">
        <f t="shared" ref="C42:H43" si="14">C14</f>
        <v>0</v>
      </c>
      <c r="D42" s="16">
        <f t="shared" si="14"/>
        <v>0</v>
      </c>
      <c r="E42" s="16" t="str">
        <f t="shared" si="14"/>
        <v>AIRRL</v>
      </c>
      <c r="F42" s="16">
        <f t="shared" si="14"/>
        <v>0</v>
      </c>
      <c r="G42" s="16">
        <f t="shared" si="14"/>
        <v>0</v>
      </c>
      <c r="H42" s="16">
        <f t="shared" si="14"/>
        <v>0</v>
      </c>
      <c r="I42" s="129"/>
      <c r="J42" s="109"/>
      <c r="L42" s="55">
        <f t="shared" si="13"/>
        <v>2023</v>
      </c>
      <c r="M42" s="56">
        <v>0.04</v>
      </c>
      <c r="N42" s="57">
        <f>N15*$M42</f>
        <v>9340</v>
      </c>
      <c r="O42" s="57">
        <f>O15*$M42</f>
        <v>7448</v>
      </c>
      <c r="P42" s="57">
        <f>P15*$M42</f>
        <v>4064</v>
      </c>
      <c r="Q42" s="57">
        <f>Q15*$M42</f>
        <v>6056</v>
      </c>
      <c r="R42" s="57">
        <f>R15*$M42</f>
        <v>0</v>
      </c>
      <c r="S42" s="57">
        <f>S15*$M42</f>
        <v>0</v>
      </c>
      <c r="T42" s="57">
        <f t="shared" si="11"/>
        <v>26908</v>
      </c>
    </row>
    <row r="43" spans="1:21" ht="15" customHeight="1" thickBot="1" x14ac:dyDescent="0.3">
      <c r="A43" s="143"/>
      <c r="B43" s="47"/>
      <c r="C43" s="33">
        <f t="shared" si="14"/>
        <v>384</v>
      </c>
      <c r="D43" s="33">
        <f t="shared" si="14"/>
        <v>394</v>
      </c>
      <c r="E43" s="33">
        <f t="shared" si="14"/>
        <v>405</v>
      </c>
      <c r="F43" s="33">
        <f t="shared" si="14"/>
        <v>405</v>
      </c>
      <c r="G43" s="33">
        <f t="shared" si="14"/>
        <v>0</v>
      </c>
      <c r="H43" s="33">
        <f t="shared" si="14"/>
        <v>0</v>
      </c>
      <c r="I43" s="130"/>
      <c r="J43" s="109"/>
      <c r="L43" s="55">
        <f t="shared" si="13"/>
        <v>2024</v>
      </c>
      <c r="M43" s="56">
        <f>$M$42</f>
        <v>0.04</v>
      </c>
      <c r="N43" s="57">
        <f>N16*$M43</f>
        <v>8524</v>
      </c>
      <c r="O43" s="57">
        <f>O16*$M43</f>
        <v>7048</v>
      </c>
      <c r="P43" s="57">
        <f>P16*$M43</f>
        <v>3296</v>
      </c>
      <c r="Q43" s="57">
        <f>Q16*$M43</f>
        <v>5524</v>
      </c>
      <c r="R43" s="57">
        <f>R16*$M43</f>
        <v>0</v>
      </c>
      <c r="S43" s="57">
        <f>S16*$M43</f>
        <v>0</v>
      </c>
      <c r="T43" s="57">
        <f t="shared" si="11"/>
        <v>24392</v>
      </c>
    </row>
    <row r="44" spans="1:21" ht="15" customHeight="1" x14ac:dyDescent="0.25">
      <c r="A44" s="34">
        <f>B16</f>
        <v>2018</v>
      </c>
      <c r="B44" s="110">
        <v>2.7799999999999998E-2</v>
      </c>
      <c r="C44" s="35">
        <f t="shared" ref="C44:H47" si="15">($B44/2)*SUMIF($B$16:$B$20,$A44,C$16:C$20)</f>
        <v>247.00299999999999</v>
      </c>
      <c r="D44" s="35">
        <f t="shared" si="15"/>
        <v>120.9439</v>
      </c>
      <c r="E44" s="35">
        <f t="shared" si="15"/>
        <v>230.82339999999999</v>
      </c>
      <c r="F44" s="35">
        <f t="shared" si="15"/>
        <v>158.77969999999999</v>
      </c>
      <c r="G44" s="35">
        <f t="shared" si="15"/>
        <v>0</v>
      </c>
      <c r="H44" s="35">
        <f t="shared" si="15"/>
        <v>0</v>
      </c>
      <c r="I44" s="35">
        <f>SUM(C44:H44)</f>
        <v>757.55</v>
      </c>
      <c r="J44" s="109"/>
      <c r="L44" s="55">
        <f t="shared" si="13"/>
        <v>2025</v>
      </c>
      <c r="M44" s="56">
        <f t="shared" ref="M44:M56" si="16">$M$42</f>
        <v>0.04</v>
      </c>
      <c r="N44" s="57">
        <f>N17*$M44</f>
        <v>7684</v>
      </c>
      <c r="O44" s="57">
        <f>O17*$M44</f>
        <v>6632</v>
      </c>
      <c r="P44" s="57">
        <f>P17*$M44</f>
        <v>2508</v>
      </c>
      <c r="Q44" s="57">
        <f>Q17*$M44</f>
        <v>4980</v>
      </c>
      <c r="R44" s="57">
        <f>R17*$M44</f>
        <v>0</v>
      </c>
      <c r="S44" s="57">
        <f>S17*$M44</f>
        <v>0</v>
      </c>
      <c r="T44" s="57">
        <f t="shared" si="11"/>
        <v>21804</v>
      </c>
    </row>
    <row r="45" spans="1:21" ht="15" customHeight="1" x14ac:dyDescent="0.25">
      <c r="A45" s="34">
        <f t="shared" ref="A45:A48" si="17">B17</f>
        <v>2019</v>
      </c>
      <c r="B45" s="110">
        <v>2.7799999999999998E-2</v>
      </c>
      <c r="C45" s="35">
        <f t="shared" si="15"/>
        <v>251.58999999999997</v>
      </c>
      <c r="D45" s="35">
        <f t="shared" si="15"/>
        <v>123.71</v>
      </c>
      <c r="E45" s="35">
        <f t="shared" si="15"/>
        <v>236.29999999999998</v>
      </c>
      <c r="F45" s="35">
        <f t="shared" si="15"/>
        <v>164.01999999999998</v>
      </c>
      <c r="G45" s="35">
        <f t="shared" si="15"/>
        <v>0</v>
      </c>
      <c r="H45" s="35">
        <f t="shared" si="15"/>
        <v>0</v>
      </c>
      <c r="I45" s="35">
        <f>SUM(C45:H45)</f>
        <v>775.61999999999989</v>
      </c>
      <c r="J45" s="109"/>
      <c r="L45" s="55">
        <f t="shared" si="13"/>
        <v>2026</v>
      </c>
      <c r="M45" s="56">
        <f t="shared" si="16"/>
        <v>0.04</v>
      </c>
      <c r="N45" s="57">
        <f>N18*$M45</f>
        <v>6816</v>
      </c>
      <c r="O45" s="57">
        <f>O18*$M45</f>
        <v>6208</v>
      </c>
      <c r="P45" s="57">
        <f>P18*$M45</f>
        <v>1696</v>
      </c>
      <c r="Q45" s="57">
        <f>Q18*$M45</f>
        <v>4420</v>
      </c>
      <c r="R45" s="57">
        <f>R18*$M45</f>
        <v>0</v>
      </c>
      <c r="S45" s="57">
        <f>S18*$M45</f>
        <v>0</v>
      </c>
      <c r="T45" s="57">
        <f t="shared" si="11"/>
        <v>19140</v>
      </c>
    </row>
    <row r="46" spans="1:21" ht="15" customHeight="1" x14ac:dyDescent="0.25">
      <c r="A46" s="34">
        <f t="shared" si="17"/>
        <v>2020</v>
      </c>
      <c r="B46" s="110">
        <v>2.7799999999999998E-2</v>
      </c>
      <c r="C46" s="35">
        <f t="shared" si="15"/>
        <v>261.32</v>
      </c>
      <c r="D46" s="35">
        <f t="shared" si="15"/>
        <v>127.88</v>
      </c>
      <c r="E46" s="35">
        <f t="shared" si="15"/>
        <v>244.64</v>
      </c>
      <c r="F46" s="35">
        <f t="shared" si="15"/>
        <v>169.57999999999998</v>
      </c>
      <c r="G46" s="35">
        <f t="shared" si="15"/>
        <v>0</v>
      </c>
      <c r="H46" s="35">
        <f t="shared" si="15"/>
        <v>0</v>
      </c>
      <c r="I46" s="35">
        <f>SUM(C46:H46)</f>
        <v>803.41999999999985</v>
      </c>
      <c r="J46" s="109"/>
      <c r="L46" s="55">
        <f t="shared" si="13"/>
        <v>2027</v>
      </c>
      <c r="M46" s="56">
        <f t="shared" si="16"/>
        <v>0.04</v>
      </c>
      <c r="N46" s="57">
        <f>N19*$M46</f>
        <v>5924</v>
      </c>
      <c r="O46" s="57">
        <f>O19*$M46</f>
        <v>5768</v>
      </c>
      <c r="P46" s="57">
        <f>P19*$M46</f>
        <v>860</v>
      </c>
      <c r="Q46" s="57">
        <f>Q19*$M46</f>
        <v>3840</v>
      </c>
      <c r="R46" s="57">
        <f>R19*$M46</f>
        <v>0</v>
      </c>
      <c r="S46" s="57">
        <f>S19*$M46</f>
        <v>0</v>
      </c>
      <c r="T46" s="57">
        <f t="shared" si="11"/>
        <v>16392</v>
      </c>
    </row>
    <row r="47" spans="1:21" ht="15" customHeight="1" x14ac:dyDescent="0.25">
      <c r="A47" s="34">
        <f t="shared" si="17"/>
        <v>2021</v>
      </c>
      <c r="B47" s="110">
        <v>2.7799999999999998E-2</v>
      </c>
      <c r="C47" s="35">
        <f t="shared" si="15"/>
        <v>266.88</v>
      </c>
      <c r="D47" s="35">
        <f t="shared" si="15"/>
        <v>132.04999999999998</v>
      </c>
      <c r="E47" s="35">
        <f t="shared" si="15"/>
        <v>250.2</v>
      </c>
      <c r="F47" s="35">
        <f t="shared" si="15"/>
        <v>173.75</v>
      </c>
      <c r="G47" s="35">
        <f t="shared" si="15"/>
        <v>0</v>
      </c>
      <c r="H47" s="35">
        <f t="shared" si="15"/>
        <v>0</v>
      </c>
      <c r="I47" s="35">
        <f>SUM(C47:H47)</f>
        <v>822.87999999999988</v>
      </c>
      <c r="L47" s="55">
        <f t="shared" si="13"/>
        <v>2028</v>
      </c>
      <c r="M47" s="56">
        <f t="shared" si="16"/>
        <v>0.04</v>
      </c>
      <c r="N47" s="57">
        <f>N20*$M47</f>
        <v>5008</v>
      </c>
      <c r="O47" s="57">
        <f>O20*$M47</f>
        <v>5316</v>
      </c>
      <c r="P47" s="57">
        <f>P20*$M47</f>
        <v>0</v>
      </c>
      <c r="Q47" s="57">
        <f>Q20*$M47</f>
        <v>3248</v>
      </c>
      <c r="R47" s="57">
        <f>R20*$M47</f>
        <v>0</v>
      </c>
      <c r="S47" s="57">
        <f>S20*$M47</f>
        <v>0</v>
      </c>
      <c r="T47" s="57">
        <f t="shared" si="11"/>
        <v>13572</v>
      </c>
    </row>
    <row r="48" spans="1:21" ht="15" customHeight="1" x14ac:dyDescent="0.25">
      <c r="A48" s="34">
        <f t="shared" si="17"/>
        <v>2022</v>
      </c>
      <c r="B48" s="110">
        <v>2.7799999999999998E-2</v>
      </c>
      <c r="C48" s="35">
        <f t="shared" ref="C48:H48" si="18">($B48/2)*(SUMIF($B$16:$B$20,$A48,C$16:C$20)+SUM(C22:C36))</f>
        <v>3522.2599999999998</v>
      </c>
      <c r="D48" s="35">
        <f t="shared" si="18"/>
        <v>2724.3999999999996</v>
      </c>
      <c r="E48" s="35">
        <f t="shared" si="18"/>
        <v>1670.78</v>
      </c>
      <c r="F48" s="35">
        <f t="shared" si="18"/>
        <v>2282.3799999999997</v>
      </c>
      <c r="G48" s="35">
        <f t="shared" si="18"/>
        <v>0</v>
      </c>
      <c r="H48" s="35">
        <f t="shared" si="18"/>
        <v>0</v>
      </c>
      <c r="I48" s="36">
        <f>SUM(C48:H48)</f>
        <v>10199.82</v>
      </c>
      <c r="L48" s="55">
        <f t="shared" si="13"/>
        <v>2029</v>
      </c>
      <c r="M48" s="56">
        <f t="shared" si="16"/>
        <v>0.04</v>
      </c>
      <c r="N48" s="57">
        <f>N21*$M48</f>
        <v>4064</v>
      </c>
      <c r="O48" s="57">
        <f>O21*$M48</f>
        <v>4852</v>
      </c>
      <c r="P48" s="57">
        <f>P21*$M48</f>
        <v>0</v>
      </c>
      <c r="Q48" s="57">
        <f>Q21*$M48</f>
        <v>2636</v>
      </c>
      <c r="R48" s="57">
        <f>R21*$M48</f>
        <v>0</v>
      </c>
      <c r="S48" s="57">
        <f>S21*$M48</f>
        <v>0</v>
      </c>
      <c r="T48" s="57">
        <f t="shared" si="11"/>
        <v>11552</v>
      </c>
    </row>
    <row r="49" spans="1:21" ht="15" customHeight="1" thickBot="1" x14ac:dyDescent="0.3">
      <c r="A49" s="111"/>
      <c r="B49" s="112"/>
      <c r="C49" s="113"/>
      <c r="D49" s="113"/>
      <c r="E49" s="113"/>
      <c r="F49" s="113"/>
      <c r="G49" s="113"/>
      <c r="H49" s="113"/>
      <c r="I49" s="113"/>
      <c r="L49" s="55">
        <f t="shared" si="13"/>
        <v>2030</v>
      </c>
      <c r="M49" s="56">
        <f t="shared" si="16"/>
        <v>0.04</v>
      </c>
      <c r="N49" s="57">
        <f>N22*$M49</f>
        <v>3088</v>
      </c>
      <c r="O49" s="57">
        <f>O22*$M49</f>
        <v>4372</v>
      </c>
      <c r="P49" s="57">
        <f>P22*$M49</f>
        <v>0</v>
      </c>
      <c r="Q49" s="57">
        <f>Q22*$M49</f>
        <v>2004</v>
      </c>
      <c r="R49" s="57">
        <f>R22*$M49</f>
        <v>0</v>
      </c>
      <c r="S49" s="57">
        <f>S22*$M49</f>
        <v>0</v>
      </c>
      <c r="T49" s="57">
        <f t="shared" si="11"/>
        <v>9464</v>
      </c>
    </row>
    <row r="50" spans="1:21" ht="15" customHeight="1" thickBot="1" x14ac:dyDescent="0.3">
      <c r="A50" s="138" t="s">
        <v>21</v>
      </c>
      <c r="B50" s="139"/>
      <c r="C50" s="139"/>
      <c r="D50" s="139"/>
      <c r="E50" s="139"/>
      <c r="F50" s="139"/>
      <c r="G50" s="139"/>
      <c r="H50" s="139"/>
      <c r="I50" s="140"/>
      <c r="L50" s="55">
        <f t="shared" si="13"/>
        <v>2031</v>
      </c>
      <c r="M50" s="56">
        <f t="shared" si="16"/>
        <v>0.04</v>
      </c>
      <c r="N50" s="57">
        <f>N23*$M50</f>
        <v>2088</v>
      </c>
      <c r="O50" s="57">
        <f>O23*$M50</f>
        <v>3880</v>
      </c>
      <c r="P50" s="57">
        <f>P23*$M50</f>
        <v>0</v>
      </c>
      <c r="Q50" s="57">
        <f>Q23*$M50</f>
        <v>1356</v>
      </c>
      <c r="R50" s="57">
        <f>R23*$M50</f>
        <v>0</v>
      </c>
      <c r="S50" s="57">
        <f>S23*$M50</f>
        <v>0</v>
      </c>
      <c r="T50" s="57">
        <f t="shared" si="11"/>
        <v>7324</v>
      </c>
    </row>
    <row r="51" spans="1:21" ht="15" customHeight="1" x14ac:dyDescent="0.25">
      <c r="A51" s="42" t="s">
        <v>2</v>
      </c>
      <c r="B51" s="137" t="s">
        <v>9</v>
      </c>
      <c r="C51" s="73" t="s">
        <v>3</v>
      </c>
      <c r="D51" s="74"/>
      <c r="E51" s="74"/>
      <c r="F51" s="74"/>
      <c r="G51" s="74"/>
      <c r="H51" s="75"/>
      <c r="I51" s="128" t="s">
        <v>4</v>
      </c>
      <c r="L51" s="55">
        <f t="shared" si="13"/>
        <v>2032</v>
      </c>
      <c r="M51" s="56">
        <f t="shared" si="16"/>
        <v>0.04</v>
      </c>
      <c r="N51" s="57">
        <f>N24*$M51</f>
        <v>1056</v>
      </c>
      <c r="O51" s="57">
        <f>O24*$M51</f>
        <v>3372</v>
      </c>
      <c r="P51" s="57">
        <f>P24*$M51</f>
        <v>0</v>
      </c>
      <c r="Q51" s="57">
        <f>Q24*$M51</f>
        <v>688</v>
      </c>
      <c r="R51" s="57">
        <f>R24*$M51</f>
        <v>0</v>
      </c>
      <c r="S51" s="57">
        <f>S24*$M51</f>
        <v>0</v>
      </c>
      <c r="T51" s="57">
        <f t="shared" si="11"/>
        <v>5116</v>
      </c>
    </row>
    <row r="52" spans="1:21" ht="15" customHeight="1" x14ac:dyDescent="0.25">
      <c r="A52" s="44"/>
      <c r="B52" s="45"/>
      <c r="C52" s="16">
        <f t="shared" ref="C52:H53" si="19">C14</f>
        <v>0</v>
      </c>
      <c r="D52" s="16">
        <f t="shared" si="19"/>
        <v>0</v>
      </c>
      <c r="E52" s="16" t="str">
        <f t="shared" si="19"/>
        <v>AIRRL</v>
      </c>
      <c r="F52" s="16">
        <f t="shared" si="19"/>
        <v>0</v>
      </c>
      <c r="G52" s="16">
        <f t="shared" si="19"/>
        <v>0</v>
      </c>
      <c r="H52" s="16">
        <f t="shared" si="19"/>
        <v>0</v>
      </c>
      <c r="I52" s="129"/>
      <c r="L52" s="55">
        <f t="shared" si="13"/>
        <v>2033</v>
      </c>
      <c r="M52" s="56">
        <f t="shared" si="16"/>
        <v>0.04</v>
      </c>
      <c r="N52" s="57">
        <f>N25*$M52</f>
        <v>0</v>
      </c>
      <c r="O52" s="57">
        <f>O25*$M52</f>
        <v>2852</v>
      </c>
      <c r="P52" s="57">
        <f>P25*$M52</f>
        <v>0</v>
      </c>
      <c r="Q52" s="57">
        <f>Q25*$M52</f>
        <v>0</v>
      </c>
      <c r="R52" s="57">
        <f>R25*$M52</f>
        <v>0</v>
      </c>
      <c r="S52" s="57">
        <f>S25*$M52</f>
        <v>0</v>
      </c>
      <c r="T52" s="57">
        <f t="shared" si="11"/>
        <v>2852</v>
      </c>
    </row>
    <row r="53" spans="1:21" ht="15" customHeight="1" thickBot="1" x14ac:dyDescent="0.3">
      <c r="A53" s="46"/>
      <c r="B53" s="47"/>
      <c r="C53" s="33">
        <f t="shared" si="19"/>
        <v>384</v>
      </c>
      <c r="D53" s="33">
        <f t="shared" si="19"/>
        <v>394</v>
      </c>
      <c r="E53" s="33">
        <f t="shared" si="19"/>
        <v>405</v>
      </c>
      <c r="F53" s="33">
        <f t="shared" si="19"/>
        <v>405</v>
      </c>
      <c r="G53" s="33">
        <f t="shared" si="19"/>
        <v>0</v>
      </c>
      <c r="H53" s="33">
        <f t="shared" si="19"/>
        <v>0</v>
      </c>
      <c r="I53" s="130"/>
      <c r="L53" s="55">
        <f t="shared" si="13"/>
        <v>2034</v>
      </c>
      <c r="M53" s="56">
        <f t="shared" si="16"/>
        <v>0.04</v>
      </c>
      <c r="N53" s="57">
        <f>N26*$M53</f>
        <v>0</v>
      </c>
      <c r="O53" s="57">
        <f>O26*$M53</f>
        <v>2312</v>
      </c>
      <c r="P53" s="57">
        <f>P26*$M53</f>
        <v>0</v>
      </c>
      <c r="Q53" s="57">
        <f>Q26*$M53</f>
        <v>0</v>
      </c>
      <c r="R53" s="57">
        <f>R26*$M53</f>
        <v>0</v>
      </c>
      <c r="S53" s="57">
        <f>S26*$M53</f>
        <v>0</v>
      </c>
      <c r="T53" s="57">
        <f t="shared" si="11"/>
        <v>2312</v>
      </c>
    </row>
    <row r="54" spans="1:21" ht="15" customHeight="1" x14ac:dyDescent="0.25">
      <c r="A54" s="114">
        <f>EDATE(A10,6)</f>
        <v>43256</v>
      </c>
      <c r="B54" s="115">
        <f t="shared" ref="B54:B63" si="20">YEAR(A54)</f>
        <v>2018</v>
      </c>
      <c r="C54" s="116">
        <f t="shared" ref="C54:H54" si="21">SUM(C44:C48)</f>
        <v>4549.0529999999999</v>
      </c>
      <c r="D54" s="116">
        <f t="shared" si="21"/>
        <v>3228.9838999999997</v>
      </c>
      <c r="E54" s="116">
        <f t="shared" si="21"/>
        <v>2632.7433999999998</v>
      </c>
      <c r="F54" s="116">
        <f t="shared" si="21"/>
        <v>2948.5096999999996</v>
      </c>
      <c r="G54" s="116">
        <f t="shared" si="21"/>
        <v>0</v>
      </c>
      <c r="H54" s="116">
        <f t="shared" si="21"/>
        <v>0</v>
      </c>
      <c r="I54" s="116">
        <f t="shared" ref="I54:I63" si="22">SUM(C54:H54)</f>
        <v>13359.289999999997</v>
      </c>
      <c r="L54" s="55">
        <f t="shared" si="13"/>
        <v>2035</v>
      </c>
      <c r="M54" s="56">
        <f t="shared" si="16"/>
        <v>0.04</v>
      </c>
      <c r="N54" s="57">
        <f>N27*$M54</f>
        <v>0</v>
      </c>
      <c r="O54" s="57">
        <f>O27*$M54</f>
        <v>1760</v>
      </c>
      <c r="P54" s="57">
        <f>P27*$M54</f>
        <v>0</v>
      </c>
      <c r="Q54" s="57">
        <f>Q27*$M54</f>
        <v>0</v>
      </c>
      <c r="R54" s="57">
        <f>R27*$M54</f>
        <v>0</v>
      </c>
      <c r="S54" s="57">
        <f>S27*$M54</f>
        <v>0</v>
      </c>
      <c r="T54" s="57">
        <f t="shared" si="11"/>
        <v>1760</v>
      </c>
    </row>
    <row r="55" spans="1:21" ht="15" customHeight="1" x14ac:dyDescent="0.25">
      <c r="A55" s="83">
        <f>EDATE(A54,6)</f>
        <v>43439</v>
      </c>
      <c r="B55" s="81">
        <f t="shared" si="20"/>
        <v>2018</v>
      </c>
      <c r="C55" s="35">
        <f t="shared" ref="C55:H55" si="23">SUM(C44:C48)</f>
        <v>4549.0529999999999</v>
      </c>
      <c r="D55" s="35">
        <f t="shared" si="23"/>
        <v>3228.9838999999997</v>
      </c>
      <c r="E55" s="35">
        <f t="shared" si="23"/>
        <v>2632.7433999999998</v>
      </c>
      <c r="F55" s="35">
        <f t="shared" si="23"/>
        <v>2948.5096999999996</v>
      </c>
      <c r="G55" s="35">
        <f t="shared" si="23"/>
        <v>0</v>
      </c>
      <c r="H55" s="35">
        <f t="shared" si="23"/>
        <v>0</v>
      </c>
      <c r="I55" s="35">
        <f t="shared" si="22"/>
        <v>13359.289999999997</v>
      </c>
      <c r="K55" s="27"/>
      <c r="L55" s="55">
        <f t="shared" si="13"/>
        <v>2036</v>
      </c>
      <c r="M55" s="56">
        <f t="shared" si="16"/>
        <v>0.04</v>
      </c>
      <c r="N55" s="57">
        <f>N28*$M55</f>
        <v>0</v>
      </c>
      <c r="O55" s="57">
        <f>O28*$M55</f>
        <v>1192</v>
      </c>
      <c r="P55" s="57">
        <f>P28*$M55</f>
        <v>0</v>
      </c>
      <c r="Q55" s="57">
        <f>Q28*$M55</f>
        <v>0</v>
      </c>
      <c r="R55" s="57">
        <f>R28*$M55</f>
        <v>0</v>
      </c>
      <c r="S55" s="57">
        <f>S28*$M55</f>
        <v>0</v>
      </c>
      <c r="T55" s="57">
        <f t="shared" si="11"/>
        <v>1192</v>
      </c>
      <c r="U55" s="27"/>
    </row>
    <row r="56" spans="1:21" ht="15" customHeight="1" x14ac:dyDescent="0.25">
      <c r="A56" s="117">
        <f t="shared" ref="A56:A63" si="24">EDATE(A55,6)</f>
        <v>43621</v>
      </c>
      <c r="B56" s="115">
        <f t="shared" si="20"/>
        <v>2019</v>
      </c>
      <c r="C56" s="116">
        <f t="shared" ref="C56:H56" si="25">SUM(C45:C48)</f>
        <v>4302.0499999999993</v>
      </c>
      <c r="D56" s="116">
        <f t="shared" si="25"/>
        <v>3108.0399999999995</v>
      </c>
      <c r="E56" s="116">
        <f t="shared" si="25"/>
        <v>2401.92</v>
      </c>
      <c r="F56" s="116">
        <f t="shared" si="25"/>
        <v>2789.7299999999996</v>
      </c>
      <c r="G56" s="116">
        <f t="shared" si="25"/>
        <v>0</v>
      </c>
      <c r="H56" s="116">
        <f t="shared" si="25"/>
        <v>0</v>
      </c>
      <c r="I56" s="116">
        <f t="shared" si="22"/>
        <v>12601.739999999998</v>
      </c>
      <c r="K56" s="9"/>
      <c r="L56" s="55">
        <f t="shared" si="13"/>
        <v>2037</v>
      </c>
      <c r="M56" s="56">
        <f t="shared" si="16"/>
        <v>0.04</v>
      </c>
      <c r="N56" s="57">
        <f>N29*$M56</f>
        <v>0</v>
      </c>
      <c r="O56" s="57">
        <f>O29*$M56</f>
        <v>604</v>
      </c>
      <c r="P56" s="57">
        <f>P29*$M56</f>
        <v>0</v>
      </c>
      <c r="Q56" s="57">
        <f>Q29*$M56</f>
        <v>0</v>
      </c>
      <c r="R56" s="57">
        <f>R29*$M56</f>
        <v>0</v>
      </c>
      <c r="S56" s="57">
        <f>S29*$M56</f>
        <v>0</v>
      </c>
      <c r="T56" s="57">
        <f t="shared" si="11"/>
        <v>604</v>
      </c>
      <c r="U56" s="9"/>
    </row>
    <row r="57" spans="1:21" ht="15" customHeight="1" x14ac:dyDescent="0.25">
      <c r="A57" s="83">
        <f t="shared" si="24"/>
        <v>43804</v>
      </c>
      <c r="B57" s="81">
        <f t="shared" si="20"/>
        <v>2019</v>
      </c>
      <c r="C57" s="35">
        <f t="shared" ref="C57:H57" si="26">SUM(C45:C48)</f>
        <v>4302.0499999999993</v>
      </c>
      <c r="D57" s="35">
        <f t="shared" si="26"/>
        <v>3108.0399999999995</v>
      </c>
      <c r="E57" s="35">
        <f t="shared" si="26"/>
        <v>2401.92</v>
      </c>
      <c r="F57" s="35">
        <f t="shared" si="26"/>
        <v>2789.7299999999996</v>
      </c>
      <c r="G57" s="35">
        <f t="shared" si="26"/>
        <v>0</v>
      </c>
      <c r="H57" s="35">
        <f t="shared" si="26"/>
        <v>0</v>
      </c>
      <c r="I57" s="35">
        <f t="shared" si="22"/>
        <v>12601.739999999998</v>
      </c>
    </row>
    <row r="58" spans="1:21" ht="15" customHeight="1" x14ac:dyDescent="0.25">
      <c r="A58" s="117">
        <f t="shared" si="24"/>
        <v>43987</v>
      </c>
      <c r="B58" s="115">
        <f t="shared" si="20"/>
        <v>2020</v>
      </c>
      <c r="C58" s="116">
        <f t="shared" ref="C58:H58" si="27">SUM(C46:C48)</f>
        <v>4050.46</v>
      </c>
      <c r="D58" s="116">
        <f t="shared" si="27"/>
        <v>2984.3299999999995</v>
      </c>
      <c r="E58" s="116">
        <f t="shared" si="27"/>
        <v>2165.62</v>
      </c>
      <c r="F58" s="116">
        <f t="shared" si="27"/>
        <v>2625.7099999999996</v>
      </c>
      <c r="G58" s="116">
        <f t="shared" si="27"/>
        <v>0</v>
      </c>
      <c r="H58" s="116">
        <f t="shared" si="27"/>
        <v>0</v>
      </c>
      <c r="I58" s="116">
        <f t="shared" si="22"/>
        <v>11826.119999999999</v>
      </c>
    </row>
    <row r="59" spans="1:21" ht="15" customHeight="1" x14ac:dyDescent="0.25">
      <c r="A59" s="83">
        <f t="shared" si="24"/>
        <v>44170</v>
      </c>
      <c r="B59" s="81">
        <f t="shared" si="20"/>
        <v>2020</v>
      </c>
      <c r="C59" s="36">
        <f t="shared" ref="C59:H59" si="28">SUM(C46:C48)</f>
        <v>4050.46</v>
      </c>
      <c r="D59" s="36">
        <f t="shared" si="28"/>
        <v>2984.3299999999995</v>
      </c>
      <c r="E59" s="36">
        <f t="shared" si="28"/>
        <v>2165.62</v>
      </c>
      <c r="F59" s="36">
        <f t="shared" si="28"/>
        <v>2625.7099999999996</v>
      </c>
      <c r="G59" s="36">
        <f t="shared" si="28"/>
        <v>0</v>
      </c>
      <c r="H59" s="36">
        <f t="shared" si="28"/>
        <v>0</v>
      </c>
      <c r="I59" s="36">
        <f t="shared" si="22"/>
        <v>11826.119999999999</v>
      </c>
    </row>
    <row r="60" spans="1:21" ht="15" customHeight="1" x14ac:dyDescent="0.25">
      <c r="A60" s="117">
        <f t="shared" si="24"/>
        <v>44352</v>
      </c>
      <c r="B60" s="115">
        <f t="shared" si="20"/>
        <v>2021</v>
      </c>
      <c r="C60" s="116">
        <f t="shared" ref="C60:H60" si="29">SUM(C47:C48)</f>
        <v>3789.14</v>
      </c>
      <c r="D60" s="116">
        <f t="shared" si="29"/>
        <v>2856.45</v>
      </c>
      <c r="E60" s="116">
        <f t="shared" si="29"/>
        <v>1920.98</v>
      </c>
      <c r="F60" s="116">
        <f t="shared" si="29"/>
        <v>2456.1299999999997</v>
      </c>
      <c r="G60" s="116">
        <f t="shared" si="29"/>
        <v>0</v>
      </c>
      <c r="H60" s="116">
        <f t="shared" si="29"/>
        <v>0</v>
      </c>
      <c r="I60" s="116">
        <f t="shared" si="22"/>
        <v>11022.699999999999</v>
      </c>
    </row>
    <row r="61" spans="1:21" ht="15" customHeight="1" x14ac:dyDescent="0.25">
      <c r="A61" s="83">
        <f t="shared" si="24"/>
        <v>44535</v>
      </c>
      <c r="B61" s="81">
        <f t="shared" si="20"/>
        <v>2021</v>
      </c>
      <c r="C61" s="36">
        <f t="shared" ref="C61:H61" si="30">SUM(C47:C48)</f>
        <v>3789.14</v>
      </c>
      <c r="D61" s="36">
        <f t="shared" si="30"/>
        <v>2856.45</v>
      </c>
      <c r="E61" s="36">
        <f t="shared" si="30"/>
        <v>1920.98</v>
      </c>
      <c r="F61" s="36">
        <f t="shared" si="30"/>
        <v>2456.1299999999997</v>
      </c>
      <c r="G61" s="36">
        <f t="shared" si="30"/>
        <v>0</v>
      </c>
      <c r="H61" s="36">
        <f t="shared" si="30"/>
        <v>0</v>
      </c>
      <c r="I61" s="36">
        <f t="shared" si="22"/>
        <v>11022.699999999999</v>
      </c>
    </row>
    <row r="62" spans="1:21" ht="15" customHeight="1" x14ac:dyDescent="0.25">
      <c r="A62" s="117">
        <f t="shared" si="24"/>
        <v>44717</v>
      </c>
      <c r="B62" s="115">
        <f t="shared" si="20"/>
        <v>2022</v>
      </c>
      <c r="C62" s="116">
        <f>C48</f>
        <v>3522.2599999999998</v>
      </c>
      <c r="D62" s="116">
        <f t="shared" ref="D62:H62" si="31">D48</f>
        <v>2724.3999999999996</v>
      </c>
      <c r="E62" s="116">
        <f t="shared" si="31"/>
        <v>1670.78</v>
      </c>
      <c r="F62" s="116">
        <f t="shared" si="31"/>
        <v>2282.3799999999997</v>
      </c>
      <c r="G62" s="116">
        <f t="shared" si="31"/>
        <v>0</v>
      </c>
      <c r="H62" s="116">
        <f t="shared" si="31"/>
        <v>0</v>
      </c>
      <c r="I62" s="116">
        <f t="shared" si="22"/>
        <v>10199.82</v>
      </c>
    </row>
    <row r="63" spans="1:21" ht="15" customHeight="1" thickBot="1" x14ac:dyDescent="0.3">
      <c r="A63" s="83">
        <f t="shared" si="24"/>
        <v>44900</v>
      </c>
      <c r="B63" s="81">
        <f t="shared" si="20"/>
        <v>2022</v>
      </c>
      <c r="C63" s="36">
        <f>C48</f>
        <v>3522.2599999999998</v>
      </c>
      <c r="D63" s="36">
        <f t="shared" ref="D63:H63" si="32">D48</f>
        <v>2724.3999999999996</v>
      </c>
      <c r="E63" s="36">
        <f t="shared" si="32"/>
        <v>1670.78</v>
      </c>
      <c r="F63" s="36">
        <f t="shared" si="32"/>
        <v>2282.3799999999997</v>
      </c>
      <c r="G63" s="36">
        <f t="shared" si="32"/>
        <v>0</v>
      </c>
      <c r="H63" s="36">
        <f t="shared" si="32"/>
        <v>0</v>
      </c>
      <c r="I63" s="36">
        <f t="shared" si="22"/>
        <v>10199.82</v>
      </c>
      <c r="L63" s="27"/>
      <c r="M63" s="27"/>
      <c r="N63" s="27"/>
      <c r="O63" s="27"/>
      <c r="P63" s="27"/>
      <c r="Q63" s="27"/>
      <c r="R63" s="27"/>
      <c r="S63" s="27"/>
      <c r="T63" s="27"/>
    </row>
    <row r="64" spans="1:21" s="27" customFormat="1" ht="15" customHeight="1" thickBot="1" x14ac:dyDescent="0.3">
      <c r="A64" s="89" t="s">
        <v>16</v>
      </c>
      <c r="B64" s="136"/>
      <c r="C64" s="119">
        <f t="shared" ref="C64:I64" si="33">SUM(C54:C63)</f>
        <v>40425.925999999999</v>
      </c>
      <c r="D64" s="120">
        <f t="shared" si="33"/>
        <v>29804.407800000001</v>
      </c>
      <c r="E64" s="120">
        <f t="shared" si="33"/>
        <v>21584.086799999994</v>
      </c>
      <c r="F64" s="120">
        <f t="shared" si="33"/>
        <v>26204.919400000002</v>
      </c>
      <c r="G64" s="120">
        <f t="shared" si="33"/>
        <v>0</v>
      </c>
      <c r="H64" s="121">
        <f t="shared" si="33"/>
        <v>0</v>
      </c>
      <c r="I64" s="119">
        <f t="shared" si="33"/>
        <v>118019.34</v>
      </c>
      <c r="J64" s="58"/>
      <c r="K64"/>
      <c r="L64" s="9"/>
      <c r="M64" s="9"/>
      <c r="N64" s="9"/>
      <c r="O64" s="9"/>
      <c r="P64" s="9"/>
      <c r="Q64" s="9"/>
      <c r="R64" s="9"/>
      <c r="S64" s="9"/>
      <c r="T64" s="9"/>
      <c r="U64"/>
    </row>
    <row r="65" spans="1:21" s="9" customFormat="1" ht="15" customHeight="1" thickBot="1" x14ac:dyDescent="0.3">
      <c r="A65" s="111"/>
      <c r="B65" s="112"/>
      <c r="C65" s="113"/>
      <c r="D65" s="113"/>
      <c r="E65" s="113"/>
      <c r="F65" s="113"/>
      <c r="G65" s="113"/>
      <c r="H65" s="113"/>
      <c r="I65" s="113"/>
      <c r="J65" s="63"/>
      <c r="K65" s="27"/>
      <c r="L65"/>
      <c r="M65"/>
      <c r="N65"/>
      <c r="O65"/>
      <c r="P65"/>
      <c r="Q65"/>
      <c r="R65"/>
      <c r="S65"/>
      <c r="T65"/>
      <c r="U65" s="27"/>
    </row>
    <row r="66" spans="1:21" ht="15" customHeight="1" thickBot="1" x14ac:dyDescent="0.3">
      <c r="A66" s="138" t="s">
        <v>22</v>
      </c>
      <c r="B66" s="139"/>
      <c r="C66" s="139"/>
      <c r="D66" s="139"/>
      <c r="E66" s="139"/>
      <c r="F66" s="139"/>
      <c r="G66" s="139"/>
      <c r="H66" s="139"/>
      <c r="I66" s="140"/>
      <c r="K66" s="9"/>
      <c r="U66" s="9"/>
    </row>
    <row r="67" spans="1:21" ht="15" customHeight="1" x14ac:dyDescent="0.25">
      <c r="A67" s="42" t="s">
        <v>2</v>
      </c>
      <c r="B67" s="137" t="s">
        <v>9</v>
      </c>
      <c r="C67" s="73" t="s">
        <v>3</v>
      </c>
      <c r="D67" s="74"/>
      <c r="E67" s="74"/>
      <c r="F67" s="74"/>
      <c r="G67" s="74"/>
      <c r="H67" s="75"/>
      <c r="I67" s="128" t="s">
        <v>4</v>
      </c>
    </row>
    <row r="68" spans="1:21" ht="15" customHeight="1" x14ac:dyDescent="0.25">
      <c r="A68" s="44"/>
      <c r="B68" s="45"/>
      <c r="C68" s="16">
        <f t="shared" ref="C68:H69" si="34">C14</f>
        <v>0</v>
      </c>
      <c r="D68" s="16">
        <f t="shared" si="34"/>
        <v>0</v>
      </c>
      <c r="E68" s="16" t="str">
        <f t="shared" si="34"/>
        <v>AIRRL</v>
      </c>
      <c r="F68" s="16">
        <f t="shared" si="34"/>
        <v>0</v>
      </c>
      <c r="G68" s="16">
        <f t="shared" si="34"/>
        <v>0</v>
      </c>
      <c r="H68" s="16">
        <f t="shared" si="34"/>
        <v>0</v>
      </c>
      <c r="I68" s="129"/>
    </row>
    <row r="69" spans="1:21" ht="15" customHeight="1" thickBot="1" x14ac:dyDescent="0.3">
      <c r="A69" s="46"/>
      <c r="B69" s="47"/>
      <c r="C69" s="33">
        <f t="shared" si="34"/>
        <v>384</v>
      </c>
      <c r="D69" s="33">
        <f t="shared" si="34"/>
        <v>394</v>
      </c>
      <c r="E69" s="33">
        <f t="shared" si="34"/>
        <v>405</v>
      </c>
      <c r="F69" s="33">
        <f t="shared" si="34"/>
        <v>405</v>
      </c>
      <c r="G69" s="33">
        <f t="shared" si="34"/>
        <v>0</v>
      </c>
      <c r="H69" s="33">
        <f t="shared" si="34"/>
        <v>0</v>
      </c>
      <c r="I69" s="130"/>
    </row>
    <row r="70" spans="1:21" ht="15" customHeight="1" x14ac:dyDescent="0.25">
      <c r="A70" s="114">
        <f>EDATE(A10,6)</f>
        <v>43256</v>
      </c>
      <c r="B70" s="115">
        <f t="shared" ref="B70:B79" si="35">YEAR(A70)</f>
        <v>2018</v>
      </c>
      <c r="C70" s="116">
        <f t="shared" ref="C70:H79" si="36">SUMIF($A$16:$A$20,$A70,C$16:C$20)+SUMIF($A$54:$A$63,$A70,C$54:C$63)</f>
        <v>4549.0529999999999</v>
      </c>
      <c r="D70" s="116">
        <f t="shared" si="36"/>
        <v>3228.9838999999997</v>
      </c>
      <c r="E70" s="116">
        <f t="shared" si="36"/>
        <v>2632.7433999999998</v>
      </c>
      <c r="F70" s="116">
        <f t="shared" si="36"/>
        <v>2948.5096999999996</v>
      </c>
      <c r="G70" s="116">
        <f t="shared" si="36"/>
        <v>0</v>
      </c>
      <c r="H70" s="116">
        <f t="shared" si="36"/>
        <v>0</v>
      </c>
      <c r="I70" s="116">
        <f t="shared" ref="I70:I79" si="37">SUM(C70:H70)</f>
        <v>13359.289999999997</v>
      </c>
    </row>
    <row r="71" spans="1:21" ht="15" customHeight="1" x14ac:dyDescent="0.25">
      <c r="A71" s="83">
        <f>EDATE(A70,6)</f>
        <v>43439</v>
      </c>
      <c r="B71" s="81">
        <f t="shared" si="35"/>
        <v>2018</v>
      </c>
      <c r="C71" s="35">
        <f t="shared" si="36"/>
        <v>22319.053</v>
      </c>
      <c r="D71" s="35">
        <f t="shared" si="36"/>
        <v>11929.983899999999</v>
      </c>
      <c r="E71" s="35">
        <f t="shared" si="36"/>
        <v>19238.743399999999</v>
      </c>
      <c r="F71" s="35">
        <f t="shared" si="36"/>
        <v>14371.509699999999</v>
      </c>
      <c r="G71" s="35">
        <f t="shared" si="36"/>
        <v>0</v>
      </c>
      <c r="H71" s="35">
        <f t="shared" si="36"/>
        <v>0</v>
      </c>
      <c r="I71" s="35">
        <f t="shared" si="37"/>
        <v>67859.289999999994</v>
      </c>
    </row>
    <row r="72" spans="1:21" ht="15" customHeight="1" x14ac:dyDescent="0.25">
      <c r="A72" s="117">
        <f t="shared" ref="A72:A79" si="38">EDATE(A71,6)</f>
        <v>43621</v>
      </c>
      <c r="B72" s="115">
        <f t="shared" si="35"/>
        <v>2019</v>
      </c>
      <c r="C72" s="116">
        <f t="shared" si="36"/>
        <v>4302.0499999999993</v>
      </c>
      <c r="D72" s="116">
        <f t="shared" si="36"/>
        <v>3108.0399999999995</v>
      </c>
      <c r="E72" s="116">
        <f t="shared" si="36"/>
        <v>2401.92</v>
      </c>
      <c r="F72" s="116">
        <f t="shared" si="36"/>
        <v>2789.7299999999996</v>
      </c>
      <c r="G72" s="116">
        <f t="shared" si="36"/>
        <v>0</v>
      </c>
      <c r="H72" s="116">
        <f t="shared" si="36"/>
        <v>0</v>
      </c>
      <c r="I72" s="116">
        <f t="shared" si="37"/>
        <v>12601.739999999998</v>
      </c>
    </row>
    <row r="73" spans="1:21" ht="15" customHeight="1" x14ac:dyDescent="0.25">
      <c r="A73" s="83">
        <f t="shared" si="38"/>
        <v>43804</v>
      </c>
      <c r="B73" s="81">
        <f t="shared" si="35"/>
        <v>2019</v>
      </c>
      <c r="C73" s="35">
        <f t="shared" si="36"/>
        <v>22402.05</v>
      </c>
      <c r="D73" s="35">
        <f t="shared" si="36"/>
        <v>12008.039999999999</v>
      </c>
      <c r="E73" s="35">
        <f t="shared" si="36"/>
        <v>19401.919999999998</v>
      </c>
      <c r="F73" s="35">
        <f t="shared" si="36"/>
        <v>14589.73</v>
      </c>
      <c r="G73" s="35">
        <f t="shared" si="36"/>
        <v>0</v>
      </c>
      <c r="H73" s="35">
        <f t="shared" si="36"/>
        <v>0</v>
      </c>
      <c r="I73" s="35">
        <f t="shared" si="37"/>
        <v>68401.739999999991</v>
      </c>
      <c r="L73" s="27"/>
      <c r="M73" s="27"/>
      <c r="N73" s="27"/>
      <c r="O73" s="27"/>
      <c r="P73" s="27"/>
      <c r="Q73" s="27"/>
      <c r="R73" s="27"/>
      <c r="S73" s="27"/>
      <c r="T73" s="27"/>
    </row>
    <row r="74" spans="1:21" s="27" customFormat="1" ht="15" customHeight="1" x14ac:dyDescent="0.25">
      <c r="A74" s="117">
        <f t="shared" si="38"/>
        <v>43987</v>
      </c>
      <c r="B74" s="115">
        <f t="shared" si="35"/>
        <v>2020</v>
      </c>
      <c r="C74" s="116">
        <f t="shared" si="36"/>
        <v>4050.46</v>
      </c>
      <c r="D74" s="116">
        <f t="shared" si="36"/>
        <v>2984.3299999999995</v>
      </c>
      <c r="E74" s="116">
        <f t="shared" si="36"/>
        <v>2165.62</v>
      </c>
      <c r="F74" s="116">
        <f t="shared" si="36"/>
        <v>2625.7099999999996</v>
      </c>
      <c r="G74" s="116">
        <f t="shared" si="36"/>
        <v>0</v>
      </c>
      <c r="H74" s="116">
        <f t="shared" si="36"/>
        <v>0</v>
      </c>
      <c r="I74" s="116">
        <f t="shared" si="37"/>
        <v>11826.119999999999</v>
      </c>
      <c r="J74" s="58"/>
      <c r="K74"/>
      <c r="L74" s="9"/>
      <c r="M74" s="9"/>
      <c r="N74" s="9"/>
      <c r="O74" s="9"/>
      <c r="P74" s="9"/>
      <c r="Q74" s="9"/>
      <c r="R74" s="9"/>
      <c r="S74" s="9"/>
      <c r="T74" s="9"/>
      <c r="U74"/>
    </row>
    <row r="75" spans="1:21" s="9" customFormat="1" ht="15" customHeight="1" x14ac:dyDescent="0.25">
      <c r="A75" s="83">
        <f t="shared" si="38"/>
        <v>44170</v>
      </c>
      <c r="B75" s="81">
        <f t="shared" si="35"/>
        <v>2020</v>
      </c>
      <c r="C75" s="35">
        <f t="shared" si="36"/>
        <v>22850.46</v>
      </c>
      <c r="D75" s="35">
        <f t="shared" si="36"/>
        <v>12184.33</v>
      </c>
      <c r="E75" s="35">
        <f t="shared" si="36"/>
        <v>19765.62</v>
      </c>
      <c r="F75" s="35">
        <f t="shared" si="36"/>
        <v>14825.71</v>
      </c>
      <c r="G75" s="35">
        <f t="shared" si="36"/>
        <v>0</v>
      </c>
      <c r="H75" s="35">
        <f t="shared" si="36"/>
        <v>0</v>
      </c>
      <c r="I75" s="36">
        <f t="shared" si="37"/>
        <v>69626.12</v>
      </c>
      <c r="J75" s="63"/>
      <c r="K75"/>
      <c r="L75"/>
      <c r="M75"/>
      <c r="N75"/>
      <c r="O75"/>
      <c r="P75"/>
      <c r="Q75"/>
      <c r="R75"/>
      <c r="S75"/>
      <c r="T75"/>
      <c r="U75"/>
    </row>
    <row r="76" spans="1:21" ht="15" customHeight="1" x14ac:dyDescent="0.25">
      <c r="A76" s="117">
        <f t="shared" si="38"/>
        <v>44352</v>
      </c>
      <c r="B76" s="115">
        <f t="shared" si="35"/>
        <v>2021</v>
      </c>
      <c r="C76" s="116">
        <f t="shared" si="36"/>
        <v>3789.14</v>
      </c>
      <c r="D76" s="116">
        <f t="shared" si="36"/>
        <v>2856.45</v>
      </c>
      <c r="E76" s="116">
        <f t="shared" si="36"/>
        <v>1920.98</v>
      </c>
      <c r="F76" s="116">
        <f t="shared" si="36"/>
        <v>2456.1299999999997</v>
      </c>
      <c r="G76" s="116">
        <f t="shared" si="36"/>
        <v>0</v>
      </c>
      <c r="H76" s="116">
        <f t="shared" si="36"/>
        <v>0</v>
      </c>
      <c r="I76" s="116">
        <f t="shared" si="37"/>
        <v>11022.699999999999</v>
      </c>
    </row>
    <row r="77" spans="1:21" ht="15" customHeight="1" x14ac:dyDescent="0.25">
      <c r="A77" s="83">
        <f t="shared" si="38"/>
        <v>44535</v>
      </c>
      <c r="B77" s="81">
        <f t="shared" si="35"/>
        <v>2021</v>
      </c>
      <c r="C77" s="35">
        <f t="shared" si="36"/>
        <v>22989.14</v>
      </c>
      <c r="D77" s="35">
        <f t="shared" si="36"/>
        <v>12356.45</v>
      </c>
      <c r="E77" s="35">
        <f t="shared" si="36"/>
        <v>19920.98</v>
      </c>
      <c r="F77" s="35">
        <f t="shared" si="36"/>
        <v>14956.13</v>
      </c>
      <c r="G77" s="35">
        <f t="shared" si="36"/>
        <v>0</v>
      </c>
      <c r="H77" s="35">
        <f t="shared" si="36"/>
        <v>0</v>
      </c>
      <c r="I77" s="36">
        <f t="shared" si="37"/>
        <v>70222.7</v>
      </c>
    </row>
    <row r="78" spans="1:21" ht="15" customHeight="1" x14ac:dyDescent="0.25">
      <c r="A78" s="117">
        <f t="shared" si="38"/>
        <v>44717</v>
      </c>
      <c r="B78" s="115">
        <f t="shared" si="35"/>
        <v>2022</v>
      </c>
      <c r="C78" s="116">
        <f t="shared" si="36"/>
        <v>3522.2599999999998</v>
      </c>
      <c r="D78" s="116">
        <f t="shared" si="36"/>
        <v>2724.3999999999996</v>
      </c>
      <c r="E78" s="116">
        <f t="shared" si="36"/>
        <v>1670.78</v>
      </c>
      <c r="F78" s="116">
        <f t="shared" si="36"/>
        <v>2282.3799999999997</v>
      </c>
      <c r="G78" s="116">
        <f t="shared" si="36"/>
        <v>0</v>
      </c>
      <c r="H78" s="116">
        <f t="shared" si="36"/>
        <v>0</v>
      </c>
      <c r="I78" s="116">
        <f t="shared" si="37"/>
        <v>10199.82</v>
      </c>
    </row>
    <row r="79" spans="1:21" ht="15" customHeight="1" thickBot="1" x14ac:dyDescent="0.3">
      <c r="A79" s="83">
        <f t="shared" si="38"/>
        <v>44900</v>
      </c>
      <c r="B79" s="81">
        <f t="shared" si="35"/>
        <v>2022</v>
      </c>
      <c r="C79" s="35">
        <f t="shared" si="36"/>
        <v>23422.26</v>
      </c>
      <c r="D79" s="35">
        <f t="shared" si="36"/>
        <v>12524.4</v>
      </c>
      <c r="E79" s="35">
        <f t="shared" si="36"/>
        <v>20270.78</v>
      </c>
      <c r="F79" s="35">
        <f t="shared" si="36"/>
        <v>15082.38</v>
      </c>
      <c r="G79" s="35">
        <f t="shared" si="36"/>
        <v>0</v>
      </c>
      <c r="H79" s="35">
        <f t="shared" si="36"/>
        <v>0</v>
      </c>
      <c r="I79" s="36">
        <f t="shared" si="37"/>
        <v>71299.819999999992</v>
      </c>
    </row>
    <row r="80" spans="1:21" ht="15" customHeight="1" thickBot="1" x14ac:dyDescent="0.3">
      <c r="A80" s="89" t="s">
        <v>16</v>
      </c>
      <c r="B80" s="136"/>
      <c r="C80" s="119">
        <f t="shared" ref="C80:I80" si="39">SUM(C70:C79)</f>
        <v>134195.92599999998</v>
      </c>
      <c r="D80" s="120">
        <f t="shared" si="39"/>
        <v>75905.407800000001</v>
      </c>
      <c r="E80" s="120">
        <f t="shared" si="39"/>
        <v>109390.08679999999</v>
      </c>
      <c r="F80" s="120">
        <f t="shared" si="39"/>
        <v>86927.919399999999</v>
      </c>
      <c r="G80" s="120">
        <f t="shared" si="39"/>
        <v>0</v>
      </c>
      <c r="H80" s="121">
        <f t="shared" si="39"/>
        <v>0</v>
      </c>
      <c r="I80" s="119">
        <f t="shared" si="39"/>
        <v>406419.33999999997</v>
      </c>
      <c r="K80" s="123"/>
    </row>
    <row r="81" spans="10:10" ht="15" customHeight="1" x14ac:dyDescent="0.25"/>
    <row r="82" spans="10:10" ht="15" customHeight="1" x14ac:dyDescent="0.25"/>
    <row r="83" spans="10:10" ht="15" customHeight="1" x14ac:dyDescent="0.25"/>
    <row r="84" spans="10:10" ht="15" customHeight="1" x14ac:dyDescent="0.25"/>
    <row r="85" spans="10:10" ht="15" customHeight="1" x14ac:dyDescent="0.25"/>
    <row r="86" spans="10:10" ht="15" customHeight="1" x14ac:dyDescent="0.25"/>
    <row r="87" spans="10:10" ht="15" customHeight="1" x14ac:dyDescent="0.25"/>
    <row r="88" spans="10:10" ht="15" customHeight="1" x14ac:dyDescent="0.25"/>
    <row r="89" spans="10:10" ht="15" customHeight="1" x14ac:dyDescent="0.25">
      <c r="J89" s="122"/>
    </row>
    <row r="90" spans="10:10" ht="15" customHeight="1" x14ac:dyDescent="0.25"/>
    <row r="91" spans="10:10" ht="15" customHeight="1" x14ac:dyDescent="0.25"/>
    <row r="92" spans="10:10" ht="15" customHeight="1" x14ac:dyDescent="0.25"/>
    <row r="93" spans="10:10" ht="15" customHeight="1" x14ac:dyDescent="0.25"/>
    <row r="112" spans="11:21" x14ac:dyDescent="0.25">
      <c r="K112" s="9"/>
      <c r="U112" s="9"/>
    </row>
    <row r="120" spans="1:21" x14ac:dyDescent="0.25">
      <c r="L120" s="9"/>
      <c r="M120" s="9"/>
      <c r="N120" s="9"/>
      <c r="O120" s="9"/>
      <c r="P120" s="9"/>
      <c r="Q120" s="9"/>
      <c r="R120" s="9"/>
      <c r="S120" s="9"/>
      <c r="T120" s="9"/>
    </row>
    <row r="121" spans="1:21" s="9" customFormat="1" ht="20.100000000000001" customHeight="1" x14ac:dyDescent="0.25">
      <c r="A121"/>
      <c r="B121" s="5"/>
      <c r="C121"/>
      <c r="D121"/>
      <c r="E121"/>
      <c r="F121"/>
      <c r="G121"/>
      <c r="H121"/>
      <c r="I121"/>
      <c r="J121" s="63"/>
      <c r="K121"/>
      <c r="L121"/>
      <c r="M121"/>
      <c r="N121"/>
      <c r="O121"/>
      <c r="P121"/>
      <c r="Q121"/>
      <c r="R121"/>
      <c r="S121"/>
      <c r="T121"/>
      <c r="U121"/>
    </row>
  </sheetData>
  <mergeCells count="67">
    <mergeCell ref="A12:I12"/>
    <mergeCell ref="A22:A36"/>
    <mergeCell ref="A21:B21"/>
    <mergeCell ref="I13:I15"/>
    <mergeCell ref="C13:H13"/>
    <mergeCell ref="B13:B15"/>
    <mergeCell ref="A13:A15"/>
    <mergeCell ref="A67:A69"/>
    <mergeCell ref="B67:B69"/>
    <mergeCell ref="C67:H67"/>
    <mergeCell ref="I67:I69"/>
    <mergeCell ref="A80:B80"/>
    <mergeCell ref="A50:I50"/>
    <mergeCell ref="A51:A53"/>
    <mergeCell ref="B51:B53"/>
    <mergeCell ref="C51:H51"/>
    <mergeCell ref="I51:I53"/>
    <mergeCell ref="A64:B64"/>
    <mergeCell ref="A66:I66"/>
    <mergeCell ref="L32:T32"/>
    <mergeCell ref="L33:L35"/>
    <mergeCell ref="M33:M35"/>
    <mergeCell ref="N33:S33"/>
    <mergeCell ref="T33:T35"/>
    <mergeCell ref="A37:B37"/>
    <mergeCell ref="A40:I40"/>
    <mergeCell ref="A41:A43"/>
    <mergeCell ref="B41:B43"/>
    <mergeCell ref="C41:H41"/>
    <mergeCell ref="I41:I43"/>
    <mergeCell ref="L28:M28"/>
    <mergeCell ref="L29:M29"/>
    <mergeCell ref="L20:M20"/>
    <mergeCell ref="L21:M21"/>
    <mergeCell ref="L22:M22"/>
    <mergeCell ref="L23:M23"/>
    <mergeCell ref="L24:M24"/>
    <mergeCell ref="L25:M25"/>
    <mergeCell ref="L26:M26"/>
    <mergeCell ref="L27:M27"/>
    <mergeCell ref="L14:M14"/>
    <mergeCell ref="L15:M15"/>
    <mergeCell ref="L16:M16"/>
    <mergeCell ref="L17:M17"/>
    <mergeCell ref="L18:M18"/>
    <mergeCell ref="L19:M19"/>
    <mergeCell ref="T7:T9"/>
    <mergeCell ref="L10:M10"/>
    <mergeCell ref="L11:M11"/>
    <mergeCell ref="L12:M12"/>
    <mergeCell ref="L13:M13"/>
    <mergeCell ref="A7:A9"/>
    <mergeCell ref="B7:B9"/>
    <mergeCell ref="C7:H7"/>
    <mergeCell ref="I7:I9"/>
    <mergeCell ref="L7:M9"/>
    <mergeCell ref="N7:S7"/>
    <mergeCell ref="A4:B4"/>
    <mergeCell ref="G4:H4"/>
    <mergeCell ref="L4:M4"/>
    <mergeCell ref="R4:S4"/>
    <mergeCell ref="A6:I6"/>
    <mergeCell ref="L6:T6"/>
    <mergeCell ref="A2:B2"/>
    <mergeCell ref="E2:I2"/>
    <mergeCell ref="L2:M2"/>
    <mergeCell ref="P2:T2"/>
  </mergeCells>
  <printOptions horizontalCentered="1"/>
  <pageMargins left="0.19685039370078741" right="0.19685039370078741" top="0.39370078740157483" bottom="0.39370078740157483" header="0" footer="0"/>
  <pageSetup paperSize="5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SYNTHÈSE DONNÉES COMPTABLES</vt:lpstr>
      <vt:lpstr>23-G</vt:lpstr>
      <vt:lpstr>22-F</vt:lpstr>
      <vt:lpstr>'22-F'!Zone_d_impression</vt:lpstr>
      <vt:lpstr>'23-G'!Zone_d_impression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Majorie Després</dc:creator>
  <cp:lastModifiedBy>Majorie Després</cp:lastModifiedBy>
  <dcterms:created xsi:type="dcterms:W3CDTF">2022-03-08T20:43:23Z</dcterms:created>
  <dcterms:modified xsi:type="dcterms:W3CDTF">2022-03-08T21:03:59Z</dcterms:modified>
</cp:coreProperties>
</file>