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F:\Baggio\produit en croix\"/>
    </mc:Choice>
  </mc:AlternateContent>
  <xr:revisionPtr revIDLastSave="0" documentId="13_ncr:1_{CB58AFC6-74F0-4FAB-835A-CA5B9F5A643A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Détail du travail" sheetId="3" r:id="rId1"/>
    <sheet name="produits en croix" sheetId="5" r:id="rId2"/>
    <sheet name="couv comprise" sheetId="1" r:id="rId3"/>
    <sheet name="couv a part" sheetId="2" r:id="rId4"/>
    <sheet name="images" sheetId="6" r:id="rId5"/>
    <sheet name="divers" sheetId="7" r:id="rId6"/>
  </sheets>
  <definedNames>
    <definedName name="format">OFFSET(images!$B$5,0,'Détail du travail'!$E$4,1,1)</definedName>
    <definedName name="Format_d_impression">OFFSET(images!$A$1,0,'produits en croix'!$H$7,1,1)</definedName>
    <definedName name="Interieur">OFFSET(images!$A$1,0,'produits en croix'!$Z$7,1,1)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45" i="2" l="1"/>
  <c r="N9" i="5"/>
  <c r="E15" i="3"/>
  <c r="N8" i="5"/>
  <c r="P8" i="5"/>
  <c r="N15" i="5"/>
  <c r="K5" i="2"/>
  <c r="O5" i="2"/>
  <c r="O6" i="2"/>
  <c r="O9" i="2"/>
  <c r="K20" i="2"/>
  <c r="M20" i="2"/>
  <c r="O20" i="2"/>
  <c r="K24" i="2"/>
  <c r="K12" i="2"/>
  <c r="O12" i="2"/>
  <c r="K16" i="2"/>
  <c r="O16" i="2"/>
  <c r="O17" i="2"/>
  <c r="O21" i="2"/>
  <c r="M24" i="2"/>
  <c r="O24" i="2"/>
  <c r="O25" i="2"/>
  <c r="K28" i="2"/>
  <c r="O13" i="2"/>
  <c r="O28" i="2"/>
  <c r="O29" i="2"/>
  <c r="K32" i="2"/>
  <c r="E16" i="1"/>
  <c r="M16" i="2"/>
  <c r="N6" i="5"/>
  <c r="X10" i="5"/>
  <c r="U6" i="5"/>
  <c r="V8" i="5"/>
  <c r="V9" i="5"/>
  <c r="V4" i="5"/>
  <c r="V6" i="5"/>
  <c r="V10" i="5"/>
  <c r="U5" i="5"/>
  <c r="X8" i="5"/>
  <c r="W4" i="5"/>
  <c r="W5" i="5"/>
  <c r="X5" i="5"/>
  <c r="V5" i="5"/>
  <c r="W6" i="5"/>
  <c r="X6" i="5"/>
  <c r="Z6" i="5"/>
  <c r="C20" i="3"/>
  <c r="N7" i="5"/>
  <c r="E41" i="1"/>
  <c r="E5" i="1"/>
  <c r="C5" i="1"/>
  <c r="G5" i="1"/>
  <c r="G6" i="1"/>
  <c r="E9" i="1"/>
  <c r="G9" i="1"/>
  <c r="C20" i="1"/>
  <c r="E20" i="1"/>
  <c r="G20" i="1"/>
  <c r="C24" i="1"/>
  <c r="E24" i="1"/>
  <c r="G24" i="1"/>
  <c r="G25" i="1"/>
  <c r="C28" i="1"/>
  <c r="E28" i="1"/>
  <c r="G28" i="1"/>
  <c r="G29" i="1"/>
  <c r="C32" i="1"/>
  <c r="E32" i="1"/>
  <c r="G32" i="1"/>
  <c r="G33" i="1"/>
  <c r="C35" i="1"/>
  <c r="E35" i="1"/>
  <c r="G35" i="1"/>
  <c r="G36" i="1"/>
  <c r="C39" i="1"/>
  <c r="E39" i="1"/>
  <c r="G39" i="1"/>
  <c r="G40" i="1"/>
  <c r="C41" i="1"/>
  <c r="G41" i="1"/>
  <c r="C45" i="1"/>
  <c r="E45" i="1"/>
  <c r="G45" i="1"/>
  <c r="G46" i="1"/>
  <c r="C49" i="1"/>
  <c r="E49" i="1"/>
  <c r="G49" i="1"/>
  <c r="G50" i="1"/>
  <c r="C52" i="1"/>
  <c r="E52" i="1"/>
  <c r="G52" i="1"/>
  <c r="G53" i="1"/>
  <c r="C56" i="1"/>
  <c r="E56" i="1"/>
  <c r="G56" i="1"/>
  <c r="G57" i="1"/>
  <c r="I56" i="1"/>
  <c r="M41" i="2"/>
  <c r="M5" i="2"/>
  <c r="M9" i="2"/>
  <c r="M28" i="2"/>
  <c r="M32" i="2"/>
  <c r="O32" i="2"/>
  <c r="O33" i="2"/>
  <c r="K35" i="2"/>
  <c r="M35" i="2"/>
  <c r="O35" i="2"/>
  <c r="O36" i="2"/>
  <c r="K39" i="2"/>
  <c r="M39" i="2"/>
  <c r="O39" i="2"/>
  <c r="O40" i="2"/>
  <c r="K41" i="2"/>
  <c r="O41" i="2"/>
  <c r="N14" i="5"/>
  <c r="N16" i="5"/>
  <c r="M45" i="2"/>
  <c r="O45" i="2"/>
  <c r="O46" i="2"/>
  <c r="K49" i="2"/>
  <c r="M49" i="2"/>
  <c r="O49" i="2"/>
  <c r="O50" i="2"/>
  <c r="K52" i="2"/>
  <c r="M52" i="2"/>
  <c r="O52" i="2"/>
  <c r="O53" i="2"/>
  <c r="K56" i="2"/>
  <c r="M56" i="2"/>
  <c r="O56" i="2"/>
  <c r="O57" i="2"/>
  <c r="Q57" i="2"/>
  <c r="E61" i="1"/>
  <c r="C61" i="1"/>
  <c r="G42" i="1"/>
  <c r="D8" i="5"/>
  <c r="D9" i="5"/>
  <c r="D4" i="5"/>
  <c r="F10" i="5"/>
  <c r="C6" i="5"/>
  <c r="D6" i="5"/>
  <c r="F8" i="5"/>
  <c r="E4" i="5"/>
  <c r="D10" i="5"/>
  <c r="C5" i="5"/>
  <c r="E5" i="5"/>
  <c r="F5" i="5"/>
  <c r="D5" i="5"/>
  <c r="E6" i="5"/>
  <c r="F6" i="5"/>
  <c r="H6" i="5"/>
  <c r="E5" i="2"/>
  <c r="C5" i="2"/>
  <c r="G5" i="2"/>
  <c r="G6" i="2"/>
  <c r="E9" i="2"/>
  <c r="G9" i="2"/>
  <c r="C12" i="2"/>
  <c r="E12" i="2"/>
  <c r="G12" i="2"/>
  <c r="C16" i="2"/>
  <c r="E16" i="2"/>
  <c r="G16" i="2"/>
  <c r="G17" i="2"/>
  <c r="C20" i="2"/>
  <c r="G61" i="1"/>
  <c r="G62" i="1"/>
  <c r="G58" i="1"/>
  <c r="C12" i="1"/>
  <c r="E12" i="1"/>
  <c r="G12" i="1"/>
  <c r="G13" i="1"/>
  <c r="C16" i="1"/>
  <c r="G16" i="1"/>
  <c r="G17" i="1"/>
  <c r="G21" i="1"/>
  <c r="K61" i="2"/>
  <c r="E4" i="3"/>
  <c r="R8" i="5"/>
  <c r="P11" i="5"/>
  <c r="E11" i="3"/>
  <c r="Y20" i="5"/>
  <c r="G20" i="5"/>
  <c r="V13" i="5"/>
  <c r="D13" i="5"/>
  <c r="Y10" i="5"/>
  <c r="Z7" i="5"/>
  <c r="Y6" i="5"/>
  <c r="Y5" i="5"/>
  <c r="M61" i="2"/>
  <c r="E37" i="2"/>
  <c r="E20" i="2"/>
  <c r="G20" i="2"/>
  <c r="G21" i="2"/>
  <c r="C24" i="2"/>
  <c r="E24" i="2"/>
  <c r="G24" i="2"/>
  <c r="G25" i="2"/>
  <c r="C27" i="2"/>
  <c r="E27" i="2"/>
  <c r="G27" i="2"/>
  <c r="G28" i="2"/>
  <c r="C31" i="2"/>
  <c r="E31" i="2"/>
  <c r="G31" i="2"/>
  <c r="G32" i="2"/>
  <c r="G33" i="2"/>
  <c r="N5" i="5"/>
  <c r="N4" i="5"/>
  <c r="G5" i="5"/>
  <c r="G6" i="5"/>
  <c r="H7" i="5"/>
  <c r="G10" i="5"/>
  <c r="M12" i="2"/>
  <c r="C37" i="2"/>
  <c r="G37" i="2"/>
  <c r="G38" i="2"/>
  <c r="G13" i="2"/>
  <c r="O58" i="2"/>
  <c r="O42" i="2"/>
  <c r="O61" i="2"/>
  <c r="O62" i="2"/>
</calcChain>
</file>

<file path=xl/sharedStrings.xml><?xml version="1.0" encoding="utf-8"?>
<sst xmlns="http://schemas.openxmlformats.org/spreadsheetml/2006/main" count="356" uniqueCount="96">
  <si>
    <t>Passe variable</t>
  </si>
  <si>
    <t>+</t>
  </si>
  <si>
    <t>=</t>
  </si>
  <si>
    <t>arrondi</t>
  </si>
  <si>
    <t>Raineuse</t>
  </si>
  <si>
    <t>Plieuse</t>
  </si>
  <si>
    <t>Nb de tours</t>
  </si>
  <si>
    <t>:</t>
  </si>
  <si>
    <t>Nb de feuilles par paquets</t>
  </si>
  <si>
    <t>Commande de Paquets de feuille</t>
  </si>
  <si>
    <t>Passe fixe</t>
  </si>
  <si>
    <t>couverture</t>
  </si>
  <si>
    <t>Nb de cahiers</t>
  </si>
  <si>
    <t>X</t>
  </si>
  <si>
    <t>interieur</t>
  </si>
  <si>
    <t>impression passe variable :</t>
  </si>
  <si>
    <t>impression passe fixe :</t>
  </si>
  <si>
    <t>Plieuse passe variable</t>
  </si>
  <si>
    <t>Plieuse passe fixe</t>
  </si>
  <si>
    <t>nombre de pli</t>
  </si>
  <si>
    <t>encarteuse piqueuse passe variable</t>
  </si>
  <si>
    <t>encarteuse piqueuse passe fixe</t>
  </si>
  <si>
    <t>nombre poste</t>
  </si>
  <si>
    <t>IMPRESSION</t>
  </si>
  <si>
    <t>PLIEUSE</t>
  </si>
  <si>
    <t>ENCARTEUSE</t>
  </si>
  <si>
    <t>Encarteuse</t>
  </si>
  <si>
    <t>RAINEUSE</t>
  </si>
  <si>
    <t>raineuse passe variable</t>
  </si>
  <si>
    <t>passe fixe</t>
  </si>
  <si>
    <t>COUVERTURE</t>
  </si>
  <si>
    <t>INTERIEUR</t>
  </si>
  <si>
    <t>Pinces :</t>
  </si>
  <si>
    <t>Format feuille :</t>
  </si>
  <si>
    <t>Débords :</t>
  </si>
  <si>
    <t>Format document :</t>
  </si>
  <si>
    <t>Poses</t>
  </si>
  <si>
    <t>Format feuille d'impression (mm)</t>
  </si>
  <si>
    <t>Superficie</t>
  </si>
  <si>
    <t>NB de poses</t>
  </si>
  <si>
    <t>Format document client (mm)</t>
  </si>
  <si>
    <t>9 poses Recto</t>
  </si>
  <si>
    <t>8 poses Recto</t>
  </si>
  <si>
    <t>6 poses Recto</t>
  </si>
  <si>
    <t>4 poses Recto</t>
  </si>
  <si>
    <t>2 poses Recto</t>
  </si>
  <si>
    <t>1 poses Recto</t>
  </si>
  <si>
    <t>Format d'impression</t>
  </si>
  <si>
    <t>16 poses Recto</t>
  </si>
  <si>
    <t>Nb de pages :</t>
  </si>
  <si>
    <t>1 passage</t>
  </si>
  <si>
    <t>2 passage</t>
  </si>
  <si>
    <t>Quadri</t>
  </si>
  <si>
    <t>Nombres exemplaire</t>
  </si>
  <si>
    <t>NB de couv à la feuilles :</t>
  </si>
  <si>
    <t>R°V°</t>
  </si>
  <si>
    <t>Grammage</t>
  </si>
  <si>
    <t>p</t>
  </si>
  <si>
    <t>Nombres de cahiers intérieur</t>
  </si>
  <si>
    <t>Nb poches</t>
  </si>
  <si>
    <t>Nb de plis</t>
  </si>
  <si>
    <t>Nombre de pages interieur</t>
  </si>
  <si>
    <t>pages de couv</t>
  </si>
  <si>
    <t>Pages de couv :</t>
  </si>
  <si>
    <t>Cahier couv :</t>
  </si>
  <si>
    <t>Pages Intérieurs :</t>
  </si>
  <si>
    <t>Cahiers Intérieurs :</t>
  </si>
  <si>
    <t>nb de poses du cahier à Basculer :</t>
  </si>
  <si>
    <t>basculé</t>
  </si>
  <si>
    <t>Paquet de :</t>
  </si>
  <si>
    <t xml:space="preserve">Format d'impression intérieur </t>
  </si>
  <si>
    <t>Format d'impression couv</t>
  </si>
  <si>
    <t>Intérieur</t>
  </si>
  <si>
    <t>grammage</t>
  </si>
  <si>
    <t>Ft impression</t>
  </si>
  <si>
    <t xml:space="preserve">R° </t>
  </si>
  <si>
    <t>pages</t>
  </si>
  <si>
    <t>reste</t>
  </si>
  <si>
    <t>poses x cahiers</t>
  </si>
  <si>
    <t>Ft italienne ouvert brut</t>
  </si>
  <si>
    <t>Ft italienne ouvert</t>
  </si>
  <si>
    <t>Ft ouvert brut</t>
  </si>
  <si>
    <t>Ft ouvert</t>
  </si>
  <si>
    <t>Ft fini</t>
  </si>
  <si>
    <t>italienne Ft fini</t>
  </si>
  <si>
    <t>italienne Ft brut</t>
  </si>
  <si>
    <t>Debords</t>
  </si>
  <si>
    <t>Italienne</t>
  </si>
  <si>
    <t>Française</t>
  </si>
  <si>
    <t>Format du document fini :</t>
  </si>
  <si>
    <t>format  ouvert/fini/brut</t>
  </si>
  <si>
    <t>ft brut</t>
  </si>
  <si>
    <t>17 poses recto</t>
  </si>
  <si>
    <t>10 poses recto</t>
  </si>
  <si>
    <t>20p Recto</t>
  </si>
  <si>
    <t>Impression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</si>
</sst>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theme="1"/>
      <name val="Calibri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5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47B60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</borders>
  <cellStyleXfs count="2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0" fillId="0" borderId="0"/>
  </cellStyleXfs>
  <cellXfs count="17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1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4" xfId="0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6" borderId="7" xfId="0" applyFill="1" applyBorder="1" applyAlignment="1">
      <alignment horizontal="center"/>
    </xf>
    <xf numFmtId="0" fontId="0" fillId="6" borderId="7" xfId="0" applyFill="1" applyBorder="1"/>
    <xf numFmtId="0" fontId="0" fillId="6" borderId="8" xfId="0" applyFill="1" applyBorder="1"/>
    <xf numFmtId="0" fontId="0" fillId="0" borderId="0" xfId="0" applyBorder="1" applyAlignment="1">
      <alignment horizontal="right" vertical="center"/>
    </xf>
    <xf numFmtId="0" fontId="1" fillId="6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4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right"/>
    </xf>
    <xf numFmtId="0" fontId="0" fillId="3" borderId="8" xfId="0" applyFill="1" applyBorder="1"/>
    <xf numFmtId="0" fontId="0" fillId="2" borderId="9" xfId="0" applyFill="1" applyBorder="1"/>
    <xf numFmtId="0" fontId="0" fillId="0" borderId="9" xfId="0" applyBorder="1"/>
    <xf numFmtId="0" fontId="0" fillId="2" borderId="10" xfId="0" applyFill="1" applyBorder="1"/>
    <xf numFmtId="0" fontId="0" fillId="6" borderId="1" xfId="0" applyFill="1" applyBorder="1"/>
    <xf numFmtId="0" fontId="1" fillId="4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0" fillId="0" borderId="8" xfId="0" applyBorder="1"/>
    <xf numFmtId="0" fontId="5" fillId="0" borderId="7" xfId="0" applyFont="1" applyBorder="1" applyAlignment="1">
      <alignment horizontal="center" vertical="center"/>
    </xf>
    <xf numFmtId="0" fontId="0" fillId="6" borderId="7" xfId="0" applyFill="1" applyBorder="1" applyAlignment="1">
      <alignment horizontal="center" vertical="center" wrapText="1"/>
    </xf>
    <xf numFmtId="1" fontId="0" fillId="6" borderId="7" xfId="0" applyNumberFormat="1" applyFill="1" applyBorder="1" applyAlignment="1">
      <alignment horizontal="center"/>
    </xf>
    <xf numFmtId="10" fontId="0" fillId="6" borderId="7" xfId="0" applyNumberFormat="1" applyFill="1" applyBorder="1"/>
    <xf numFmtId="10" fontId="0" fillId="0" borderId="7" xfId="0" applyNumberFormat="1" applyBorder="1"/>
    <xf numFmtId="0" fontId="0" fillId="5" borderId="1" xfId="0" applyFill="1" applyBorder="1"/>
    <xf numFmtId="0" fontId="0" fillId="2" borderId="7" xfId="0" applyFill="1" applyBorder="1" applyAlignment="1">
      <alignment horizontal="center"/>
    </xf>
    <xf numFmtId="0" fontId="0" fillId="0" borderId="7" xfId="0" applyBorder="1" applyAlignment="1">
      <alignment horizontal="left"/>
    </xf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0" fillId="4" borderId="0" xfId="0" applyFill="1" applyBorder="1" applyAlignment="1">
      <alignment horizontal="right"/>
    </xf>
    <xf numFmtId="0" fontId="8" fillId="4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9" fontId="0" fillId="0" borderId="0" xfId="0" applyNumberFormat="1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0" fontId="0" fillId="0" borderId="0" xfId="0" applyNumberFormat="1" applyAlignment="1">
      <alignment horizontal="right"/>
    </xf>
    <xf numFmtId="0" fontId="7" fillId="0" borderId="0" xfId="0" applyFont="1" applyAlignment="1">
      <alignment horizontal="right"/>
    </xf>
    <xf numFmtId="0" fontId="0" fillId="2" borderId="0" xfId="0" applyFill="1" applyBorder="1"/>
    <xf numFmtId="0" fontId="10" fillId="0" borderId="0" xfId="25"/>
    <xf numFmtId="0" fontId="11" fillId="0" borderId="0" xfId="25" applyFont="1"/>
    <xf numFmtId="0" fontId="11" fillId="0" borderId="14" xfId="25" applyFont="1" applyBorder="1"/>
    <xf numFmtId="0" fontId="11" fillId="0" borderId="15" xfId="25" applyFont="1" applyBorder="1"/>
    <xf numFmtId="0" fontId="12" fillId="0" borderId="15" xfId="25" applyFont="1" applyBorder="1" applyAlignment="1">
      <alignment horizontal="left"/>
    </xf>
    <xf numFmtId="0" fontId="12" fillId="0" borderId="0" xfId="25" applyFont="1" applyAlignment="1">
      <alignment horizontal="left"/>
    </xf>
    <xf numFmtId="0" fontId="12" fillId="0" borderId="17" xfId="25" applyFont="1" applyBorder="1" applyAlignment="1">
      <alignment horizontal="left"/>
    </xf>
    <xf numFmtId="0" fontId="12" fillId="0" borderId="7" xfId="25" applyFont="1" applyBorder="1" applyAlignment="1">
      <alignment horizontal="center"/>
    </xf>
    <xf numFmtId="0" fontId="12" fillId="0" borderId="7" xfId="25" applyFont="1" applyBorder="1" applyAlignment="1">
      <alignment horizontal="right"/>
    </xf>
    <xf numFmtId="0" fontId="11" fillId="0" borderId="0" xfId="25" applyFont="1" applyAlignment="1">
      <alignment horizontal="left"/>
    </xf>
    <xf numFmtId="0" fontId="11" fillId="0" borderId="17" xfId="25" applyFont="1" applyBorder="1"/>
    <xf numFmtId="0" fontId="11" fillId="0" borderId="7" xfId="25" applyFont="1" applyBorder="1" applyAlignment="1">
      <alignment horizontal="center"/>
    </xf>
    <xf numFmtId="0" fontId="12" fillId="0" borderId="7" xfId="25" applyFont="1" applyBorder="1" applyAlignment="1">
      <alignment horizontal="left"/>
    </xf>
    <xf numFmtId="0" fontId="12" fillId="0" borderId="19" xfId="25" applyFont="1" applyBorder="1" applyAlignment="1">
      <alignment horizontal="left"/>
    </xf>
    <xf numFmtId="0" fontId="12" fillId="0" borderId="20" xfId="25" applyFont="1" applyBorder="1" applyAlignment="1">
      <alignment horizontal="center"/>
    </xf>
    <xf numFmtId="0" fontId="12" fillId="0" borderId="20" xfId="25" applyFont="1" applyBorder="1" applyAlignment="1">
      <alignment horizontal="right"/>
    </xf>
    <xf numFmtId="0" fontId="14" fillId="0" borderId="0" xfId="25" applyFont="1"/>
    <xf numFmtId="0" fontId="10" fillId="0" borderId="0" xfId="25" applyAlignment="1">
      <alignment horizontal="left"/>
    </xf>
    <xf numFmtId="0" fontId="15" fillId="0" borderId="0" xfId="25" applyFont="1"/>
    <xf numFmtId="0" fontId="16" fillId="0" borderId="22" xfId="25" applyFont="1" applyBorder="1" applyAlignment="1">
      <alignment vertical="center"/>
    </xf>
    <xf numFmtId="0" fontId="16" fillId="0" borderId="23" xfId="25" applyFont="1" applyBorder="1" applyAlignment="1">
      <alignment vertical="center"/>
    </xf>
    <xf numFmtId="0" fontId="12" fillId="2" borderId="24" xfId="25" applyFont="1" applyFill="1" applyBorder="1" applyAlignment="1">
      <alignment horizontal="center" vertical="center"/>
    </xf>
    <xf numFmtId="1" fontId="12" fillId="0" borderId="25" xfId="25" applyNumberFormat="1" applyFont="1" applyBorder="1" applyAlignment="1">
      <alignment horizontal="center" vertical="center"/>
    </xf>
    <xf numFmtId="1" fontId="12" fillId="0" borderId="26" xfId="25" applyNumberFormat="1" applyFont="1" applyBorder="1" applyAlignment="1">
      <alignment horizontal="center" vertical="center"/>
    </xf>
    <xf numFmtId="0" fontId="12" fillId="2" borderId="28" xfId="25" applyFont="1" applyFill="1" applyBorder="1" applyAlignment="1">
      <alignment horizontal="center" vertical="center"/>
    </xf>
    <xf numFmtId="1" fontId="12" fillId="0" borderId="29" xfId="25" applyNumberFormat="1" applyFont="1" applyBorder="1" applyAlignment="1">
      <alignment horizontal="center" vertical="center"/>
    </xf>
    <xf numFmtId="1" fontId="12" fillId="0" borderId="1" xfId="25" applyNumberFormat="1" applyFont="1" applyBorder="1" applyAlignment="1">
      <alignment horizontal="center" vertical="center"/>
    </xf>
    <xf numFmtId="0" fontId="12" fillId="9" borderId="30" xfId="25" applyFont="1" applyFill="1" applyBorder="1" applyAlignment="1">
      <alignment horizontal="center" vertical="center"/>
    </xf>
    <xf numFmtId="0" fontId="12" fillId="0" borderId="0" xfId="25" applyFont="1" applyAlignment="1">
      <alignment horizontal="left" vertical="center"/>
    </xf>
    <xf numFmtId="0" fontId="9" fillId="0" borderId="32" xfId="25" applyFont="1" applyBorder="1" applyAlignment="1">
      <alignment horizontal="center" vertical="center" wrapText="1"/>
    </xf>
    <xf numFmtId="0" fontId="15" fillId="0" borderId="37" xfId="25" applyFont="1" applyBorder="1" applyAlignment="1">
      <alignment horizontal="center" vertical="center"/>
    </xf>
    <xf numFmtId="0" fontId="13" fillId="0" borderId="0" xfId="25" applyFont="1" applyAlignment="1">
      <alignment horizontal="center"/>
    </xf>
    <xf numFmtId="0" fontId="15" fillId="0" borderId="38" xfId="25" applyFont="1" applyBorder="1" applyAlignment="1">
      <alignment horizontal="center" vertical="center"/>
    </xf>
    <xf numFmtId="0" fontId="10" fillId="0" borderId="0" xfId="25" applyAlignment="1">
      <alignment horizontal="center"/>
    </xf>
    <xf numFmtId="0" fontId="16" fillId="0" borderId="0" xfId="25" applyFont="1" applyAlignment="1">
      <alignment horizontal="left"/>
    </xf>
    <xf numFmtId="0" fontId="19" fillId="0" borderId="0" xfId="25" applyFont="1" applyAlignment="1">
      <alignment horizontal="right"/>
    </xf>
    <xf numFmtId="0" fontId="15" fillId="0" borderId="0" xfId="25" applyFont="1"/>
    <xf numFmtId="0" fontId="7" fillId="0" borderId="0" xfId="0" applyFont="1" applyBorder="1" applyAlignment="1">
      <alignment horizontal="right" vertical="center"/>
    </xf>
    <xf numFmtId="0" fontId="7" fillId="0" borderId="4" xfId="0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16" fillId="0" borderId="0" xfId="25" applyFont="1" applyAlignment="1">
      <alignment horizontal="center"/>
    </xf>
    <xf numFmtId="0" fontId="21" fillId="0" borderId="0" xfId="25" applyFont="1" applyAlignment="1">
      <alignment horizontal="center"/>
    </xf>
    <xf numFmtId="0" fontId="4" fillId="7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7" xfId="0" applyFill="1" applyBorder="1" applyAlignment="1">
      <alignment horizontal="center"/>
    </xf>
    <xf numFmtId="0" fontId="0" fillId="0" borderId="7" xfId="0" applyFill="1" applyBorder="1"/>
    <xf numFmtId="0" fontId="0" fillId="0" borderId="7" xfId="0" applyFill="1" applyBorder="1" applyAlignment="1">
      <alignment horizontal="right"/>
    </xf>
    <xf numFmtId="0" fontId="1" fillId="0" borderId="7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4" borderId="7" xfId="0" applyFill="1" applyBorder="1" applyAlignment="1">
      <alignment horizontal="right"/>
    </xf>
    <xf numFmtId="0" fontId="0" fillId="2" borderId="8" xfId="0" applyFill="1" applyBorder="1"/>
    <xf numFmtId="0" fontId="24" fillId="0" borderId="0" xfId="25" applyFont="1" applyAlignment="1">
      <alignment horizontal="center"/>
    </xf>
    <xf numFmtId="0" fontId="24" fillId="0" borderId="0" xfId="25" applyFont="1" applyAlignment="1">
      <alignment horizontal="left"/>
    </xf>
    <xf numFmtId="0" fontId="24" fillId="0" borderId="0" xfId="25" applyFont="1"/>
    <xf numFmtId="0" fontId="7" fillId="0" borderId="0" xfId="0" applyFont="1" applyAlignment="1">
      <alignment horizontal="center"/>
    </xf>
    <xf numFmtId="0" fontId="25" fillId="0" borderId="0" xfId="25" applyFont="1"/>
    <xf numFmtId="0" fontId="21" fillId="0" borderId="0" xfId="25" applyFont="1" applyAlignment="1">
      <alignment horizontal="right"/>
    </xf>
    <xf numFmtId="0" fontId="22" fillId="0" borderId="0" xfId="25" applyFont="1"/>
    <xf numFmtId="0" fontId="10" fillId="0" borderId="0" xfId="25" applyAlignment="1">
      <alignment horizontal="center"/>
    </xf>
    <xf numFmtId="0" fontId="1" fillId="0" borderId="0" xfId="25" applyFont="1" applyAlignment="1">
      <alignment horizontal="center"/>
    </xf>
    <xf numFmtId="0" fontId="7" fillId="0" borderId="0" xfId="0" applyFont="1" applyAlignment="1">
      <alignment horizontal="center"/>
    </xf>
    <xf numFmtId="0" fontId="12" fillId="6" borderId="26" xfId="25" applyFont="1" applyFill="1" applyBorder="1" applyAlignment="1">
      <alignment horizontal="center" vertical="center"/>
    </xf>
    <xf numFmtId="0" fontId="1" fillId="0" borderId="0" xfId="25" applyFont="1" applyAlignment="1">
      <alignment horizontal="center"/>
    </xf>
    <xf numFmtId="0" fontId="10" fillId="0" borderId="0" xfId="25" applyAlignment="1">
      <alignment horizontal="center"/>
    </xf>
    <xf numFmtId="0" fontId="10" fillId="0" borderId="0" xfId="25" applyAlignment="1">
      <alignment horizontal="center"/>
    </xf>
    <xf numFmtId="0" fontId="10" fillId="0" borderId="21" xfId="25" applyBorder="1" applyAlignment="1">
      <alignment horizontal="right"/>
    </xf>
    <xf numFmtId="0" fontId="10" fillId="0" borderId="20" xfId="25" applyBorder="1" applyAlignment="1">
      <alignment horizontal="right"/>
    </xf>
    <xf numFmtId="0" fontId="10" fillId="0" borderId="18" xfId="25" applyBorder="1" applyAlignment="1">
      <alignment horizontal="right"/>
    </xf>
    <xf numFmtId="0" fontId="10" fillId="0" borderId="7" xfId="25" applyBorder="1" applyAlignment="1">
      <alignment horizontal="right"/>
    </xf>
    <xf numFmtId="0" fontId="10" fillId="0" borderId="16" xfId="25" applyBorder="1" applyAlignment="1">
      <alignment horizontal="right"/>
    </xf>
    <xf numFmtId="0" fontId="10" fillId="0" borderId="15" xfId="25" applyBorder="1" applyAlignment="1">
      <alignment horizontal="right"/>
    </xf>
    <xf numFmtId="0" fontId="22" fillId="0" borderId="0" xfId="25" applyFont="1" applyAlignment="1">
      <alignment horizontal="center"/>
    </xf>
    <xf numFmtId="0" fontId="24" fillId="0" borderId="36" xfId="25" applyFont="1" applyBorder="1" applyAlignment="1">
      <alignment horizontal="center" vertical="center"/>
    </xf>
    <xf numFmtId="0" fontId="16" fillId="0" borderId="36" xfId="25" applyFont="1" applyBorder="1" applyAlignment="1">
      <alignment horizontal="center" vertical="center"/>
    </xf>
    <xf numFmtId="0" fontId="17" fillId="8" borderId="40" xfId="25" applyFont="1" applyFill="1" applyBorder="1" applyAlignment="1">
      <alignment horizontal="center" vertical="center" wrapText="1"/>
    </xf>
    <xf numFmtId="0" fontId="18" fillId="8" borderId="39" xfId="25" applyFont="1" applyFill="1" applyBorder="1" applyAlignment="1">
      <alignment horizontal="center" vertical="center" wrapText="1"/>
    </xf>
    <xf numFmtId="0" fontId="18" fillId="8" borderId="37" xfId="25" applyFont="1" applyFill="1" applyBorder="1" applyAlignment="1">
      <alignment horizontal="center" vertical="center" wrapText="1"/>
    </xf>
    <xf numFmtId="0" fontId="18" fillId="8" borderId="35" xfId="25" applyFont="1" applyFill="1" applyBorder="1" applyAlignment="1">
      <alignment horizontal="center" vertical="center" wrapText="1"/>
    </xf>
    <xf numFmtId="0" fontId="15" fillId="0" borderId="0" xfId="25" applyFont="1"/>
    <xf numFmtId="0" fontId="15" fillId="0" borderId="36" xfId="25" applyFont="1" applyBorder="1"/>
    <xf numFmtId="0" fontId="15" fillId="0" borderId="35" xfId="25" applyFont="1" applyBorder="1"/>
    <xf numFmtId="0" fontId="17" fillId="8" borderId="31" xfId="25" applyFont="1" applyFill="1" applyBorder="1" applyAlignment="1">
      <alignment horizontal="center" vertical="center" textRotation="90" wrapText="1"/>
    </xf>
    <xf numFmtId="0" fontId="17" fillId="8" borderId="27" xfId="25" applyFont="1" applyFill="1" applyBorder="1" applyAlignment="1">
      <alignment horizontal="center" vertical="center" textRotation="90" wrapText="1"/>
    </xf>
    <xf numFmtId="0" fontId="19" fillId="0" borderId="0" xfId="25" applyFont="1" applyAlignment="1">
      <alignment horizontal="right"/>
    </xf>
    <xf numFmtId="0" fontId="20" fillId="0" borderId="0" xfId="25" applyFont="1" applyAlignment="1">
      <alignment horizontal="right"/>
    </xf>
    <xf numFmtId="0" fontId="22" fillId="0" borderId="0" xfId="25" applyFont="1" applyAlignment="1">
      <alignment horizontal="right"/>
    </xf>
    <xf numFmtId="0" fontId="22" fillId="0" borderId="36" xfId="25" applyFont="1" applyBorder="1" applyAlignment="1">
      <alignment horizontal="center" vertical="center"/>
    </xf>
    <xf numFmtId="0" fontId="12" fillId="0" borderId="36" xfId="25" applyFont="1" applyBorder="1" applyAlignment="1">
      <alignment horizontal="center" vertical="center"/>
    </xf>
    <xf numFmtId="0" fontId="1" fillId="0" borderId="0" xfId="25" applyFont="1" applyAlignment="1">
      <alignment horizontal="center"/>
    </xf>
    <xf numFmtId="0" fontId="7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/>
    <xf numFmtId="0" fontId="26" fillId="6" borderId="0" xfId="0" applyFont="1" applyFill="1" applyAlignment="1">
      <alignment horizontal="left"/>
    </xf>
    <xf numFmtId="0" fontId="12" fillId="6" borderId="33" xfId="25" applyFont="1" applyFill="1" applyBorder="1" applyAlignment="1">
      <alignment horizontal="center" vertical="center"/>
    </xf>
    <xf numFmtId="0" fontId="12" fillId="10" borderId="34" xfId="25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3" fontId="0" fillId="5" borderId="1" xfId="0" applyNumberFormat="1" applyFill="1" applyBorder="1"/>
    <xf numFmtId="3" fontId="0" fillId="2" borderId="9" xfId="0" applyNumberFormat="1" applyFill="1" applyBorder="1"/>
    <xf numFmtId="3" fontId="0" fillId="0" borderId="9" xfId="0" applyNumberFormat="1" applyBorder="1"/>
    <xf numFmtId="3" fontId="0" fillId="0" borderId="8" xfId="0" applyNumberFormat="1" applyBorder="1"/>
    <xf numFmtId="3" fontId="0" fillId="2" borderId="10" xfId="0" applyNumberFormat="1" applyFill="1" applyBorder="1"/>
    <xf numFmtId="3" fontId="0" fillId="0" borderId="0" xfId="0" applyNumberFormat="1"/>
    <xf numFmtId="3" fontId="0" fillId="6" borderId="8" xfId="0" applyNumberFormat="1" applyFill="1" applyBorder="1"/>
    <xf numFmtId="3" fontId="0" fillId="3" borderId="8" xfId="0" applyNumberFormat="1" applyFill="1" applyBorder="1"/>
    <xf numFmtId="3" fontId="0" fillId="2" borderId="0" xfId="0" applyNumberFormat="1" applyFill="1" applyBorder="1"/>
    <xf numFmtId="3" fontId="0" fillId="0" borderId="7" xfId="0" applyNumberFormat="1" applyFill="1" applyBorder="1"/>
    <xf numFmtId="3" fontId="25" fillId="0" borderId="0" xfId="0" applyNumberFormat="1" applyFont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3" fontId="0" fillId="0" borderId="0" xfId="0" applyNumberFormat="1" applyAlignment="1">
      <alignment horizontal="right"/>
    </xf>
    <xf numFmtId="3" fontId="0" fillId="0" borderId="0" xfId="0" applyNumberFormat="1" applyAlignment="1">
      <alignment horizontal="center"/>
    </xf>
    <xf numFmtId="3" fontId="0" fillId="6" borderId="7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0" xfId="0" applyNumberFormat="1" applyFill="1" applyBorder="1"/>
    <xf numFmtId="3" fontId="0" fillId="5" borderId="9" xfId="0" applyNumberFormat="1" applyFill="1" applyBorder="1"/>
    <xf numFmtId="3" fontId="0" fillId="2" borderId="7" xfId="0" applyNumberFormat="1" applyFill="1" applyBorder="1" applyAlignment="1">
      <alignment horizontal="center"/>
    </xf>
    <xf numFmtId="3" fontId="0" fillId="0" borderId="7" xfId="0" applyNumberFormat="1" applyFill="1" applyBorder="1" applyAlignment="1">
      <alignment horizontal="center"/>
    </xf>
  </cellXfs>
  <cellStyles count="2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  <cellStyle name="Normal 2" xfId="25" xr:uid="{29C6D644-7879-4137-8C63-5107326EC0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704851</xdr:colOff>
          <xdr:row>0</xdr:row>
          <xdr:rowOff>180975</xdr:rowOff>
        </xdr:from>
        <xdr:ext cx="1919628" cy="1628775"/>
        <xdr:pic>
          <xdr:nvPicPr>
            <xdr:cNvPr id="20" name="Image 19">
              <a:extLst>
                <a:ext uri="{FF2B5EF4-FFF2-40B4-BE49-F238E27FC236}">
                  <a16:creationId xmlns:a16="http://schemas.microsoft.com/office/drawing/2014/main" id="{072B74A2-1AC8-4044-B08F-A2F83C02441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format" spid="_x0000_s6274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5715001" y="180975"/>
              <a:ext cx="1919628" cy="1628775"/>
            </a:xfrm>
            <a:prstGeom prst="rect">
              <a:avLst/>
            </a:prstGeom>
          </xdr:spPr>
        </xdr:pic>
        <xdr:clientData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404751</xdr:colOff>
          <xdr:row>12</xdr:row>
          <xdr:rowOff>308472</xdr:rowOff>
        </xdr:from>
        <xdr:ext cx="3500499" cy="2970120"/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FF633958-DD7F-4BD2-BC8E-956D74442163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Format_d_impression" spid="_x0000_s4805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404751" y="4547097"/>
              <a:ext cx="3500499" cy="2970120"/>
            </a:xfrm>
            <a:prstGeom prst="rect">
              <a:avLst/>
            </a:prstGeom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387557</xdr:colOff>
          <xdr:row>12</xdr:row>
          <xdr:rowOff>296720</xdr:rowOff>
        </xdr:from>
        <xdr:ext cx="3478325" cy="2951306"/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8243FA87-FE7D-4462-BFDF-ECD0613FC3D3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Interieur" spid="_x0000_s4806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2065207" y="4773470"/>
              <a:ext cx="3478325" cy="2951306"/>
            </a:xfrm>
            <a:prstGeom prst="rect">
              <a:avLst/>
            </a:prstGeom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285750</xdr:colOff>
          <xdr:row>17</xdr:row>
          <xdr:rowOff>180975</xdr:rowOff>
        </xdr:from>
        <xdr:ext cx="1919628" cy="1628775"/>
        <xdr:pic>
          <xdr:nvPicPr>
            <xdr:cNvPr id="10" name="Image 9">
              <a:extLst>
                <a:ext uri="{FF2B5EF4-FFF2-40B4-BE49-F238E27FC236}">
                  <a16:creationId xmlns:a16="http://schemas.microsoft.com/office/drawing/2014/main" id="{BD264A9A-7EF1-4F6A-A9D4-D3100F6B8641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format" spid="_x0000_s4807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6991350" y="5838825"/>
              <a:ext cx="1919628" cy="1628775"/>
            </a:xfrm>
            <a:prstGeom prst="rect">
              <a:avLst/>
            </a:prstGeom>
          </xdr:spPr>
        </xdr:pic>
        <xdr:clientData/>
      </xdr:oneCellAnchor>
    </mc:Choice>
    <mc:Fallback/>
  </mc:AlternateContent>
  <xdr:twoCellAnchor>
    <xdr:from>
      <xdr:col>18</xdr:col>
      <xdr:colOff>240032</xdr:colOff>
      <xdr:row>12</xdr:row>
      <xdr:rowOff>304800</xdr:rowOff>
    </xdr:from>
    <xdr:to>
      <xdr:col>19</xdr:col>
      <xdr:colOff>1</xdr:colOff>
      <xdr:row>22</xdr:row>
      <xdr:rowOff>123825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D649264-8919-4120-B0F2-14FA7ED81ED7}"/>
            </a:ext>
          </a:extLst>
        </xdr:cNvPr>
        <xdr:cNvSpPr/>
      </xdr:nvSpPr>
      <xdr:spPr>
        <a:xfrm>
          <a:off x="11498582" y="4543425"/>
          <a:ext cx="45719" cy="250507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525781</xdr:colOff>
      <xdr:row>12</xdr:row>
      <xdr:rowOff>285750</xdr:rowOff>
    </xdr:from>
    <xdr:to>
      <xdr:col>5</xdr:col>
      <xdr:colOff>590550</xdr:colOff>
      <xdr:row>22</xdr:row>
      <xdr:rowOff>152400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235A1364-9B73-44F4-81C3-1E72E70D75F4}"/>
            </a:ext>
          </a:extLst>
        </xdr:cNvPr>
        <xdr:cNvSpPr/>
      </xdr:nvSpPr>
      <xdr:spPr>
        <a:xfrm>
          <a:off x="3888106" y="4524375"/>
          <a:ext cx="64769" cy="25527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5616</xdr:colOff>
      <xdr:row>0</xdr:row>
      <xdr:rowOff>1138238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A424597-927A-4925-90B8-CBD1CC26A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77241" cy="195263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5616</xdr:colOff>
      <xdr:row>0</xdr:row>
      <xdr:rowOff>1138238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19CD6DF1-8262-4CC4-BB95-A666EFEF5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77241" cy="195263"/>
        </a:xfrm>
        <a:prstGeom prst="rect">
          <a:avLst/>
        </a:prstGeom>
      </xdr:spPr>
    </xdr:pic>
    <xdr:clientData/>
  </xdr:twoCellAnchor>
  <xdr:twoCellAnchor>
    <xdr:from>
      <xdr:col>1</xdr:col>
      <xdr:colOff>32657</xdr:colOff>
      <xdr:row>0</xdr:row>
      <xdr:rowOff>38100</xdr:rowOff>
    </xdr:from>
    <xdr:to>
      <xdr:col>1</xdr:col>
      <xdr:colOff>1545771</xdr:colOff>
      <xdr:row>0</xdr:row>
      <xdr:rowOff>1132114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1827C8AA-2C7C-4ED6-998E-C6E04D6C4BD7}"/>
            </a:ext>
          </a:extLst>
        </xdr:cNvPr>
        <xdr:cNvSpPr/>
      </xdr:nvSpPr>
      <xdr:spPr>
        <a:xfrm>
          <a:off x="1605643" y="38100"/>
          <a:ext cx="1513114" cy="1094014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87085</xdr:colOff>
      <xdr:row>0</xdr:row>
      <xdr:rowOff>114300</xdr:rowOff>
    </xdr:from>
    <xdr:to>
      <xdr:col>1</xdr:col>
      <xdr:colOff>1496785</xdr:colOff>
      <xdr:row>0</xdr:row>
      <xdr:rowOff>1072243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C722BACC-37B6-4872-93EF-C11576FE9AEA}"/>
            </a:ext>
          </a:extLst>
        </xdr:cNvPr>
        <xdr:cNvSpPr/>
      </xdr:nvSpPr>
      <xdr:spPr>
        <a:xfrm>
          <a:off x="1660071" y="114300"/>
          <a:ext cx="1409700" cy="957943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32657</xdr:colOff>
      <xdr:row>0</xdr:row>
      <xdr:rowOff>38100</xdr:rowOff>
    </xdr:from>
    <xdr:to>
      <xdr:col>2</xdr:col>
      <xdr:colOff>1545771</xdr:colOff>
      <xdr:row>0</xdr:row>
      <xdr:rowOff>1132114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3B7649F1-628E-43FF-A2B0-E6A61241955E}"/>
            </a:ext>
          </a:extLst>
        </xdr:cNvPr>
        <xdr:cNvSpPr/>
      </xdr:nvSpPr>
      <xdr:spPr>
        <a:xfrm>
          <a:off x="3178628" y="38100"/>
          <a:ext cx="1513114" cy="1094014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99690</xdr:colOff>
      <xdr:row>0</xdr:row>
      <xdr:rowOff>114300</xdr:rowOff>
    </xdr:from>
    <xdr:to>
      <xdr:col>2</xdr:col>
      <xdr:colOff>758277</xdr:colOff>
      <xdr:row>0</xdr:row>
      <xdr:rowOff>1072243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860D5CCD-3BB2-457C-84A5-AEBB0F10DEF3}"/>
            </a:ext>
          </a:extLst>
        </xdr:cNvPr>
        <xdr:cNvSpPr/>
      </xdr:nvSpPr>
      <xdr:spPr>
        <a:xfrm>
          <a:off x="3242940" y="114300"/>
          <a:ext cx="658587" cy="957943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803393</xdr:colOff>
      <xdr:row>0</xdr:row>
      <xdr:rowOff>114300</xdr:rowOff>
    </xdr:from>
    <xdr:to>
      <xdr:col>2</xdr:col>
      <xdr:colOff>1461980</xdr:colOff>
      <xdr:row>0</xdr:row>
      <xdr:rowOff>1072243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BC4DA1F7-108A-46DB-B1E7-1BC5B58E7501}"/>
            </a:ext>
          </a:extLst>
        </xdr:cNvPr>
        <xdr:cNvSpPr/>
      </xdr:nvSpPr>
      <xdr:spPr>
        <a:xfrm>
          <a:off x="3946643" y="114300"/>
          <a:ext cx="658587" cy="957943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27213</xdr:colOff>
      <xdr:row>0</xdr:row>
      <xdr:rowOff>38100</xdr:rowOff>
    </xdr:from>
    <xdr:to>
      <xdr:col>4</xdr:col>
      <xdr:colOff>1540327</xdr:colOff>
      <xdr:row>0</xdr:row>
      <xdr:rowOff>1132114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57AC9BF6-463A-4C23-8E47-550D6DF9B0EE}"/>
            </a:ext>
          </a:extLst>
        </xdr:cNvPr>
        <xdr:cNvSpPr/>
      </xdr:nvSpPr>
      <xdr:spPr>
        <a:xfrm>
          <a:off x="6319156" y="38100"/>
          <a:ext cx="1513114" cy="1094014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114298</xdr:colOff>
      <xdr:row>0</xdr:row>
      <xdr:rowOff>79209</xdr:rowOff>
    </xdr:from>
    <xdr:to>
      <xdr:col>4</xdr:col>
      <xdr:colOff>772885</xdr:colOff>
      <xdr:row>0</xdr:row>
      <xdr:rowOff>569066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91CF6B3C-4685-4ED9-8294-6BCC75E24B61}"/>
            </a:ext>
          </a:extLst>
        </xdr:cNvPr>
        <xdr:cNvSpPr/>
      </xdr:nvSpPr>
      <xdr:spPr>
        <a:xfrm>
          <a:off x="6410824" y="79209"/>
          <a:ext cx="658587" cy="48985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114298</xdr:colOff>
      <xdr:row>0</xdr:row>
      <xdr:rowOff>604157</xdr:rowOff>
    </xdr:from>
    <xdr:to>
      <xdr:col>4</xdr:col>
      <xdr:colOff>772885</xdr:colOff>
      <xdr:row>0</xdr:row>
      <xdr:rowOff>1094014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76D14AF5-9FC5-4734-A56D-FC91E1D99B23}"/>
            </a:ext>
          </a:extLst>
        </xdr:cNvPr>
        <xdr:cNvSpPr/>
      </xdr:nvSpPr>
      <xdr:spPr>
        <a:xfrm>
          <a:off x="6406241" y="604157"/>
          <a:ext cx="658587" cy="48985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810984</xdr:colOff>
      <xdr:row>0</xdr:row>
      <xdr:rowOff>79209</xdr:rowOff>
    </xdr:from>
    <xdr:to>
      <xdr:col>4</xdr:col>
      <xdr:colOff>1469571</xdr:colOff>
      <xdr:row>0</xdr:row>
      <xdr:rowOff>569066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C76EDDCA-278C-4A72-B6D7-214B8B3300E4}"/>
            </a:ext>
          </a:extLst>
        </xdr:cNvPr>
        <xdr:cNvSpPr/>
      </xdr:nvSpPr>
      <xdr:spPr>
        <a:xfrm>
          <a:off x="7107510" y="79209"/>
          <a:ext cx="658587" cy="48985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810984</xdr:colOff>
      <xdr:row>0</xdr:row>
      <xdr:rowOff>604157</xdr:rowOff>
    </xdr:from>
    <xdr:to>
      <xdr:col>4</xdr:col>
      <xdr:colOff>1469571</xdr:colOff>
      <xdr:row>0</xdr:row>
      <xdr:rowOff>1094014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4C1AC632-720A-4174-B683-9F41D937404B}"/>
            </a:ext>
          </a:extLst>
        </xdr:cNvPr>
        <xdr:cNvSpPr/>
      </xdr:nvSpPr>
      <xdr:spPr>
        <a:xfrm>
          <a:off x="7102927" y="604157"/>
          <a:ext cx="658587" cy="48985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32656</xdr:colOff>
      <xdr:row>0</xdr:row>
      <xdr:rowOff>43543</xdr:rowOff>
    </xdr:from>
    <xdr:to>
      <xdr:col>6</xdr:col>
      <xdr:colOff>1545770</xdr:colOff>
      <xdr:row>0</xdr:row>
      <xdr:rowOff>1137557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06EDC5A4-5C2D-4F15-B878-E7D290F266DD}"/>
            </a:ext>
          </a:extLst>
        </xdr:cNvPr>
        <xdr:cNvSpPr/>
      </xdr:nvSpPr>
      <xdr:spPr>
        <a:xfrm>
          <a:off x="9470570" y="43543"/>
          <a:ext cx="1513114" cy="1094014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176892</xdr:colOff>
      <xdr:row>0</xdr:row>
      <xdr:rowOff>604156</xdr:rowOff>
    </xdr:from>
    <xdr:to>
      <xdr:col>6</xdr:col>
      <xdr:colOff>566057</xdr:colOff>
      <xdr:row>0</xdr:row>
      <xdr:rowOff>1096735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71457AE0-DE5B-44AA-96B0-D9537F6CE812}"/>
            </a:ext>
          </a:extLst>
        </xdr:cNvPr>
        <xdr:cNvSpPr/>
      </xdr:nvSpPr>
      <xdr:spPr>
        <a:xfrm rot="16200000">
          <a:off x="9563099" y="655863"/>
          <a:ext cx="492579" cy="38916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601435</xdr:colOff>
      <xdr:row>0</xdr:row>
      <xdr:rowOff>604156</xdr:rowOff>
    </xdr:from>
    <xdr:to>
      <xdr:col>6</xdr:col>
      <xdr:colOff>990600</xdr:colOff>
      <xdr:row>0</xdr:row>
      <xdr:rowOff>1096735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EDA29A9B-22A2-4771-A909-06F3C85F8E48}"/>
            </a:ext>
          </a:extLst>
        </xdr:cNvPr>
        <xdr:cNvSpPr/>
      </xdr:nvSpPr>
      <xdr:spPr>
        <a:xfrm rot="16200000">
          <a:off x="9987642" y="655863"/>
          <a:ext cx="492579" cy="38916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1031421</xdr:colOff>
      <xdr:row>0</xdr:row>
      <xdr:rowOff>604156</xdr:rowOff>
    </xdr:from>
    <xdr:to>
      <xdr:col>6</xdr:col>
      <xdr:colOff>1420586</xdr:colOff>
      <xdr:row>0</xdr:row>
      <xdr:rowOff>1096735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175CA37-5A6A-4FFE-8B81-A0E495D7A4C5}"/>
            </a:ext>
          </a:extLst>
        </xdr:cNvPr>
        <xdr:cNvSpPr/>
      </xdr:nvSpPr>
      <xdr:spPr>
        <a:xfrm rot="16200000">
          <a:off x="10417628" y="655863"/>
          <a:ext cx="492579" cy="38916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176892</xdr:colOff>
      <xdr:row>0</xdr:row>
      <xdr:rowOff>79208</xdr:rowOff>
    </xdr:from>
    <xdr:to>
      <xdr:col>6</xdr:col>
      <xdr:colOff>566057</xdr:colOff>
      <xdr:row>0</xdr:row>
      <xdr:rowOff>571787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409D4421-5DF8-47EF-859D-274C37BDD52F}"/>
            </a:ext>
          </a:extLst>
        </xdr:cNvPr>
        <xdr:cNvSpPr/>
      </xdr:nvSpPr>
      <xdr:spPr>
        <a:xfrm rot="16200000">
          <a:off x="9569974" y="130915"/>
          <a:ext cx="492579" cy="38916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601435</xdr:colOff>
      <xdr:row>0</xdr:row>
      <xdr:rowOff>79208</xdr:rowOff>
    </xdr:from>
    <xdr:to>
      <xdr:col>6</xdr:col>
      <xdr:colOff>990600</xdr:colOff>
      <xdr:row>0</xdr:row>
      <xdr:rowOff>571787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0C72D921-B160-47F4-82D7-8A4C9167DAE7}"/>
            </a:ext>
          </a:extLst>
        </xdr:cNvPr>
        <xdr:cNvSpPr/>
      </xdr:nvSpPr>
      <xdr:spPr>
        <a:xfrm rot="16200000">
          <a:off x="9994517" y="130915"/>
          <a:ext cx="492579" cy="38916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1031421</xdr:colOff>
      <xdr:row>0</xdr:row>
      <xdr:rowOff>79208</xdr:rowOff>
    </xdr:from>
    <xdr:to>
      <xdr:col>6</xdr:col>
      <xdr:colOff>1420586</xdr:colOff>
      <xdr:row>0</xdr:row>
      <xdr:rowOff>571787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0BD61809-9CFF-41A0-9CF0-04C4209F93E6}"/>
            </a:ext>
          </a:extLst>
        </xdr:cNvPr>
        <xdr:cNvSpPr/>
      </xdr:nvSpPr>
      <xdr:spPr>
        <a:xfrm rot="16200000">
          <a:off x="10424503" y="130915"/>
          <a:ext cx="492579" cy="38916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32656</xdr:colOff>
      <xdr:row>0</xdr:row>
      <xdr:rowOff>48985</xdr:rowOff>
    </xdr:from>
    <xdr:to>
      <xdr:col>8</xdr:col>
      <xdr:colOff>1545770</xdr:colOff>
      <xdr:row>0</xdr:row>
      <xdr:rowOff>1142999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CA079992-E8AC-40F3-AE2D-CE8B8272B72C}"/>
            </a:ext>
          </a:extLst>
        </xdr:cNvPr>
        <xdr:cNvSpPr/>
      </xdr:nvSpPr>
      <xdr:spPr>
        <a:xfrm>
          <a:off x="12616542" y="48985"/>
          <a:ext cx="1513114" cy="1094014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116377</xdr:colOff>
      <xdr:row>0</xdr:row>
      <xdr:rowOff>642937</xdr:rowOff>
    </xdr:from>
    <xdr:to>
      <xdr:col>8</xdr:col>
      <xdr:colOff>419136</xdr:colOff>
      <xdr:row>0</xdr:row>
      <xdr:rowOff>1088569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62FC1727-D6B4-48AA-A8AC-74CB4C95C749}"/>
            </a:ext>
          </a:extLst>
        </xdr:cNvPr>
        <xdr:cNvSpPr/>
      </xdr:nvSpPr>
      <xdr:spPr>
        <a:xfrm rot="16200000">
          <a:off x="12637994" y="714373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455839</xdr:colOff>
      <xdr:row>0</xdr:row>
      <xdr:rowOff>642937</xdr:rowOff>
    </xdr:from>
    <xdr:to>
      <xdr:col>8</xdr:col>
      <xdr:colOff>758598</xdr:colOff>
      <xdr:row>0</xdr:row>
      <xdr:rowOff>1088569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4570D14F-EC90-4C8F-9643-88EFDDE26EB7}"/>
            </a:ext>
          </a:extLst>
        </xdr:cNvPr>
        <xdr:cNvSpPr/>
      </xdr:nvSpPr>
      <xdr:spPr>
        <a:xfrm rot="16200000">
          <a:off x="12957403" y="714373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802821</xdr:colOff>
      <xdr:row>0</xdr:row>
      <xdr:rowOff>642937</xdr:rowOff>
    </xdr:from>
    <xdr:to>
      <xdr:col>8</xdr:col>
      <xdr:colOff>1105580</xdr:colOff>
      <xdr:row>0</xdr:row>
      <xdr:rowOff>1088569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A1B92478-AD25-48F8-994C-69BA6B2D7F61}"/>
            </a:ext>
          </a:extLst>
        </xdr:cNvPr>
        <xdr:cNvSpPr/>
      </xdr:nvSpPr>
      <xdr:spPr>
        <a:xfrm rot="16200000">
          <a:off x="13304385" y="714373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1142283</xdr:colOff>
      <xdr:row>0</xdr:row>
      <xdr:rowOff>642937</xdr:rowOff>
    </xdr:from>
    <xdr:to>
      <xdr:col>8</xdr:col>
      <xdr:colOff>1445042</xdr:colOff>
      <xdr:row>0</xdr:row>
      <xdr:rowOff>1088569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57195271-6A73-4C90-89B0-F5394E15FD48}"/>
            </a:ext>
          </a:extLst>
        </xdr:cNvPr>
        <xdr:cNvSpPr/>
      </xdr:nvSpPr>
      <xdr:spPr>
        <a:xfrm rot="16200000">
          <a:off x="13663900" y="714373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116378</xdr:colOff>
      <xdr:row>0</xdr:row>
      <xdr:rowOff>173490</xdr:rowOff>
    </xdr:from>
    <xdr:to>
      <xdr:col>8</xdr:col>
      <xdr:colOff>419137</xdr:colOff>
      <xdr:row>0</xdr:row>
      <xdr:rowOff>619122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1B42F31A-A075-4648-A08C-1821EDC0537D}"/>
            </a:ext>
          </a:extLst>
        </xdr:cNvPr>
        <xdr:cNvSpPr/>
      </xdr:nvSpPr>
      <xdr:spPr>
        <a:xfrm rot="16200000">
          <a:off x="12637995" y="244926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455840</xdr:colOff>
      <xdr:row>0</xdr:row>
      <xdr:rowOff>173490</xdr:rowOff>
    </xdr:from>
    <xdr:to>
      <xdr:col>8</xdr:col>
      <xdr:colOff>758599</xdr:colOff>
      <xdr:row>0</xdr:row>
      <xdr:rowOff>619122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7088DAE2-CA1B-4A98-B96B-2E2DA5EA31A9}"/>
            </a:ext>
          </a:extLst>
        </xdr:cNvPr>
        <xdr:cNvSpPr/>
      </xdr:nvSpPr>
      <xdr:spPr>
        <a:xfrm rot="16200000">
          <a:off x="12957404" y="244926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802822</xdr:colOff>
      <xdr:row>0</xdr:row>
      <xdr:rowOff>173490</xdr:rowOff>
    </xdr:from>
    <xdr:to>
      <xdr:col>8</xdr:col>
      <xdr:colOff>1105581</xdr:colOff>
      <xdr:row>0</xdr:row>
      <xdr:rowOff>619122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6A2071D6-5A89-48C2-A358-8EABBFA8035C}"/>
            </a:ext>
          </a:extLst>
        </xdr:cNvPr>
        <xdr:cNvSpPr/>
      </xdr:nvSpPr>
      <xdr:spPr>
        <a:xfrm rot="16200000">
          <a:off x="13304386" y="244926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1142284</xdr:colOff>
      <xdr:row>0</xdr:row>
      <xdr:rowOff>173490</xdr:rowOff>
    </xdr:from>
    <xdr:to>
      <xdr:col>8</xdr:col>
      <xdr:colOff>1445043</xdr:colOff>
      <xdr:row>0</xdr:row>
      <xdr:rowOff>619122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A98841B0-F7C8-49D4-81B1-3C90E81815C0}"/>
            </a:ext>
          </a:extLst>
        </xdr:cNvPr>
        <xdr:cNvSpPr/>
      </xdr:nvSpPr>
      <xdr:spPr>
        <a:xfrm rot="16200000">
          <a:off x="13663901" y="244926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23813</xdr:colOff>
      <xdr:row>0</xdr:row>
      <xdr:rowOff>47625</xdr:rowOff>
    </xdr:from>
    <xdr:to>
      <xdr:col>9</xdr:col>
      <xdr:colOff>1536927</xdr:colOff>
      <xdr:row>0</xdr:row>
      <xdr:rowOff>1141639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58714978-2E6F-4E67-A88C-A3B101B6ECB3}"/>
            </a:ext>
          </a:extLst>
        </xdr:cNvPr>
        <xdr:cNvSpPr/>
      </xdr:nvSpPr>
      <xdr:spPr>
        <a:xfrm>
          <a:off x="14168438" y="47625"/>
          <a:ext cx="1513114" cy="1094014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86229</xdr:colOff>
      <xdr:row>0</xdr:row>
      <xdr:rowOff>788211</xdr:rowOff>
    </xdr:from>
    <xdr:to>
      <xdr:col>9</xdr:col>
      <xdr:colOff>531861</xdr:colOff>
      <xdr:row>0</xdr:row>
      <xdr:rowOff>1090970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589898D9-9B0C-4D22-9415-C969A06E16E0}"/>
            </a:ext>
          </a:extLst>
        </xdr:cNvPr>
        <xdr:cNvSpPr/>
      </xdr:nvSpPr>
      <xdr:spPr>
        <a:xfrm>
          <a:off x="14253413" y="788211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21828</xdr:colOff>
      <xdr:row>0</xdr:row>
      <xdr:rowOff>45612</xdr:rowOff>
    </xdr:from>
    <xdr:to>
      <xdr:col>16</xdr:col>
      <xdr:colOff>1535613</xdr:colOff>
      <xdr:row>0</xdr:row>
      <xdr:rowOff>1139626</xdr:rowOff>
    </xdr:to>
    <xdr:sp macro="" textlink="">
      <xdr:nvSpPr>
        <xdr:cNvPr id="87" name="Rectangle 86">
          <a:extLst>
            <a:ext uri="{FF2B5EF4-FFF2-40B4-BE49-F238E27FC236}">
              <a16:creationId xmlns:a16="http://schemas.microsoft.com/office/drawing/2014/main" id="{6F28EECA-8503-45EA-8CF8-D837E1B8EB3F}"/>
            </a:ext>
          </a:extLst>
        </xdr:cNvPr>
        <xdr:cNvSpPr/>
      </xdr:nvSpPr>
      <xdr:spPr>
        <a:xfrm>
          <a:off x="25178560" y="45612"/>
          <a:ext cx="1513785" cy="1094014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1132295</xdr:colOff>
      <xdr:row>0</xdr:row>
      <xdr:rowOff>872463</xdr:rowOff>
    </xdr:from>
    <xdr:to>
      <xdr:col>16</xdr:col>
      <xdr:colOff>1434712</xdr:colOff>
      <xdr:row>0</xdr:row>
      <xdr:rowOff>1093301</xdr:rowOff>
    </xdr:to>
    <xdr:sp macro="" textlink="">
      <xdr:nvSpPr>
        <xdr:cNvPr id="88" name="Rectangle 87">
          <a:extLst>
            <a:ext uri="{FF2B5EF4-FFF2-40B4-BE49-F238E27FC236}">
              <a16:creationId xmlns:a16="http://schemas.microsoft.com/office/drawing/2014/main" id="{E7F75F52-4DDF-4EDE-9640-14F4C1BE0FF2}"/>
            </a:ext>
          </a:extLst>
        </xdr:cNvPr>
        <xdr:cNvSpPr/>
      </xdr:nvSpPr>
      <xdr:spPr>
        <a:xfrm rot="16200000">
          <a:off x="26329817" y="831673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39871</xdr:colOff>
      <xdr:row>0</xdr:row>
      <xdr:rowOff>24981</xdr:rowOff>
    </xdr:from>
    <xdr:to>
      <xdr:col>12</xdr:col>
      <xdr:colOff>1552985</xdr:colOff>
      <xdr:row>0</xdr:row>
      <xdr:rowOff>1118995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869B4F6B-D8AE-4DB9-AC47-6EE77FE1964C}"/>
            </a:ext>
          </a:extLst>
        </xdr:cNvPr>
        <xdr:cNvSpPr/>
      </xdr:nvSpPr>
      <xdr:spPr>
        <a:xfrm>
          <a:off x="18909057" y="24981"/>
          <a:ext cx="1513114" cy="1094014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1132297</xdr:colOff>
      <xdr:row>0</xdr:row>
      <xdr:rowOff>629428</xdr:rowOff>
    </xdr:from>
    <xdr:to>
      <xdr:col>16</xdr:col>
      <xdr:colOff>1434714</xdr:colOff>
      <xdr:row>0</xdr:row>
      <xdr:rowOff>850266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11BDBD78-D72D-47D2-808B-A56B5B530ACB}"/>
            </a:ext>
          </a:extLst>
        </xdr:cNvPr>
        <xdr:cNvSpPr/>
      </xdr:nvSpPr>
      <xdr:spPr>
        <a:xfrm rot="16200000">
          <a:off x="26319087" y="588638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1132296</xdr:colOff>
      <xdr:row>0</xdr:row>
      <xdr:rowOff>389505</xdr:rowOff>
    </xdr:from>
    <xdr:to>
      <xdr:col>16</xdr:col>
      <xdr:colOff>1434713</xdr:colOff>
      <xdr:row>0</xdr:row>
      <xdr:rowOff>610343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D73D89F3-40EA-4DC3-92DA-742077681DCC}"/>
            </a:ext>
          </a:extLst>
        </xdr:cNvPr>
        <xdr:cNvSpPr/>
      </xdr:nvSpPr>
      <xdr:spPr>
        <a:xfrm rot="16200000">
          <a:off x="26329818" y="348715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1132298</xdr:colOff>
      <xdr:row>0</xdr:row>
      <xdr:rowOff>146470</xdr:rowOff>
    </xdr:from>
    <xdr:to>
      <xdr:col>16</xdr:col>
      <xdr:colOff>1434715</xdr:colOff>
      <xdr:row>0</xdr:row>
      <xdr:rowOff>367308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11940E87-AC30-46FB-AF87-E28E3A027D6D}"/>
            </a:ext>
          </a:extLst>
        </xdr:cNvPr>
        <xdr:cNvSpPr/>
      </xdr:nvSpPr>
      <xdr:spPr>
        <a:xfrm rot="16200000">
          <a:off x="26319088" y="105680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807641</xdr:colOff>
      <xdr:row>0</xdr:row>
      <xdr:rowOff>872463</xdr:rowOff>
    </xdr:from>
    <xdr:to>
      <xdr:col>16</xdr:col>
      <xdr:colOff>1110058</xdr:colOff>
      <xdr:row>0</xdr:row>
      <xdr:rowOff>1093301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7861E39B-CA11-4798-B0BE-22FA42E94852}"/>
            </a:ext>
          </a:extLst>
        </xdr:cNvPr>
        <xdr:cNvSpPr/>
      </xdr:nvSpPr>
      <xdr:spPr>
        <a:xfrm rot="16200000">
          <a:off x="26005163" y="831673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807643</xdr:colOff>
      <xdr:row>0</xdr:row>
      <xdr:rowOff>629428</xdr:rowOff>
    </xdr:from>
    <xdr:to>
      <xdr:col>16</xdr:col>
      <xdr:colOff>1110060</xdr:colOff>
      <xdr:row>0</xdr:row>
      <xdr:rowOff>850266</xdr:rowOff>
    </xdr:to>
    <xdr:sp macro="" textlink="">
      <xdr:nvSpPr>
        <xdr:cNvPr id="121" name="Rectangle 120">
          <a:extLst>
            <a:ext uri="{FF2B5EF4-FFF2-40B4-BE49-F238E27FC236}">
              <a16:creationId xmlns:a16="http://schemas.microsoft.com/office/drawing/2014/main" id="{723288AC-B802-471F-A00F-C2B81DFEF3F4}"/>
            </a:ext>
          </a:extLst>
        </xdr:cNvPr>
        <xdr:cNvSpPr/>
      </xdr:nvSpPr>
      <xdr:spPr>
        <a:xfrm rot="16200000">
          <a:off x="25994433" y="588638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807642</xdr:colOff>
      <xdr:row>0</xdr:row>
      <xdr:rowOff>389505</xdr:rowOff>
    </xdr:from>
    <xdr:to>
      <xdr:col>16</xdr:col>
      <xdr:colOff>1110059</xdr:colOff>
      <xdr:row>0</xdr:row>
      <xdr:rowOff>610343</xdr:rowOff>
    </xdr:to>
    <xdr:sp macro="" textlink="">
      <xdr:nvSpPr>
        <xdr:cNvPr id="122" name="Rectangle 121">
          <a:extLst>
            <a:ext uri="{FF2B5EF4-FFF2-40B4-BE49-F238E27FC236}">
              <a16:creationId xmlns:a16="http://schemas.microsoft.com/office/drawing/2014/main" id="{E370A1AB-ADA0-4E44-8BEE-20141795095D}"/>
            </a:ext>
          </a:extLst>
        </xdr:cNvPr>
        <xdr:cNvSpPr/>
      </xdr:nvSpPr>
      <xdr:spPr>
        <a:xfrm rot="16200000">
          <a:off x="26005164" y="348715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807644</xdr:colOff>
      <xdr:row>0</xdr:row>
      <xdr:rowOff>146470</xdr:rowOff>
    </xdr:from>
    <xdr:to>
      <xdr:col>16</xdr:col>
      <xdr:colOff>1110061</xdr:colOff>
      <xdr:row>0</xdr:row>
      <xdr:rowOff>367308</xdr:rowOff>
    </xdr:to>
    <xdr:sp macro="" textlink="">
      <xdr:nvSpPr>
        <xdr:cNvPr id="123" name="Rectangle 122">
          <a:extLst>
            <a:ext uri="{FF2B5EF4-FFF2-40B4-BE49-F238E27FC236}">
              <a16:creationId xmlns:a16="http://schemas.microsoft.com/office/drawing/2014/main" id="{603B7827-AA4C-4C2A-BAC4-437816F38A08}"/>
            </a:ext>
          </a:extLst>
        </xdr:cNvPr>
        <xdr:cNvSpPr/>
      </xdr:nvSpPr>
      <xdr:spPr>
        <a:xfrm rot="16200000">
          <a:off x="25994434" y="105680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442739</xdr:colOff>
      <xdr:row>0</xdr:row>
      <xdr:rowOff>872463</xdr:rowOff>
    </xdr:from>
    <xdr:to>
      <xdr:col>16</xdr:col>
      <xdr:colOff>745156</xdr:colOff>
      <xdr:row>0</xdr:row>
      <xdr:rowOff>1093301</xdr:rowOff>
    </xdr:to>
    <xdr:sp macro="" textlink="">
      <xdr:nvSpPr>
        <xdr:cNvPr id="124" name="Rectangle 123">
          <a:extLst>
            <a:ext uri="{FF2B5EF4-FFF2-40B4-BE49-F238E27FC236}">
              <a16:creationId xmlns:a16="http://schemas.microsoft.com/office/drawing/2014/main" id="{46E8E7DB-7716-4B2B-965F-92701FD6F09D}"/>
            </a:ext>
          </a:extLst>
        </xdr:cNvPr>
        <xdr:cNvSpPr/>
      </xdr:nvSpPr>
      <xdr:spPr>
        <a:xfrm rot="16200000">
          <a:off x="25640261" y="831673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442741</xdr:colOff>
      <xdr:row>0</xdr:row>
      <xdr:rowOff>629428</xdr:rowOff>
    </xdr:from>
    <xdr:to>
      <xdr:col>16</xdr:col>
      <xdr:colOff>745158</xdr:colOff>
      <xdr:row>0</xdr:row>
      <xdr:rowOff>850266</xdr:rowOff>
    </xdr:to>
    <xdr:sp macro="" textlink="">
      <xdr:nvSpPr>
        <xdr:cNvPr id="125" name="Rectangle 124">
          <a:extLst>
            <a:ext uri="{FF2B5EF4-FFF2-40B4-BE49-F238E27FC236}">
              <a16:creationId xmlns:a16="http://schemas.microsoft.com/office/drawing/2014/main" id="{5EC5FF3E-685B-48CD-9CA7-7AD79C61CB7B}"/>
            </a:ext>
          </a:extLst>
        </xdr:cNvPr>
        <xdr:cNvSpPr/>
      </xdr:nvSpPr>
      <xdr:spPr>
        <a:xfrm rot="16200000">
          <a:off x="25629531" y="588638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442740</xdr:colOff>
      <xdr:row>0</xdr:row>
      <xdr:rowOff>389505</xdr:rowOff>
    </xdr:from>
    <xdr:to>
      <xdr:col>16</xdr:col>
      <xdr:colOff>745157</xdr:colOff>
      <xdr:row>0</xdr:row>
      <xdr:rowOff>610343</xdr:rowOff>
    </xdr:to>
    <xdr:sp macro="" textlink="">
      <xdr:nvSpPr>
        <xdr:cNvPr id="126" name="Rectangle 125">
          <a:extLst>
            <a:ext uri="{FF2B5EF4-FFF2-40B4-BE49-F238E27FC236}">
              <a16:creationId xmlns:a16="http://schemas.microsoft.com/office/drawing/2014/main" id="{66EABD7F-C9B9-417E-958C-8D6CCFD29482}"/>
            </a:ext>
          </a:extLst>
        </xdr:cNvPr>
        <xdr:cNvSpPr/>
      </xdr:nvSpPr>
      <xdr:spPr>
        <a:xfrm rot="16200000">
          <a:off x="25640262" y="348715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442742</xdr:colOff>
      <xdr:row>0</xdr:row>
      <xdr:rowOff>146470</xdr:rowOff>
    </xdr:from>
    <xdr:to>
      <xdr:col>16</xdr:col>
      <xdr:colOff>745159</xdr:colOff>
      <xdr:row>0</xdr:row>
      <xdr:rowOff>367308</xdr:rowOff>
    </xdr:to>
    <xdr:sp macro="" textlink="">
      <xdr:nvSpPr>
        <xdr:cNvPr id="127" name="Rectangle 126">
          <a:extLst>
            <a:ext uri="{FF2B5EF4-FFF2-40B4-BE49-F238E27FC236}">
              <a16:creationId xmlns:a16="http://schemas.microsoft.com/office/drawing/2014/main" id="{29EA0275-1537-42E2-B19A-CFDB936DB246}"/>
            </a:ext>
          </a:extLst>
        </xdr:cNvPr>
        <xdr:cNvSpPr/>
      </xdr:nvSpPr>
      <xdr:spPr>
        <a:xfrm rot="16200000">
          <a:off x="25629532" y="105680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118085</xdr:colOff>
      <xdr:row>0</xdr:row>
      <xdr:rowOff>872463</xdr:rowOff>
    </xdr:from>
    <xdr:to>
      <xdr:col>16</xdr:col>
      <xdr:colOff>420502</xdr:colOff>
      <xdr:row>0</xdr:row>
      <xdr:rowOff>1093301</xdr:rowOff>
    </xdr:to>
    <xdr:sp macro="" textlink="">
      <xdr:nvSpPr>
        <xdr:cNvPr id="128" name="Rectangle 127">
          <a:extLst>
            <a:ext uri="{FF2B5EF4-FFF2-40B4-BE49-F238E27FC236}">
              <a16:creationId xmlns:a16="http://schemas.microsoft.com/office/drawing/2014/main" id="{F469E194-13CA-42B0-A7EB-91C75DA11A06}"/>
            </a:ext>
          </a:extLst>
        </xdr:cNvPr>
        <xdr:cNvSpPr/>
      </xdr:nvSpPr>
      <xdr:spPr>
        <a:xfrm rot="16200000">
          <a:off x="25315607" y="831673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118087</xdr:colOff>
      <xdr:row>0</xdr:row>
      <xdr:rowOff>629428</xdr:rowOff>
    </xdr:from>
    <xdr:to>
      <xdr:col>16</xdr:col>
      <xdr:colOff>420504</xdr:colOff>
      <xdr:row>0</xdr:row>
      <xdr:rowOff>850266</xdr:rowOff>
    </xdr:to>
    <xdr:sp macro="" textlink="">
      <xdr:nvSpPr>
        <xdr:cNvPr id="129" name="Rectangle 128">
          <a:extLst>
            <a:ext uri="{FF2B5EF4-FFF2-40B4-BE49-F238E27FC236}">
              <a16:creationId xmlns:a16="http://schemas.microsoft.com/office/drawing/2014/main" id="{D4F4EE86-540C-4538-8EB7-5E4F9A0FEB6D}"/>
            </a:ext>
          </a:extLst>
        </xdr:cNvPr>
        <xdr:cNvSpPr/>
      </xdr:nvSpPr>
      <xdr:spPr>
        <a:xfrm rot="16200000">
          <a:off x="25304877" y="588638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118086</xdr:colOff>
      <xdr:row>0</xdr:row>
      <xdr:rowOff>389505</xdr:rowOff>
    </xdr:from>
    <xdr:to>
      <xdr:col>16</xdr:col>
      <xdr:colOff>420503</xdr:colOff>
      <xdr:row>0</xdr:row>
      <xdr:rowOff>610343</xdr:rowOff>
    </xdr:to>
    <xdr:sp macro="" textlink="">
      <xdr:nvSpPr>
        <xdr:cNvPr id="130" name="Rectangle 129">
          <a:extLst>
            <a:ext uri="{FF2B5EF4-FFF2-40B4-BE49-F238E27FC236}">
              <a16:creationId xmlns:a16="http://schemas.microsoft.com/office/drawing/2014/main" id="{03503C6B-4716-4C83-A69D-AEE0024187EB}"/>
            </a:ext>
          </a:extLst>
        </xdr:cNvPr>
        <xdr:cNvSpPr/>
      </xdr:nvSpPr>
      <xdr:spPr>
        <a:xfrm rot="16200000">
          <a:off x="25315608" y="348715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118088</xdr:colOff>
      <xdr:row>0</xdr:row>
      <xdr:rowOff>146470</xdr:rowOff>
    </xdr:from>
    <xdr:to>
      <xdr:col>16</xdr:col>
      <xdr:colOff>420505</xdr:colOff>
      <xdr:row>0</xdr:row>
      <xdr:rowOff>367308</xdr:rowOff>
    </xdr:to>
    <xdr:sp macro="" textlink="">
      <xdr:nvSpPr>
        <xdr:cNvPr id="131" name="Rectangle 130">
          <a:extLst>
            <a:ext uri="{FF2B5EF4-FFF2-40B4-BE49-F238E27FC236}">
              <a16:creationId xmlns:a16="http://schemas.microsoft.com/office/drawing/2014/main" id="{7553F4B2-E92B-44EE-826C-AF4EBA72AA54}"/>
            </a:ext>
          </a:extLst>
        </xdr:cNvPr>
        <xdr:cNvSpPr/>
      </xdr:nvSpPr>
      <xdr:spPr>
        <a:xfrm rot="16200000">
          <a:off x="25304878" y="105680"/>
          <a:ext cx="220838" cy="30241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380999</xdr:colOff>
      <xdr:row>4</xdr:row>
      <xdr:rowOff>154022</xdr:rowOff>
    </xdr:from>
    <xdr:to>
      <xdr:col>1</xdr:col>
      <xdr:colOff>1074096</xdr:colOff>
      <xdr:row>4</xdr:row>
      <xdr:rowOff>1049777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FF007654-9CE5-4003-B43A-EC59BB22D118}"/>
            </a:ext>
          </a:extLst>
        </xdr:cNvPr>
        <xdr:cNvGrpSpPr/>
      </xdr:nvGrpSpPr>
      <xdr:grpSpPr>
        <a:xfrm>
          <a:off x="1952624" y="3382997"/>
          <a:ext cx="693097" cy="895755"/>
          <a:chOff x="380999" y="2821022"/>
          <a:chExt cx="693097" cy="895755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5DD2DC70-1317-4377-9794-910676B1489E}"/>
              </a:ext>
            </a:extLst>
          </xdr:cNvPr>
          <xdr:cNvSpPr/>
        </xdr:nvSpPr>
        <xdr:spPr>
          <a:xfrm>
            <a:off x="380999" y="2821022"/>
            <a:ext cx="693097" cy="895755"/>
          </a:xfrm>
          <a:prstGeom prst="rect">
            <a:avLst/>
          </a:prstGeom>
          <a:solidFill>
            <a:schemeClr val="bg2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CE73101A-2578-49E9-9DC7-172337B023B0}"/>
              </a:ext>
            </a:extLst>
          </xdr:cNvPr>
          <xdr:cNvSpPr/>
        </xdr:nvSpPr>
        <xdr:spPr>
          <a:xfrm>
            <a:off x="393160" y="2829129"/>
            <a:ext cx="676883" cy="48637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</xdr:col>
      <xdr:colOff>385053</xdr:colOff>
      <xdr:row>4</xdr:row>
      <xdr:rowOff>170235</xdr:rowOff>
    </xdr:from>
    <xdr:to>
      <xdr:col>2</xdr:col>
      <xdr:colOff>1155160</xdr:colOff>
      <xdr:row>4</xdr:row>
      <xdr:rowOff>1155161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E88687F7-C946-4C08-AA33-3746591BB70C}"/>
            </a:ext>
          </a:extLst>
        </xdr:cNvPr>
        <xdr:cNvGrpSpPr/>
      </xdr:nvGrpSpPr>
      <xdr:grpSpPr>
        <a:xfrm>
          <a:off x="3528303" y="3399210"/>
          <a:ext cx="770107" cy="984926"/>
          <a:chOff x="1957691" y="2837235"/>
          <a:chExt cx="770107" cy="984926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CECAF69B-0194-48BF-8015-288D83DD8CD6}"/>
              </a:ext>
            </a:extLst>
          </xdr:cNvPr>
          <xdr:cNvSpPr/>
        </xdr:nvSpPr>
        <xdr:spPr>
          <a:xfrm>
            <a:off x="1957691" y="2837235"/>
            <a:ext cx="770107" cy="984926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181" name="Groupe 180">
            <a:extLst>
              <a:ext uri="{FF2B5EF4-FFF2-40B4-BE49-F238E27FC236}">
                <a16:creationId xmlns:a16="http://schemas.microsoft.com/office/drawing/2014/main" id="{64C48BFC-0D46-40BA-8396-0603B490B827}"/>
              </a:ext>
            </a:extLst>
          </xdr:cNvPr>
          <xdr:cNvGrpSpPr/>
        </xdr:nvGrpSpPr>
        <xdr:grpSpPr>
          <a:xfrm>
            <a:off x="1994169" y="2885873"/>
            <a:ext cx="693097" cy="895755"/>
            <a:chOff x="380999" y="2821022"/>
            <a:chExt cx="693097" cy="895755"/>
          </a:xfrm>
        </xdr:grpSpPr>
        <xdr:sp macro="" textlink="">
          <xdr:nvSpPr>
            <xdr:cNvPr id="182" name="Rectangle 181">
              <a:extLst>
                <a:ext uri="{FF2B5EF4-FFF2-40B4-BE49-F238E27FC236}">
                  <a16:creationId xmlns:a16="http://schemas.microsoft.com/office/drawing/2014/main" id="{F60FE4D2-F45B-4C70-A62C-6B2F8A534F9A}"/>
                </a:ext>
              </a:extLst>
            </xdr:cNvPr>
            <xdr:cNvSpPr/>
          </xdr:nvSpPr>
          <xdr:spPr>
            <a:xfrm>
              <a:off x="380999" y="2821022"/>
              <a:ext cx="693097" cy="895755"/>
            </a:xfrm>
            <a:prstGeom prst="rect">
              <a:avLst/>
            </a:prstGeom>
            <a:solidFill>
              <a:schemeClr val="bg2"/>
            </a:solidFill>
            <a:ln>
              <a:solidFill>
                <a:schemeClr val="tx1">
                  <a:lumMod val="95000"/>
                  <a:lumOff val="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83" name="Rectangle 182">
              <a:extLst>
                <a:ext uri="{FF2B5EF4-FFF2-40B4-BE49-F238E27FC236}">
                  <a16:creationId xmlns:a16="http://schemas.microsoft.com/office/drawing/2014/main" id="{1285533A-847C-496F-AB01-96A3B73B3FAB}"/>
                </a:ext>
              </a:extLst>
            </xdr:cNvPr>
            <xdr:cNvSpPr/>
          </xdr:nvSpPr>
          <xdr:spPr>
            <a:xfrm>
              <a:off x="393160" y="2829129"/>
              <a:ext cx="676883" cy="48637"/>
            </a:xfrm>
            <a:prstGeom prst="rect">
              <a:avLst/>
            </a:prstGeom>
          </xdr:spPr>
          <xdr:style>
            <a:lnRef idx="2">
              <a:schemeClr val="accent6">
                <a:shade val="50000"/>
              </a:schemeClr>
            </a:lnRef>
            <a:fillRef idx="1">
              <a:schemeClr val="accent6"/>
            </a:fillRef>
            <a:effectRef idx="0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3</xdr:col>
      <xdr:colOff>340468</xdr:colOff>
      <xdr:row>4</xdr:row>
      <xdr:rowOff>324255</xdr:rowOff>
    </xdr:from>
    <xdr:to>
      <xdr:col>3</xdr:col>
      <xdr:colOff>1236223</xdr:colOff>
      <xdr:row>4</xdr:row>
      <xdr:rowOff>1017352</xdr:rowOff>
    </xdr:to>
    <xdr:grpSp>
      <xdr:nvGrpSpPr>
        <xdr:cNvPr id="191" name="Groupe 190">
          <a:extLst>
            <a:ext uri="{FF2B5EF4-FFF2-40B4-BE49-F238E27FC236}">
              <a16:creationId xmlns:a16="http://schemas.microsoft.com/office/drawing/2014/main" id="{47C841B4-88A0-4E54-92CF-F1DF205074AD}"/>
            </a:ext>
          </a:extLst>
        </xdr:cNvPr>
        <xdr:cNvGrpSpPr/>
      </xdr:nvGrpSpPr>
      <xdr:grpSpPr>
        <a:xfrm rot="5400000">
          <a:off x="5156672" y="3451901"/>
          <a:ext cx="693097" cy="895755"/>
          <a:chOff x="380999" y="2821022"/>
          <a:chExt cx="693097" cy="895755"/>
        </a:xfrm>
      </xdr:grpSpPr>
      <xdr:sp macro="" textlink="">
        <xdr:nvSpPr>
          <xdr:cNvPr id="192" name="Rectangle 191">
            <a:extLst>
              <a:ext uri="{FF2B5EF4-FFF2-40B4-BE49-F238E27FC236}">
                <a16:creationId xmlns:a16="http://schemas.microsoft.com/office/drawing/2014/main" id="{4F489400-F4D3-45A9-B0EC-96E8020E15E6}"/>
              </a:ext>
            </a:extLst>
          </xdr:cNvPr>
          <xdr:cNvSpPr/>
        </xdr:nvSpPr>
        <xdr:spPr>
          <a:xfrm>
            <a:off x="380999" y="2821022"/>
            <a:ext cx="693097" cy="895755"/>
          </a:xfrm>
          <a:prstGeom prst="rect">
            <a:avLst/>
          </a:prstGeom>
          <a:solidFill>
            <a:schemeClr val="bg2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3" name="Rectangle 192">
            <a:extLst>
              <a:ext uri="{FF2B5EF4-FFF2-40B4-BE49-F238E27FC236}">
                <a16:creationId xmlns:a16="http://schemas.microsoft.com/office/drawing/2014/main" id="{B1DA3A06-6BE4-4FB1-BFCB-BE358520FD13}"/>
              </a:ext>
            </a:extLst>
          </xdr:cNvPr>
          <xdr:cNvSpPr/>
        </xdr:nvSpPr>
        <xdr:spPr>
          <a:xfrm>
            <a:off x="393160" y="2829129"/>
            <a:ext cx="676883" cy="48637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</xdr:col>
      <xdr:colOff>322229</xdr:colOff>
      <xdr:row>4</xdr:row>
      <xdr:rowOff>261430</xdr:rowOff>
    </xdr:from>
    <xdr:to>
      <xdr:col>4</xdr:col>
      <xdr:colOff>1307155</xdr:colOff>
      <xdr:row>4</xdr:row>
      <xdr:rowOff>1031537</xdr:rowOff>
    </xdr:to>
    <xdr:grpSp>
      <xdr:nvGrpSpPr>
        <xdr:cNvPr id="197" name="Groupe 196">
          <a:extLst>
            <a:ext uri="{FF2B5EF4-FFF2-40B4-BE49-F238E27FC236}">
              <a16:creationId xmlns:a16="http://schemas.microsoft.com/office/drawing/2014/main" id="{487AF5E5-F712-4971-B4F3-4861A72CA991}"/>
            </a:ext>
          </a:extLst>
        </xdr:cNvPr>
        <xdr:cNvGrpSpPr/>
      </xdr:nvGrpSpPr>
      <xdr:grpSpPr>
        <a:xfrm rot="5400000">
          <a:off x="6716138" y="3382996"/>
          <a:ext cx="770107" cy="984926"/>
          <a:chOff x="1957691" y="2837235"/>
          <a:chExt cx="770107" cy="984926"/>
        </a:xfrm>
      </xdr:grpSpPr>
      <xdr:sp macro="" textlink="">
        <xdr:nvSpPr>
          <xdr:cNvPr id="198" name="Rectangle 197">
            <a:extLst>
              <a:ext uri="{FF2B5EF4-FFF2-40B4-BE49-F238E27FC236}">
                <a16:creationId xmlns:a16="http://schemas.microsoft.com/office/drawing/2014/main" id="{27392756-95B6-4C68-A9D2-7407A06A86B3}"/>
              </a:ext>
            </a:extLst>
          </xdr:cNvPr>
          <xdr:cNvSpPr/>
        </xdr:nvSpPr>
        <xdr:spPr>
          <a:xfrm>
            <a:off x="1957691" y="2837235"/>
            <a:ext cx="770107" cy="984926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199" name="Groupe 198">
            <a:extLst>
              <a:ext uri="{FF2B5EF4-FFF2-40B4-BE49-F238E27FC236}">
                <a16:creationId xmlns:a16="http://schemas.microsoft.com/office/drawing/2014/main" id="{52B02843-C822-4345-9D69-6EE952701359}"/>
              </a:ext>
            </a:extLst>
          </xdr:cNvPr>
          <xdr:cNvGrpSpPr/>
        </xdr:nvGrpSpPr>
        <xdr:grpSpPr>
          <a:xfrm>
            <a:off x="1994169" y="2885873"/>
            <a:ext cx="693097" cy="895755"/>
            <a:chOff x="380999" y="2821022"/>
            <a:chExt cx="693097" cy="895755"/>
          </a:xfrm>
        </xdr:grpSpPr>
        <xdr:sp macro="" textlink="">
          <xdr:nvSpPr>
            <xdr:cNvPr id="200" name="Rectangle 199">
              <a:extLst>
                <a:ext uri="{FF2B5EF4-FFF2-40B4-BE49-F238E27FC236}">
                  <a16:creationId xmlns:a16="http://schemas.microsoft.com/office/drawing/2014/main" id="{39521A71-9F8F-49CC-9FAB-BA215F75C38C}"/>
                </a:ext>
              </a:extLst>
            </xdr:cNvPr>
            <xdr:cNvSpPr/>
          </xdr:nvSpPr>
          <xdr:spPr>
            <a:xfrm>
              <a:off x="380999" y="2821022"/>
              <a:ext cx="693097" cy="895755"/>
            </a:xfrm>
            <a:prstGeom prst="rect">
              <a:avLst/>
            </a:prstGeom>
            <a:solidFill>
              <a:schemeClr val="bg2"/>
            </a:solidFill>
            <a:ln>
              <a:solidFill>
                <a:schemeClr val="tx1">
                  <a:lumMod val="95000"/>
                  <a:lumOff val="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01" name="Rectangle 200">
              <a:extLst>
                <a:ext uri="{FF2B5EF4-FFF2-40B4-BE49-F238E27FC236}">
                  <a16:creationId xmlns:a16="http://schemas.microsoft.com/office/drawing/2014/main" id="{F4A73634-B491-4538-AA76-9F4406FE631A}"/>
                </a:ext>
              </a:extLst>
            </xdr:cNvPr>
            <xdr:cNvSpPr/>
          </xdr:nvSpPr>
          <xdr:spPr>
            <a:xfrm>
              <a:off x="393160" y="2829129"/>
              <a:ext cx="676883" cy="48637"/>
            </a:xfrm>
            <a:prstGeom prst="rect">
              <a:avLst/>
            </a:prstGeom>
          </xdr:spPr>
          <xdr:style>
            <a:lnRef idx="2">
              <a:schemeClr val="accent6">
                <a:shade val="50000"/>
              </a:schemeClr>
            </a:lnRef>
            <a:fillRef idx="1">
              <a:schemeClr val="accent6"/>
            </a:fillRef>
            <a:effectRef idx="0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</xdr:col>
      <xdr:colOff>636351</xdr:colOff>
      <xdr:row>4</xdr:row>
      <xdr:rowOff>251298</xdr:rowOff>
    </xdr:from>
    <xdr:to>
      <xdr:col>1</xdr:col>
      <xdr:colOff>810638</xdr:colOff>
      <xdr:row>4</xdr:row>
      <xdr:rowOff>297017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CCF1CBAE-8DCF-4EA2-AA9D-D06D215ED3D8}"/>
            </a:ext>
          </a:extLst>
        </xdr:cNvPr>
        <xdr:cNvSpPr/>
      </xdr:nvSpPr>
      <xdr:spPr>
        <a:xfrm>
          <a:off x="636351" y="2918298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663103</xdr:colOff>
      <xdr:row>4</xdr:row>
      <xdr:rowOff>306422</xdr:rowOff>
    </xdr:from>
    <xdr:to>
      <xdr:col>2</xdr:col>
      <xdr:colOff>837390</xdr:colOff>
      <xdr:row>4</xdr:row>
      <xdr:rowOff>352141</xdr:rowOff>
    </xdr:to>
    <xdr:sp macro="" textlink="">
      <xdr:nvSpPr>
        <xdr:cNvPr id="238" name="Rectangle 237">
          <a:extLst>
            <a:ext uri="{FF2B5EF4-FFF2-40B4-BE49-F238E27FC236}">
              <a16:creationId xmlns:a16="http://schemas.microsoft.com/office/drawing/2014/main" id="{B9262CD0-BDA5-4BDD-B988-E3AEB5A7EFEB}"/>
            </a:ext>
          </a:extLst>
        </xdr:cNvPr>
        <xdr:cNvSpPr/>
      </xdr:nvSpPr>
      <xdr:spPr>
        <a:xfrm>
          <a:off x="2235741" y="2973422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677694</xdr:colOff>
      <xdr:row>4</xdr:row>
      <xdr:rowOff>357492</xdr:rowOff>
    </xdr:from>
    <xdr:to>
      <xdr:col>3</xdr:col>
      <xdr:colOff>851981</xdr:colOff>
      <xdr:row>4</xdr:row>
      <xdr:rowOff>403211</xdr:rowOff>
    </xdr:to>
    <xdr:sp macro="" textlink="">
      <xdr:nvSpPr>
        <xdr:cNvPr id="239" name="Rectangle 238">
          <a:extLst>
            <a:ext uri="{FF2B5EF4-FFF2-40B4-BE49-F238E27FC236}">
              <a16:creationId xmlns:a16="http://schemas.microsoft.com/office/drawing/2014/main" id="{4345CC62-E28B-441B-9FBB-DA6E007B8503}"/>
            </a:ext>
          </a:extLst>
        </xdr:cNvPr>
        <xdr:cNvSpPr/>
      </xdr:nvSpPr>
      <xdr:spPr>
        <a:xfrm>
          <a:off x="3822971" y="3024492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</a:t>
          </a:r>
        </a:p>
      </xdr:txBody>
    </xdr:sp>
    <xdr:clientData/>
  </xdr:twoCellAnchor>
  <xdr:twoCellAnchor>
    <xdr:from>
      <xdr:col>4</xdr:col>
      <xdr:colOff>689043</xdr:colOff>
      <xdr:row>4</xdr:row>
      <xdr:rowOff>332362</xdr:rowOff>
    </xdr:from>
    <xdr:to>
      <xdr:col>4</xdr:col>
      <xdr:colOff>863330</xdr:colOff>
      <xdr:row>4</xdr:row>
      <xdr:rowOff>378081</xdr:rowOff>
    </xdr:to>
    <xdr:sp macro="" textlink="">
      <xdr:nvSpPr>
        <xdr:cNvPr id="240" name="Rectangle 239">
          <a:extLst>
            <a:ext uri="{FF2B5EF4-FFF2-40B4-BE49-F238E27FC236}">
              <a16:creationId xmlns:a16="http://schemas.microsoft.com/office/drawing/2014/main" id="{C5805A2B-1A56-45DE-860F-B5BB943F533E}"/>
            </a:ext>
          </a:extLst>
        </xdr:cNvPr>
        <xdr:cNvSpPr/>
      </xdr:nvSpPr>
      <xdr:spPr>
        <a:xfrm>
          <a:off x="5406958" y="2999362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243192</xdr:colOff>
      <xdr:row>4</xdr:row>
      <xdr:rowOff>299935</xdr:rowOff>
    </xdr:from>
    <xdr:to>
      <xdr:col>5</xdr:col>
      <xdr:colOff>1321340</xdr:colOff>
      <xdr:row>4</xdr:row>
      <xdr:rowOff>1025457</xdr:rowOff>
    </xdr:to>
    <xdr:grpSp>
      <xdr:nvGrpSpPr>
        <xdr:cNvPr id="250" name="Groupe 249">
          <a:extLst>
            <a:ext uri="{FF2B5EF4-FFF2-40B4-BE49-F238E27FC236}">
              <a16:creationId xmlns:a16="http://schemas.microsoft.com/office/drawing/2014/main" id="{77376321-5E04-499A-A540-AC478EED4D58}"/>
            </a:ext>
          </a:extLst>
        </xdr:cNvPr>
        <xdr:cNvGrpSpPr/>
      </xdr:nvGrpSpPr>
      <xdr:grpSpPr>
        <a:xfrm>
          <a:off x="8101317" y="3528910"/>
          <a:ext cx="1078148" cy="725522"/>
          <a:chOff x="243192" y="4349073"/>
          <a:chExt cx="1078148" cy="725522"/>
        </a:xfrm>
      </xdr:grpSpPr>
      <xdr:grpSp>
        <xdr:nvGrpSpPr>
          <xdr:cNvPr id="251" name="Groupe 250">
            <a:extLst>
              <a:ext uri="{FF2B5EF4-FFF2-40B4-BE49-F238E27FC236}">
                <a16:creationId xmlns:a16="http://schemas.microsoft.com/office/drawing/2014/main" id="{54B1A5BA-F041-48D5-B5AF-A1F2DF886FEE}"/>
              </a:ext>
            </a:extLst>
          </xdr:cNvPr>
          <xdr:cNvGrpSpPr/>
        </xdr:nvGrpSpPr>
        <xdr:grpSpPr>
          <a:xfrm>
            <a:off x="243192" y="4349073"/>
            <a:ext cx="1078148" cy="725522"/>
            <a:chOff x="380999" y="2821022"/>
            <a:chExt cx="1506268" cy="895755"/>
          </a:xfrm>
        </xdr:grpSpPr>
        <xdr:sp macro="" textlink="">
          <xdr:nvSpPr>
            <xdr:cNvPr id="253" name="Rectangle 252">
              <a:extLst>
                <a:ext uri="{FF2B5EF4-FFF2-40B4-BE49-F238E27FC236}">
                  <a16:creationId xmlns:a16="http://schemas.microsoft.com/office/drawing/2014/main" id="{18127009-E6AB-4153-91E2-8FF6577C0CA4}"/>
                </a:ext>
              </a:extLst>
            </xdr:cNvPr>
            <xdr:cNvSpPr/>
          </xdr:nvSpPr>
          <xdr:spPr>
            <a:xfrm>
              <a:off x="380999" y="2821022"/>
              <a:ext cx="1506268" cy="895755"/>
            </a:xfrm>
            <a:prstGeom prst="rect">
              <a:avLst/>
            </a:prstGeom>
            <a:solidFill>
              <a:schemeClr val="bg2"/>
            </a:solidFill>
            <a:ln>
              <a:solidFill>
                <a:schemeClr val="tx1">
                  <a:lumMod val="95000"/>
                  <a:lumOff val="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54" name="Rectangle 253">
              <a:extLst>
                <a:ext uri="{FF2B5EF4-FFF2-40B4-BE49-F238E27FC236}">
                  <a16:creationId xmlns:a16="http://schemas.microsoft.com/office/drawing/2014/main" id="{C76BC978-244F-41A5-92C0-163B13DFC189}"/>
                </a:ext>
              </a:extLst>
            </xdr:cNvPr>
            <xdr:cNvSpPr/>
          </xdr:nvSpPr>
          <xdr:spPr>
            <a:xfrm>
              <a:off x="393159" y="2829129"/>
              <a:ext cx="1482781" cy="71962"/>
            </a:xfrm>
            <a:prstGeom prst="rect">
              <a:avLst/>
            </a:prstGeom>
          </xdr:spPr>
          <xdr:style>
            <a:lnRef idx="2">
              <a:schemeClr val="accent6">
                <a:shade val="50000"/>
              </a:schemeClr>
            </a:lnRef>
            <a:fillRef idx="1">
              <a:schemeClr val="accent6"/>
            </a:fillRef>
            <a:effectRef idx="0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cxnSp macro="">
        <xdr:nvCxnSpPr>
          <xdr:cNvPr id="252" name="Connecteur droit 251">
            <a:extLst>
              <a:ext uri="{FF2B5EF4-FFF2-40B4-BE49-F238E27FC236}">
                <a16:creationId xmlns:a16="http://schemas.microsoft.com/office/drawing/2014/main" id="{A216627C-92E5-4E8C-84FB-07867E355F45}"/>
              </a:ext>
            </a:extLst>
          </xdr:cNvPr>
          <xdr:cNvCxnSpPr>
            <a:stCxn id="253" idx="0"/>
            <a:endCxn id="253" idx="2"/>
          </xdr:cNvCxnSpPr>
        </xdr:nvCxnSpPr>
        <xdr:spPr>
          <a:xfrm>
            <a:off x="782266" y="4349073"/>
            <a:ext cx="0" cy="725522"/>
          </a:xfrm>
          <a:prstGeom prst="line">
            <a:avLst/>
          </a:prstGeom>
          <a:ln>
            <a:prstDash val="lg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198608</xdr:colOff>
      <xdr:row>4</xdr:row>
      <xdr:rowOff>255351</xdr:rowOff>
    </xdr:from>
    <xdr:to>
      <xdr:col>6</xdr:col>
      <xdr:colOff>1357820</xdr:colOff>
      <xdr:row>4</xdr:row>
      <xdr:rowOff>1068423</xdr:rowOff>
    </xdr:to>
    <xdr:grpSp>
      <xdr:nvGrpSpPr>
        <xdr:cNvPr id="255" name="Groupe 254">
          <a:extLst>
            <a:ext uri="{FF2B5EF4-FFF2-40B4-BE49-F238E27FC236}">
              <a16:creationId xmlns:a16="http://schemas.microsoft.com/office/drawing/2014/main" id="{FE44D064-28FB-4589-8C0B-5C1006D8B46F}"/>
            </a:ext>
          </a:extLst>
        </xdr:cNvPr>
        <xdr:cNvGrpSpPr/>
      </xdr:nvGrpSpPr>
      <xdr:grpSpPr>
        <a:xfrm>
          <a:off x="9628358" y="3484326"/>
          <a:ext cx="1159212" cy="813072"/>
          <a:chOff x="1771246" y="4304489"/>
          <a:chExt cx="1159212" cy="813072"/>
        </a:xfrm>
      </xdr:grpSpPr>
      <xdr:sp macro="" textlink="">
        <xdr:nvSpPr>
          <xdr:cNvPr id="256" name="Rectangle 255">
            <a:extLst>
              <a:ext uri="{FF2B5EF4-FFF2-40B4-BE49-F238E27FC236}">
                <a16:creationId xmlns:a16="http://schemas.microsoft.com/office/drawing/2014/main" id="{6A15B635-F104-40C2-BF34-0B815E014486}"/>
              </a:ext>
            </a:extLst>
          </xdr:cNvPr>
          <xdr:cNvSpPr/>
        </xdr:nvSpPr>
        <xdr:spPr>
          <a:xfrm>
            <a:off x="1771246" y="4304489"/>
            <a:ext cx="1159212" cy="813072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257" name="Groupe 256">
            <a:extLst>
              <a:ext uri="{FF2B5EF4-FFF2-40B4-BE49-F238E27FC236}">
                <a16:creationId xmlns:a16="http://schemas.microsoft.com/office/drawing/2014/main" id="{B8AEA6C9-7E5C-46C3-8FCE-2ADC09676734}"/>
              </a:ext>
            </a:extLst>
          </xdr:cNvPr>
          <xdr:cNvGrpSpPr/>
        </xdr:nvGrpSpPr>
        <xdr:grpSpPr>
          <a:xfrm>
            <a:off x="1811777" y="4349073"/>
            <a:ext cx="1078148" cy="725522"/>
            <a:chOff x="243192" y="4349073"/>
            <a:chExt cx="1078148" cy="725522"/>
          </a:xfrm>
        </xdr:grpSpPr>
        <xdr:grpSp>
          <xdr:nvGrpSpPr>
            <xdr:cNvPr id="258" name="Groupe 257">
              <a:extLst>
                <a:ext uri="{FF2B5EF4-FFF2-40B4-BE49-F238E27FC236}">
                  <a16:creationId xmlns:a16="http://schemas.microsoft.com/office/drawing/2014/main" id="{CE56A6B8-27EE-472F-9B3B-F206170B44F3}"/>
                </a:ext>
              </a:extLst>
            </xdr:cNvPr>
            <xdr:cNvGrpSpPr/>
          </xdr:nvGrpSpPr>
          <xdr:grpSpPr>
            <a:xfrm>
              <a:off x="243192" y="4349073"/>
              <a:ext cx="1078148" cy="725522"/>
              <a:chOff x="381000" y="2821022"/>
              <a:chExt cx="1506268" cy="895755"/>
            </a:xfrm>
          </xdr:grpSpPr>
          <xdr:sp macro="" textlink="">
            <xdr:nvSpPr>
              <xdr:cNvPr id="260" name="Rectangle 259">
                <a:extLst>
                  <a:ext uri="{FF2B5EF4-FFF2-40B4-BE49-F238E27FC236}">
                    <a16:creationId xmlns:a16="http://schemas.microsoft.com/office/drawing/2014/main" id="{81D33A30-550D-4D64-AB1A-9054DB2B5EC4}"/>
                  </a:ext>
                </a:extLst>
              </xdr:cNvPr>
              <xdr:cNvSpPr/>
            </xdr:nvSpPr>
            <xdr:spPr>
              <a:xfrm>
                <a:off x="381000" y="2821022"/>
                <a:ext cx="1506268" cy="895755"/>
              </a:xfrm>
              <a:prstGeom prst="rect">
                <a:avLst/>
              </a:prstGeom>
              <a:solidFill>
                <a:schemeClr val="bg2"/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sp macro="" textlink="">
            <xdr:nvSpPr>
              <xdr:cNvPr id="261" name="Rectangle 260">
                <a:extLst>
                  <a:ext uri="{FF2B5EF4-FFF2-40B4-BE49-F238E27FC236}">
                    <a16:creationId xmlns:a16="http://schemas.microsoft.com/office/drawing/2014/main" id="{E4F51009-13E9-4F1C-98B0-9A4DFB595FB6}"/>
                  </a:ext>
                </a:extLst>
              </xdr:cNvPr>
              <xdr:cNvSpPr/>
            </xdr:nvSpPr>
            <xdr:spPr>
              <a:xfrm>
                <a:off x="393159" y="2829129"/>
                <a:ext cx="1482781" cy="71962"/>
              </a:xfrm>
              <a:prstGeom prst="rect">
                <a:avLst/>
              </a:prstGeom>
            </xdr:spPr>
            <xdr:style>
              <a:lnRef idx="2">
                <a:schemeClr val="accent6">
                  <a:shade val="50000"/>
                </a:schemeClr>
              </a:lnRef>
              <a:fillRef idx="1">
                <a:schemeClr val="accent6"/>
              </a:fillRef>
              <a:effectRef idx="0">
                <a:schemeClr val="accent6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cxnSp macro="">
          <xdr:nvCxnSpPr>
            <xdr:cNvPr id="259" name="Connecteur droit 258">
              <a:extLst>
                <a:ext uri="{FF2B5EF4-FFF2-40B4-BE49-F238E27FC236}">
                  <a16:creationId xmlns:a16="http://schemas.microsoft.com/office/drawing/2014/main" id="{25D6F4B3-0855-4D3E-A18B-829B20ACEF57}"/>
                </a:ext>
              </a:extLst>
            </xdr:cNvPr>
            <xdr:cNvCxnSpPr>
              <a:stCxn id="260" idx="0"/>
              <a:endCxn id="260" idx="2"/>
            </xdr:cNvCxnSpPr>
          </xdr:nvCxnSpPr>
          <xdr:spPr>
            <a:xfrm>
              <a:off x="782266" y="4349073"/>
              <a:ext cx="0" cy="725522"/>
            </a:xfrm>
            <a:prstGeom prst="line">
              <a:avLst/>
            </a:prstGeom>
            <a:ln>
              <a:prstDash val="lgDash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7</xdr:col>
      <xdr:colOff>117542</xdr:colOff>
      <xdr:row>4</xdr:row>
      <xdr:rowOff>429636</xdr:rowOff>
    </xdr:from>
    <xdr:to>
      <xdr:col>7</xdr:col>
      <xdr:colOff>1491573</xdr:colOff>
      <xdr:row>4</xdr:row>
      <xdr:rowOff>964659</xdr:rowOff>
    </xdr:to>
    <xdr:grpSp>
      <xdr:nvGrpSpPr>
        <xdr:cNvPr id="262" name="Groupe 261">
          <a:extLst>
            <a:ext uri="{FF2B5EF4-FFF2-40B4-BE49-F238E27FC236}">
              <a16:creationId xmlns:a16="http://schemas.microsoft.com/office/drawing/2014/main" id="{8B6148CC-E085-4B5C-9CEB-7C3F0838E2F9}"/>
            </a:ext>
          </a:extLst>
        </xdr:cNvPr>
        <xdr:cNvGrpSpPr/>
      </xdr:nvGrpSpPr>
      <xdr:grpSpPr>
        <a:xfrm>
          <a:off x="11118917" y="3658611"/>
          <a:ext cx="1374031" cy="535023"/>
          <a:chOff x="243192" y="4349073"/>
          <a:chExt cx="1078148" cy="725522"/>
        </a:xfrm>
      </xdr:grpSpPr>
      <xdr:grpSp>
        <xdr:nvGrpSpPr>
          <xdr:cNvPr id="263" name="Groupe 262">
            <a:extLst>
              <a:ext uri="{FF2B5EF4-FFF2-40B4-BE49-F238E27FC236}">
                <a16:creationId xmlns:a16="http://schemas.microsoft.com/office/drawing/2014/main" id="{B9A10336-A0E9-47FE-B88A-7ABD209F81D4}"/>
              </a:ext>
            </a:extLst>
          </xdr:cNvPr>
          <xdr:cNvGrpSpPr/>
        </xdr:nvGrpSpPr>
        <xdr:grpSpPr>
          <a:xfrm>
            <a:off x="243192" y="4349073"/>
            <a:ext cx="1078148" cy="725522"/>
            <a:chOff x="380999" y="2821022"/>
            <a:chExt cx="1506268" cy="895755"/>
          </a:xfrm>
        </xdr:grpSpPr>
        <xdr:sp macro="" textlink="">
          <xdr:nvSpPr>
            <xdr:cNvPr id="265" name="Rectangle 264">
              <a:extLst>
                <a:ext uri="{FF2B5EF4-FFF2-40B4-BE49-F238E27FC236}">
                  <a16:creationId xmlns:a16="http://schemas.microsoft.com/office/drawing/2014/main" id="{A6E38F8F-4091-42A2-B8C7-B637E5441CDA}"/>
                </a:ext>
              </a:extLst>
            </xdr:cNvPr>
            <xdr:cNvSpPr/>
          </xdr:nvSpPr>
          <xdr:spPr>
            <a:xfrm>
              <a:off x="380999" y="2821022"/>
              <a:ext cx="1506268" cy="895755"/>
            </a:xfrm>
            <a:prstGeom prst="rect">
              <a:avLst/>
            </a:prstGeom>
            <a:solidFill>
              <a:schemeClr val="bg2"/>
            </a:solidFill>
            <a:ln>
              <a:solidFill>
                <a:schemeClr val="tx1">
                  <a:lumMod val="95000"/>
                  <a:lumOff val="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66" name="Rectangle 265">
              <a:extLst>
                <a:ext uri="{FF2B5EF4-FFF2-40B4-BE49-F238E27FC236}">
                  <a16:creationId xmlns:a16="http://schemas.microsoft.com/office/drawing/2014/main" id="{FF8FDF48-8586-4DC5-91ED-C9D8E925FE4A}"/>
                </a:ext>
              </a:extLst>
            </xdr:cNvPr>
            <xdr:cNvSpPr/>
          </xdr:nvSpPr>
          <xdr:spPr>
            <a:xfrm>
              <a:off x="393159" y="2829129"/>
              <a:ext cx="1482781" cy="71962"/>
            </a:xfrm>
            <a:prstGeom prst="rect">
              <a:avLst/>
            </a:prstGeom>
          </xdr:spPr>
          <xdr:style>
            <a:lnRef idx="2">
              <a:schemeClr val="accent6">
                <a:shade val="50000"/>
              </a:schemeClr>
            </a:lnRef>
            <a:fillRef idx="1">
              <a:schemeClr val="accent6"/>
            </a:fillRef>
            <a:effectRef idx="0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cxnSp macro="">
        <xdr:nvCxnSpPr>
          <xdr:cNvPr id="264" name="Connecteur droit 263">
            <a:extLst>
              <a:ext uri="{FF2B5EF4-FFF2-40B4-BE49-F238E27FC236}">
                <a16:creationId xmlns:a16="http://schemas.microsoft.com/office/drawing/2014/main" id="{852A60A0-59DF-4DAB-AF4E-C147A634676A}"/>
              </a:ext>
            </a:extLst>
          </xdr:cNvPr>
          <xdr:cNvCxnSpPr>
            <a:stCxn id="265" idx="0"/>
            <a:endCxn id="265" idx="2"/>
          </xdr:cNvCxnSpPr>
        </xdr:nvCxnSpPr>
        <xdr:spPr>
          <a:xfrm>
            <a:off x="782266" y="4349073"/>
            <a:ext cx="0" cy="725522"/>
          </a:xfrm>
          <a:prstGeom prst="line">
            <a:avLst/>
          </a:prstGeom>
          <a:ln>
            <a:prstDash val="lg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40532</xdr:colOff>
      <xdr:row>4</xdr:row>
      <xdr:rowOff>336414</xdr:rowOff>
    </xdr:from>
    <xdr:to>
      <xdr:col>8</xdr:col>
      <xdr:colOff>1532105</xdr:colOff>
      <xdr:row>4</xdr:row>
      <xdr:rowOff>1025455</xdr:rowOff>
    </xdr:to>
    <xdr:grpSp>
      <xdr:nvGrpSpPr>
        <xdr:cNvPr id="267" name="Groupe 266">
          <a:extLst>
            <a:ext uri="{FF2B5EF4-FFF2-40B4-BE49-F238E27FC236}">
              <a16:creationId xmlns:a16="http://schemas.microsoft.com/office/drawing/2014/main" id="{1CCC5AE2-5622-4760-8D0C-63438D866689}"/>
            </a:ext>
          </a:extLst>
        </xdr:cNvPr>
        <xdr:cNvGrpSpPr/>
      </xdr:nvGrpSpPr>
      <xdr:grpSpPr>
        <a:xfrm>
          <a:off x="12613532" y="3565389"/>
          <a:ext cx="1491573" cy="689041"/>
          <a:chOff x="1771246" y="4278922"/>
          <a:chExt cx="1159212" cy="869320"/>
        </a:xfrm>
      </xdr:grpSpPr>
      <xdr:sp macro="" textlink="">
        <xdr:nvSpPr>
          <xdr:cNvPr id="268" name="Rectangle 267">
            <a:extLst>
              <a:ext uri="{FF2B5EF4-FFF2-40B4-BE49-F238E27FC236}">
                <a16:creationId xmlns:a16="http://schemas.microsoft.com/office/drawing/2014/main" id="{78351832-6F88-40A8-B06A-985DFE4C8D67}"/>
              </a:ext>
            </a:extLst>
          </xdr:cNvPr>
          <xdr:cNvSpPr/>
        </xdr:nvSpPr>
        <xdr:spPr>
          <a:xfrm>
            <a:off x="1771246" y="4278922"/>
            <a:ext cx="1159212" cy="8693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269" name="Groupe 268">
            <a:extLst>
              <a:ext uri="{FF2B5EF4-FFF2-40B4-BE49-F238E27FC236}">
                <a16:creationId xmlns:a16="http://schemas.microsoft.com/office/drawing/2014/main" id="{F81EA606-772A-4BDD-9396-E19DD729EDC5}"/>
              </a:ext>
            </a:extLst>
          </xdr:cNvPr>
          <xdr:cNvGrpSpPr/>
        </xdr:nvGrpSpPr>
        <xdr:grpSpPr>
          <a:xfrm>
            <a:off x="1811777" y="4349073"/>
            <a:ext cx="1078148" cy="725522"/>
            <a:chOff x="243192" y="4349073"/>
            <a:chExt cx="1078148" cy="725522"/>
          </a:xfrm>
        </xdr:grpSpPr>
        <xdr:grpSp>
          <xdr:nvGrpSpPr>
            <xdr:cNvPr id="270" name="Groupe 269">
              <a:extLst>
                <a:ext uri="{FF2B5EF4-FFF2-40B4-BE49-F238E27FC236}">
                  <a16:creationId xmlns:a16="http://schemas.microsoft.com/office/drawing/2014/main" id="{60C17C2E-529A-4BD9-912B-42E04F2933C4}"/>
                </a:ext>
              </a:extLst>
            </xdr:cNvPr>
            <xdr:cNvGrpSpPr/>
          </xdr:nvGrpSpPr>
          <xdr:grpSpPr>
            <a:xfrm>
              <a:off x="243192" y="4349073"/>
              <a:ext cx="1078148" cy="725522"/>
              <a:chOff x="381000" y="2821022"/>
              <a:chExt cx="1506268" cy="895755"/>
            </a:xfrm>
          </xdr:grpSpPr>
          <xdr:sp macro="" textlink="">
            <xdr:nvSpPr>
              <xdr:cNvPr id="272" name="Rectangle 271">
                <a:extLst>
                  <a:ext uri="{FF2B5EF4-FFF2-40B4-BE49-F238E27FC236}">
                    <a16:creationId xmlns:a16="http://schemas.microsoft.com/office/drawing/2014/main" id="{76D27C4F-EDBF-4123-A736-7DE62F6616D5}"/>
                  </a:ext>
                </a:extLst>
              </xdr:cNvPr>
              <xdr:cNvSpPr/>
            </xdr:nvSpPr>
            <xdr:spPr>
              <a:xfrm>
                <a:off x="381000" y="2821022"/>
                <a:ext cx="1506268" cy="895755"/>
              </a:xfrm>
              <a:prstGeom prst="rect">
                <a:avLst/>
              </a:prstGeom>
              <a:solidFill>
                <a:schemeClr val="bg2"/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sp macro="" textlink="">
            <xdr:nvSpPr>
              <xdr:cNvPr id="273" name="Rectangle 272">
                <a:extLst>
                  <a:ext uri="{FF2B5EF4-FFF2-40B4-BE49-F238E27FC236}">
                    <a16:creationId xmlns:a16="http://schemas.microsoft.com/office/drawing/2014/main" id="{2E968BFA-1C67-4BCD-8ACA-5FD5E1C1E3D2}"/>
                  </a:ext>
                </a:extLst>
              </xdr:cNvPr>
              <xdr:cNvSpPr/>
            </xdr:nvSpPr>
            <xdr:spPr>
              <a:xfrm>
                <a:off x="393159" y="2829129"/>
                <a:ext cx="1482781" cy="71962"/>
              </a:xfrm>
              <a:prstGeom prst="rect">
                <a:avLst/>
              </a:prstGeom>
            </xdr:spPr>
            <xdr:style>
              <a:lnRef idx="2">
                <a:schemeClr val="accent6">
                  <a:shade val="50000"/>
                </a:schemeClr>
              </a:lnRef>
              <a:fillRef idx="1">
                <a:schemeClr val="accent6"/>
              </a:fillRef>
              <a:effectRef idx="0">
                <a:schemeClr val="accent6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cxnSp macro="">
          <xdr:nvCxnSpPr>
            <xdr:cNvPr id="271" name="Connecteur droit 270">
              <a:extLst>
                <a:ext uri="{FF2B5EF4-FFF2-40B4-BE49-F238E27FC236}">
                  <a16:creationId xmlns:a16="http://schemas.microsoft.com/office/drawing/2014/main" id="{817BF86F-D963-40EB-A55E-42502FA1A6EC}"/>
                </a:ext>
              </a:extLst>
            </xdr:cNvPr>
            <xdr:cNvCxnSpPr>
              <a:stCxn id="272" idx="0"/>
              <a:endCxn id="272" idx="2"/>
            </xdr:cNvCxnSpPr>
          </xdr:nvCxnSpPr>
          <xdr:spPr>
            <a:xfrm>
              <a:off x="782266" y="4349073"/>
              <a:ext cx="0" cy="725522"/>
            </a:xfrm>
            <a:prstGeom prst="line">
              <a:avLst/>
            </a:prstGeom>
            <a:ln>
              <a:prstDash val="lgDash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7</xdr:col>
      <xdr:colOff>355060</xdr:colOff>
      <xdr:row>4</xdr:row>
      <xdr:rowOff>505029</xdr:rowOff>
    </xdr:from>
    <xdr:to>
      <xdr:col>7</xdr:col>
      <xdr:colOff>529347</xdr:colOff>
      <xdr:row>4</xdr:row>
      <xdr:rowOff>550748</xdr:rowOff>
    </xdr:to>
    <xdr:sp macro="" textlink="">
      <xdr:nvSpPr>
        <xdr:cNvPr id="274" name="Rectangle 273">
          <a:extLst>
            <a:ext uri="{FF2B5EF4-FFF2-40B4-BE49-F238E27FC236}">
              <a16:creationId xmlns:a16="http://schemas.microsoft.com/office/drawing/2014/main" id="{F9939114-628A-431F-BFA6-79DB6DD70CD4}"/>
            </a:ext>
          </a:extLst>
        </xdr:cNvPr>
        <xdr:cNvSpPr/>
      </xdr:nvSpPr>
      <xdr:spPr>
        <a:xfrm>
          <a:off x="3498310" y="4553154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1030322</xdr:colOff>
      <xdr:row>4</xdr:row>
      <xdr:rowOff>503407</xdr:rowOff>
    </xdr:from>
    <xdr:to>
      <xdr:col>7</xdr:col>
      <xdr:colOff>1204609</xdr:colOff>
      <xdr:row>4</xdr:row>
      <xdr:rowOff>549126</xdr:rowOff>
    </xdr:to>
    <xdr:sp macro="" textlink="">
      <xdr:nvSpPr>
        <xdr:cNvPr id="275" name="Rectangle 274">
          <a:extLst>
            <a:ext uri="{FF2B5EF4-FFF2-40B4-BE49-F238E27FC236}">
              <a16:creationId xmlns:a16="http://schemas.microsoft.com/office/drawing/2014/main" id="{E9B279DB-EA4A-450E-A398-23D3716CE147}"/>
            </a:ext>
          </a:extLst>
        </xdr:cNvPr>
        <xdr:cNvSpPr/>
      </xdr:nvSpPr>
      <xdr:spPr>
        <a:xfrm>
          <a:off x="4173572" y="4551532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375326</xdr:colOff>
      <xdr:row>4</xdr:row>
      <xdr:rowOff>484763</xdr:rowOff>
    </xdr:from>
    <xdr:to>
      <xdr:col>8</xdr:col>
      <xdr:colOff>549613</xdr:colOff>
      <xdr:row>4</xdr:row>
      <xdr:rowOff>530482</xdr:rowOff>
    </xdr:to>
    <xdr:sp macro="" textlink="">
      <xdr:nvSpPr>
        <xdr:cNvPr id="276" name="Rectangle 275">
          <a:extLst>
            <a:ext uri="{FF2B5EF4-FFF2-40B4-BE49-F238E27FC236}">
              <a16:creationId xmlns:a16="http://schemas.microsoft.com/office/drawing/2014/main" id="{80F7A60E-6432-4182-9C78-0853A1E8F468}"/>
            </a:ext>
          </a:extLst>
        </xdr:cNvPr>
        <xdr:cNvSpPr/>
      </xdr:nvSpPr>
      <xdr:spPr>
        <a:xfrm>
          <a:off x="5090201" y="4532888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1050588</xdr:colOff>
      <xdr:row>4</xdr:row>
      <xdr:rowOff>483141</xdr:rowOff>
    </xdr:from>
    <xdr:to>
      <xdr:col>8</xdr:col>
      <xdr:colOff>1224875</xdr:colOff>
      <xdr:row>4</xdr:row>
      <xdr:rowOff>528860</xdr:rowOff>
    </xdr:to>
    <xdr:sp macro="" textlink="">
      <xdr:nvSpPr>
        <xdr:cNvPr id="277" name="Rectangle 276">
          <a:extLst>
            <a:ext uri="{FF2B5EF4-FFF2-40B4-BE49-F238E27FC236}">
              <a16:creationId xmlns:a16="http://schemas.microsoft.com/office/drawing/2014/main" id="{E72E9D98-9C2C-4AD3-A3DD-353CA23F35FB}"/>
            </a:ext>
          </a:extLst>
        </xdr:cNvPr>
        <xdr:cNvSpPr/>
      </xdr:nvSpPr>
      <xdr:spPr>
        <a:xfrm>
          <a:off x="5765463" y="4531266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411805</xdr:colOff>
      <xdr:row>4</xdr:row>
      <xdr:rowOff>391540</xdr:rowOff>
    </xdr:from>
    <xdr:to>
      <xdr:col>5</xdr:col>
      <xdr:colOff>586092</xdr:colOff>
      <xdr:row>4</xdr:row>
      <xdr:rowOff>437259</xdr:rowOff>
    </xdr:to>
    <xdr:sp macro="" textlink="">
      <xdr:nvSpPr>
        <xdr:cNvPr id="278" name="Rectangle 277">
          <a:extLst>
            <a:ext uri="{FF2B5EF4-FFF2-40B4-BE49-F238E27FC236}">
              <a16:creationId xmlns:a16="http://schemas.microsoft.com/office/drawing/2014/main" id="{83FDD1FD-5C6E-401F-9B84-90D7F008DD76}"/>
            </a:ext>
          </a:extLst>
        </xdr:cNvPr>
        <xdr:cNvSpPr/>
      </xdr:nvSpPr>
      <xdr:spPr>
        <a:xfrm>
          <a:off x="411805" y="4439665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965471</xdr:colOff>
      <xdr:row>4</xdr:row>
      <xdr:rowOff>389918</xdr:rowOff>
    </xdr:from>
    <xdr:to>
      <xdr:col>5</xdr:col>
      <xdr:colOff>1139758</xdr:colOff>
      <xdr:row>4</xdr:row>
      <xdr:rowOff>435637</xdr:rowOff>
    </xdr:to>
    <xdr:sp macro="" textlink="">
      <xdr:nvSpPr>
        <xdr:cNvPr id="279" name="Rectangle 278">
          <a:extLst>
            <a:ext uri="{FF2B5EF4-FFF2-40B4-BE49-F238E27FC236}">
              <a16:creationId xmlns:a16="http://schemas.microsoft.com/office/drawing/2014/main" id="{46732748-ABE6-4FF0-8F5D-2D7A36A0542E}"/>
            </a:ext>
          </a:extLst>
        </xdr:cNvPr>
        <xdr:cNvSpPr/>
      </xdr:nvSpPr>
      <xdr:spPr>
        <a:xfrm>
          <a:off x="965471" y="4438043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415859</xdr:colOff>
      <xdr:row>4</xdr:row>
      <xdr:rowOff>391540</xdr:rowOff>
    </xdr:from>
    <xdr:to>
      <xdr:col>6</xdr:col>
      <xdr:colOff>590146</xdr:colOff>
      <xdr:row>4</xdr:row>
      <xdr:rowOff>437259</xdr:rowOff>
    </xdr:to>
    <xdr:sp macro="" textlink="">
      <xdr:nvSpPr>
        <xdr:cNvPr id="280" name="Rectangle 279">
          <a:extLst>
            <a:ext uri="{FF2B5EF4-FFF2-40B4-BE49-F238E27FC236}">
              <a16:creationId xmlns:a16="http://schemas.microsoft.com/office/drawing/2014/main" id="{4011FB88-FD61-466F-817E-3C004FE5DCEF}"/>
            </a:ext>
          </a:extLst>
        </xdr:cNvPr>
        <xdr:cNvSpPr/>
      </xdr:nvSpPr>
      <xdr:spPr>
        <a:xfrm>
          <a:off x="1987484" y="4439665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969525</xdr:colOff>
      <xdr:row>4</xdr:row>
      <xdr:rowOff>389918</xdr:rowOff>
    </xdr:from>
    <xdr:to>
      <xdr:col>6</xdr:col>
      <xdr:colOff>1143812</xdr:colOff>
      <xdr:row>4</xdr:row>
      <xdr:rowOff>435637</xdr:rowOff>
    </xdr:to>
    <xdr:sp macro="" textlink="">
      <xdr:nvSpPr>
        <xdr:cNvPr id="281" name="Rectangle 280">
          <a:extLst>
            <a:ext uri="{FF2B5EF4-FFF2-40B4-BE49-F238E27FC236}">
              <a16:creationId xmlns:a16="http://schemas.microsoft.com/office/drawing/2014/main" id="{533169C6-8DBF-42F8-A275-F6EE3675A37D}"/>
            </a:ext>
          </a:extLst>
        </xdr:cNvPr>
        <xdr:cNvSpPr/>
      </xdr:nvSpPr>
      <xdr:spPr>
        <a:xfrm>
          <a:off x="2541150" y="4438043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567492</xdr:colOff>
      <xdr:row>0</xdr:row>
      <xdr:rowOff>788211</xdr:rowOff>
    </xdr:from>
    <xdr:to>
      <xdr:col>9</xdr:col>
      <xdr:colOff>1013124</xdr:colOff>
      <xdr:row>0</xdr:row>
      <xdr:rowOff>1090970</xdr:rowOff>
    </xdr:to>
    <xdr:sp macro="" textlink="">
      <xdr:nvSpPr>
        <xdr:cNvPr id="174" name="Rectangle 173">
          <a:extLst>
            <a:ext uri="{FF2B5EF4-FFF2-40B4-BE49-F238E27FC236}">
              <a16:creationId xmlns:a16="http://schemas.microsoft.com/office/drawing/2014/main" id="{92EFB615-6292-451C-B883-3CF46726A051}"/>
            </a:ext>
          </a:extLst>
        </xdr:cNvPr>
        <xdr:cNvSpPr/>
      </xdr:nvSpPr>
      <xdr:spPr>
        <a:xfrm>
          <a:off x="14734676" y="788211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1053768</xdr:colOff>
      <xdr:row>0</xdr:row>
      <xdr:rowOff>788211</xdr:rowOff>
    </xdr:from>
    <xdr:to>
      <xdr:col>9</xdr:col>
      <xdr:colOff>1499400</xdr:colOff>
      <xdr:row>0</xdr:row>
      <xdr:rowOff>1090970</xdr:rowOff>
    </xdr:to>
    <xdr:sp macro="" textlink="">
      <xdr:nvSpPr>
        <xdr:cNvPr id="175" name="Rectangle 174">
          <a:extLst>
            <a:ext uri="{FF2B5EF4-FFF2-40B4-BE49-F238E27FC236}">
              <a16:creationId xmlns:a16="http://schemas.microsoft.com/office/drawing/2014/main" id="{652DBC23-BA6C-4D9D-9C80-1915746254EA}"/>
            </a:ext>
          </a:extLst>
        </xdr:cNvPr>
        <xdr:cNvSpPr/>
      </xdr:nvSpPr>
      <xdr:spPr>
        <a:xfrm>
          <a:off x="15220952" y="788211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86229</xdr:colOff>
      <xdr:row>0</xdr:row>
      <xdr:rowOff>452330</xdr:rowOff>
    </xdr:from>
    <xdr:to>
      <xdr:col>9</xdr:col>
      <xdr:colOff>531861</xdr:colOff>
      <xdr:row>0</xdr:row>
      <xdr:rowOff>755089</xdr:rowOff>
    </xdr:to>
    <xdr:sp macro="" textlink="">
      <xdr:nvSpPr>
        <xdr:cNvPr id="176" name="Rectangle 175">
          <a:extLst>
            <a:ext uri="{FF2B5EF4-FFF2-40B4-BE49-F238E27FC236}">
              <a16:creationId xmlns:a16="http://schemas.microsoft.com/office/drawing/2014/main" id="{80FDEC38-C28D-425E-B4BD-3D5F5562C254}"/>
            </a:ext>
          </a:extLst>
        </xdr:cNvPr>
        <xdr:cNvSpPr/>
      </xdr:nvSpPr>
      <xdr:spPr>
        <a:xfrm>
          <a:off x="14253413" y="452330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567492</xdr:colOff>
      <xdr:row>0</xdr:row>
      <xdr:rowOff>452330</xdr:rowOff>
    </xdr:from>
    <xdr:to>
      <xdr:col>9</xdr:col>
      <xdr:colOff>1013124</xdr:colOff>
      <xdr:row>0</xdr:row>
      <xdr:rowOff>755089</xdr:rowOff>
    </xdr:to>
    <xdr:sp macro="" textlink="">
      <xdr:nvSpPr>
        <xdr:cNvPr id="177" name="Rectangle 176">
          <a:extLst>
            <a:ext uri="{FF2B5EF4-FFF2-40B4-BE49-F238E27FC236}">
              <a16:creationId xmlns:a16="http://schemas.microsoft.com/office/drawing/2014/main" id="{F4991FD1-6B2A-4134-9018-086E7E139F8E}"/>
            </a:ext>
          </a:extLst>
        </xdr:cNvPr>
        <xdr:cNvSpPr/>
      </xdr:nvSpPr>
      <xdr:spPr>
        <a:xfrm>
          <a:off x="14734676" y="452330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1053768</xdr:colOff>
      <xdr:row>0</xdr:row>
      <xdr:rowOff>452330</xdr:rowOff>
    </xdr:from>
    <xdr:to>
      <xdr:col>9</xdr:col>
      <xdr:colOff>1499400</xdr:colOff>
      <xdr:row>0</xdr:row>
      <xdr:rowOff>755089</xdr:rowOff>
    </xdr:to>
    <xdr:sp macro="" textlink="">
      <xdr:nvSpPr>
        <xdr:cNvPr id="178" name="Rectangle 177">
          <a:extLst>
            <a:ext uri="{FF2B5EF4-FFF2-40B4-BE49-F238E27FC236}">
              <a16:creationId xmlns:a16="http://schemas.microsoft.com/office/drawing/2014/main" id="{02E33CB8-3235-422A-A617-0FA7E6CE17C1}"/>
            </a:ext>
          </a:extLst>
        </xdr:cNvPr>
        <xdr:cNvSpPr/>
      </xdr:nvSpPr>
      <xdr:spPr>
        <a:xfrm>
          <a:off x="15220952" y="452330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86229</xdr:colOff>
      <xdr:row>0</xdr:row>
      <xdr:rowOff>116448</xdr:rowOff>
    </xdr:from>
    <xdr:to>
      <xdr:col>9</xdr:col>
      <xdr:colOff>531861</xdr:colOff>
      <xdr:row>0</xdr:row>
      <xdr:rowOff>419207</xdr:rowOff>
    </xdr:to>
    <xdr:sp macro="" textlink="">
      <xdr:nvSpPr>
        <xdr:cNvPr id="179" name="Rectangle 178">
          <a:extLst>
            <a:ext uri="{FF2B5EF4-FFF2-40B4-BE49-F238E27FC236}">
              <a16:creationId xmlns:a16="http://schemas.microsoft.com/office/drawing/2014/main" id="{D2963A26-3EA7-41AF-A6C4-9698CE6A2CD4}"/>
            </a:ext>
          </a:extLst>
        </xdr:cNvPr>
        <xdr:cNvSpPr/>
      </xdr:nvSpPr>
      <xdr:spPr>
        <a:xfrm>
          <a:off x="14253413" y="116448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567492</xdr:colOff>
      <xdr:row>0</xdr:row>
      <xdr:rowOff>116448</xdr:rowOff>
    </xdr:from>
    <xdr:to>
      <xdr:col>9</xdr:col>
      <xdr:colOff>1013124</xdr:colOff>
      <xdr:row>0</xdr:row>
      <xdr:rowOff>419207</xdr:rowOff>
    </xdr:to>
    <xdr:sp macro="" textlink="">
      <xdr:nvSpPr>
        <xdr:cNvPr id="180" name="Rectangle 179">
          <a:extLst>
            <a:ext uri="{FF2B5EF4-FFF2-40B4-BE49-F238E27FC236}">
              <a16:creationId xmlns:a16="http://schemas.microsoft.com/office/drawing/2014/main" id="{C99BBC22-FE45-4052-BD2A-FAE0685E6856}"/>
            </a:ext>
          </a:extLst>
        </xdr:cNvPr>
        <xdr:cNvSpPr/>
      </xdr:nvSpPr>
      <xdr:spPr>
        <a:xfrm>
          <a:off x="14734676" y="116448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1053768</xdr:colOff>
      <xdr:row>0</xdr:row>
      <xdr:rowOff>116448</xdr:rowOff>
    </xdr:from>
    <xdr:to>
      <xdr:col>9</xdr:col>
      <xdr:colOff>1499400</xdr:colOff>
      <xdr:row>0</xdr:row>
      <xdr:rowOff>419207</xdr:rowOff>
    </xdr:to>
    <xdr:sp macro="" textlink="">
      <xdr:nvSpPr>
        <xdr:cNvPr id="184" name="Rectangle 183">
          <a:extLst>
            <a:ext uri="{FF2B5EF4-FFF2-40B4-BE49-F238E27FC236}">
              <a16:creationId xmlns:a16="http://schemas.microsoft.com/office/drawing/2014/main" id="{CAD6F955-21FA-4027-A076-AEAB5EC9A287}"/>
            </a:ext>
          </a:extLst>
        </xdr:cNvPr>
        <xdr:cNvSpPr/>
      </xdr:nvSpPr>
      <xdr:spPr>
        <a:xfrm>
          <a:off x="15220952" y="116448"/>
          <a:ext cx="445632" cy="30275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73362</xdr:colOff>
      <xdr:row>0</xdr:row>
      <xdr:rowOff>742022</xdr:rowOff>
    </xdr:from>
    <xdr:to>
      <xdr:col>12</xdr:col>
      <xdr:colOff>297229</xdr:colOff>
      <xdr:row>0</xdr:row>
      <xdr:rowOff>1071533</xdr:rowOff>
    </xdr:to>
    <xdr:sp macro="" textlink="">
      <xdr:nvSpPr>
        <xdr:cNvPr id="185" name="Rectangle 184">
          <a:extLst>
            <a:ext uri="{FF2B5EF4-FFF2-40B4-BE49-F238E27FC236}">
              <a16:creationId xmlns:a16="http://schemas.microsoft.com/office/drawing/2014/main" id="{7602F483-FAAA-4D48-AA8B-96267CC11335}"/>
            </a:ext>
          </a:extLst>
        </xdr:cNvPr>
        <xdr:cNvSpPr/>
      </xdr:nvSpPr>
      <xdr:spPr>
        <a:xfrm rot="5400000">
          <a:off x="18860333" y="794844"/>
          <a:ext cx="329511" cy="22386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322983</xdr:colOff>
      <xdr:row>0</xdr:row>
      <xdr:rowOff>742022</xdr:rowOff>
    </xdr:from>
    <xdr:to>
      <xdr:col>12</xdr:col>
      <xdr:colOff>546850</xdr:colOff>
      <xdr:row>0</xdr:row>
      <xdr:rowOff>1071533</xdr:rowOff>
    </xdr:to>
    <xdr:sp macro="" textlink="">
      <xdr:nvSpPr>
        <xdr:cNvPr id="186" name="Rectangle 185">
          <a:extLst>
            <a:ext uri="{FF2B5EF4-FFF2-40B4-BE49-F238E27FC236}">
              <a16:creationId xmlns:a16="http://schemas.microsoft.com/office/drawing/2014/main" id="{FADB6FE2-84FE-4BD7-A589-35C366FB731D}"/>
            </a:ext>
          </a:extLst>
        </xdr:cNvPr>
        <xdr:cNvSpPr/>
      </xdr:nvSpPr>
      <xdr:spPr>
        <a:xfrm rot="5400000">
          <a:off x="19109954" y="794844"/>
          <a:ext cx="329511" cy="22386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566034</xdr:colOff>
      <xdr:row>0</xdr:row>
      <xdr:rowOff>742022</xdr:rowOff>
    </xdr:from>
    <xdr:to>
      <xdr:col>12</xdr:col>
      <xdr:colOff>789901</xdr:colOff>
      <xdr:row>0</xdr:row>
      <xdr:rowOff>1071533</xdr:rowOff>
    </xdr:to>
    <xdr:sp macro="" textlink="">
      <xdr:nvSpPr>
        <xdr:cNvPr id="187" name="Rectangle 186">
          <a:extLst>
            <a:ext uri="{FF2B5EF4-FFF2-40B4-BE49-F238E27FC236}">
              <a16:creationId xmlns:a16="http://schemas.microsoft.com/office/drawing/2014/main" id="{2E70A002-4A89-4A7D-900F-B1B9B016E7C5}"/>
            </a:ext>
          </a:extLst>
        </xdr:cNvPr>
        <xdr:cNvSpPr/>
      </xdr:nvSpPr>
      <xdr:spPr>
        <a:xfrm rot="5400000">
          <a:off x="19353005" y="794844"/>
          <a:ext cx="329511" cy="22386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815655</xdr:colOff>
      <xdr:row>0</xdr:row>
      <xdr:rowOff>742022</xdr:rowOff>
    </xdr:from>
    <xdr:to>
      <xdr:col>12</xdr:col>
      <xdr:colOff>1039522</xdr:colOff>
      <xdr:row>0</xdr:row>
      <xdr:rowOff>1071533</xdr:rowOff>
    </xdr:to>
    <xdr:sp macro="" textlink="">
      <xdr:nvSpPr>
        <xdr:cNvPr id="188" name="Rectangle 187">
          <a:extLst>
            <a:ext uri="{FF2B5EF4-FFF2-40B4-BE49-F238E27FC236}">
              <a16:creationId xmlns:a16="http://schemas.microsoft.com/office/drawing/2014/main" id="{99082FB4-39B2-45F0-BB5A-74040DEEC0DC}"/>
            </a:ext>
          </a:extLst>
        </xdr:cNvPr>
        <xdr:cNvSpPr/>
      </xdr:nvSpPr>
      <xdr:spPr>
        <a:xfrm rot="5400000">
          <a:off x="19602626" y="794844"/>
          <a:ext cx="329511" cy="22386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1065276</xdr:colOff>
      <xdr:row>0</xdr:row>
      <xdr:rowOff>742022</xdr:rowOff>
    </xdr:from>
    <xdr:to>
      <xdr:col>12</xdr:col>
      <xdr:colOff>1289143</xdr:colOff>
      <xdr:row>0</xdr:row>
      <xdr:rowOff>1071533</xdr:rowOff>
    </xdr:to>
    <xdr:sp macro="" textlink="">
      <xdr:nvSpPr>
        <xdr:cNvPr id="189" name="Rectangle 188">
          <a:extLst>
            <a:ext uri="{FF2B5EF4-FFF2-40B4-BE49-F238E27FC236}">
              <a16:creationId xmlns:a16="http://schemas.microsoft.com/office/drawing/2014/main" id="{F344B67B-8476-41D2-B549-0C0EC5663681}"/>
            </a:ext>
          </a:extLst>
        </xdr:cNvPr>
        <xdr:cNvSpPr/>
      </xdr:nvSpPr>
      <xdr:spPr>
        <a:xfrm rot="5400000">
          <a:off x="19852247" y="794844"/>
          <a:ext cx="329511" cy="22386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1308327</xdr:colOff>
      <xdr:row>0</xdr:row>
      <xdr:rowOff>742022</xdr:rowOff>
    </xdr:from>
    <xdr:to>
      <xdr:col>12</xdr:col>
      <xdr:colOff>1532194</xdr:colOff>
      <xdr:row>0</xdr:row>
      <xdr:rowOff>1071533</xdr:rowOff>
    </xdr:to>
    <xdr:sp macro="" textlink="">
      <xdr:nvSpPr>
        <xdr:cNvPr id="190" name="Rectangle 189">
          <a:extLst>
            <a:ext uri="{FF2B5EF4-FFF2-40B4-BE49-F238E27FC236}">
              <a16:creationId xmlns:a16="http://schemas.microsoft.com/office/drawing/2014/main" id="{3D8714DB-B374-4C2A-A57F-14A004FDBBEC}"/>
            </a:ext>
          </a:extLst>
        </xdr:cNvPr>
        <xdr:cNvSpPr/>
      </xdr:nvSpPr>
      <xdr:spPr>
        <a:xfrm rot="5400000">
          <a:off x="20095298" y="794844"/>
          <a:ext cx="329511" cy="22386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73362</xdr:colOff>
      <xdr:row>0</xdr:row>
      <xdr:rowOff>374160</xdr:rowOff>
    </xdr:from>
    <xdr:to>
      <xdr:col>12</xdr:col>
      <xdr:colOff>297229</xdr:colOff>
      <xdr:row>0</xdr:row>
      <xdr:rowOff>703671</xdr:rowOff>
    </xdr:to>
    <xdr:sp macro="" textlink="">
      <xdr:nvSpPr>
        <xdr:cNvPr id="194" name="Rectangle 193">
          <a:extLst>
            <a:ext uri="{FF2B5EF4-FFF2-40B4-BE49-F238E27FC236}">
              <a16:creationId xmlns:a16="http://schemas.microsoft.com/office/drawing/2014/main" id="{D0EC4B2B-8523-4E27-9DB8-240C2AFF358C}"/>
            </a:ext>
          </a:extLst>
        </xdr:cNvPr>
        <xdr:cNvSpPr/>
      </xdr:nvSpPr>
      <xdr:spPr>
        <a:xfrm rot="5400000">
          <a:off x="18860333" y="426982"/>
          <a:ext cx="329511" cy="22386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322983</xdr:colOff>
      <xdr:row>0</xdr:row>
      <xdr:rowOff>374160</xdr:rowOff>
    </xdr:from>
    <xdr:to>
      <xdr:col>12</xdr:col>
      <xdr:colOff>546850</xdr:colOff>
      <xdr:row>0</xdr:row>
      <xdr:rowOff>703671</xdr:rowOff>
    </xdr:to>
    <xdr:sp macro="" textlink="">
      <xdr:nvSpPr>
        <xdr:cNvPr id="195" name="Rectangle 194">
          <a:extLst>
            <a:ext uri="{FF2B5EF4-FFF2-40B4-BE49-F238E27FC236}">
              <a16:creationId xmlns:a16="http://schemas.microsoft.com/office/drawing/2014/main" id="{E3A1F6B0-3033-44B5-A56A-357989EAAF3E}"/>
            </a:ext>
          </a:extLst>
        </xdr:cNvPr>
        <xdr:cNvSpPr/>
      </xdr:nvSpPr>
      <xdr:spPr>
        <a:xfrm rot="5400000">
          <a:off x="19109954" y="426982"/>
          <a:ext cx="329511" cy="22386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566034</xdr:colOff>
      <xdr:row>0</xdr:row>
      <xdr:rowOff>374160</xdr:rowOff>
    </xdr:from>
    <xdr:to>
      <xdr:col>12</xdr:col>
      <xdr:colOff>789901</xdr:colOff>
      <xdr:row>0</xdr:row>
      <xdr:rowOff>703671</xdr:rowOff>
    </xdr:to>
    <xdr:sp macro="" textlink="">
      <xdr:nvSpPr>
        <xdr:cNvPr id="196" name="Rectangle 195">
          <a:extLst>
            <a:ext uri="{FF2B5EF4-FFF2-40B4-BE49-F238E27FC236}">
              <a16:creationId xmlns:a16="http://schemas.microsoft.com/office/drawing/2014/main" id="{DD96D4C7-8D32-4BFB-A4ED-8FBB281AC8D1}"/>
            </a:ext>
          </a:extLst>
        </xdr:cNvPr>
        <xdr:cNvSpPr/>
      </xdr:nvSpPr>
      <xdr:spPr>
        <a:xfrm rot="5400000">
          <a:off x="19353005" y="426982"/>
          <a:ext cx="329511" cy="22386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815655</xdr:colOff>
      <xdr:row>0</xdr:row>
      <xdr:rowOff>374160</xdr:rowOff>
    </xdr:from>
    <xdr:to>
      <xdr:col>12</xdr:col>
      <xdr:colOff>1039522</xdr:colOff>
      <xdr:row>0</xdr:row>
      <xdr:rowOff>703671</xdr:rowOff>
    </xdr:to>
    <xdr:sp macro="" textlink="">
      <xdr:nvSpPr>
        <xdr:cNvPr id="202" name="Rectangle 201">
          <a:extLst>
            <a:ext uri="{FF2B5EF4-FFF2-40B4-BE49-F238E27FC236}">
              <a16:creationId xmlns:a16="http://schemas.microsoft.com/office/drawing/2014/main" id="{AD9D992F-7C9F-4776-910B-E4AA4127279F}"/>
            </a:ext>
          </a:extLst>
        </xdr:cNvPr>
        <xdr:cNvSpPr/>
      </xdr:nvSpPr>
      <xdr:spPr>
        <a:xfrm rot="5400000">
          <a:off x="19602626" y="426982"/>
          <a:ext cx="329511" cy="22386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1065276</xdr:colOff>
      <xdr:row>0</xdr:row>
      <xdr:rowOff>374160</xdr:rowOff>
    </xdr:from>
    <xdr:to>
      <xdr:col>12</xdr:col>
      <xdr:colOff>1289143</xdr:colOff>
      <xdr:row>0</xdr:row>
      <xdr:rowOff>703671</xdr:rowOff>
    </xdr:to>
    <xdr:sp macro="" textlink="">
      <xdr:nvSpPr>
        <xdr:cNvPr id="203" name="Rectangle 202">
          <a:extLst>
            <a:ext uri="{FF2B5EF4-FFF2-40B4-BE49-F238E27FC236}">
              <a16:creationId xmlns:a16="http://schemas.microsoft.com/office/drawing/2014/main" id="{663C4DDF-14A9-4CF8-83C2-9F45F0060C23}"/>
            </a:ext>
          </a:extLst>
        </xdr:cNvPr>
        <xdr:cNvSpPr/>
      </xdr:nvSpPr>
      <xdr:spPr>
        <a:xfrm rot="5400000">
          <a:off x="19852247" y="426982"/>
          <a:ext cx="329511" cy="22386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1308327</xdr:colOff>
      <xdr:row>0</xdr:row>
      <xdr:rowOff>374160</xdr:rowOff>
    </xdr:from>
    <xdr:to>
      <xdr:col>12</xdr:col>
      <xdr:colOff>1532194</xdr:colOff>
      <xdr:row>0</xdr:row>
      <xdr:rowOff>703671</xdr:rowOff>
    </xdr:to>
    <xdr:sp macro="" textlink="">
      <xdr:nvSpPr>
        <xdr:cNvPr id="204" name="Rectangle 203">
          <a:extLst>
            <a:ext uri="{FF2B5EF4-FFF2-40B4-BE49-F238E27FC236}">
              <a16:creationId xmlns:a16="http://schemas.microsoft.com/office/drawing/2014/main" id="{C77FCDC1-A844-42DE-A3DB-77645F807F09}"/>
            </a:ext>
          </a:extLst>
        </xdr:cNvPr>
        <xdr:cNvSpPr/>
      </xdr:nvSpPr>
      <xdr:spPr>
        <a:xfrm rot="5400000">
          <a:off x="20095298" y="426982"/>
          <a:ext cx="329511" cy="22386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0</xdr:colOff>
      <xdr:row>0</xdr:row>
      <xdr:rowOff>0</xdr:rowOff>
    </xdr:from>
    <xdr:to>
      <xdr:col>20</xdr:col>
      <xdr:colOff>1513114</xdr:colOff>
      <xdr:row>0</xdr:row>
      <xdr:rowOff>1094014</xdr:rowOff>
    </xdr:to>
    <xdr:sp macro="" textlink="">
      <xdr:nvSpPr>
        <xdr:cNvPr id="205" name="Rectangle 204">
          <a:extLst>
            <a:ext uri="{FF2B5EF4-FFF2-40B4-BE49-F238E27FC236}">
              <a16:creationId xmlns:a16="http://schemas.microsoft.com/office/drawing/2014/main" id="{BA2C15C7-9558-4A95-B5A1-4213684502F9}"/>
            </a:ext>
          </a:extLst>
        </xdr:cNvPr>
        <xdr:cNvSpPr/>
      </xdr:nvSpPr>
      <xdr:spPr>
        <a:xfrm>
          <a:off x="31519091" y="0"/>
          <a:ext cx="1513114" cy="1094014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60612</xdr:colOff>
      <xdr:row>0</xdr:row>
      <xdr:rowOff>858733</xdr:rowOff>
    </xdr:from>
    <xdr:to>
      <xdr:col>20</xdr:col>
      <xdr:colOff>1469004</xdr:colOff>
      <xdr:row>0</xdr:row>
      <xdr:rowOff>1037175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CABF475-8B3B-491E-A644-0282F1069EE2}"/>
            </a:ext>
          </a:extLst>
        </xdr:cNvPr>
        <xdr:cNvGrpSpPr/>
      </xdr:nvGrpSpPr>
      <xdr:grpSpPr>
        <a:xfrm>
          <a:off x="31493112" y="858733"/>
          <a:ext cx="1408392" cy="178442"/>
          <a:chOff x="31147575" y="813308"/>
          <a:chExt cx="1766919" cy="223867"/>
        </a:xfrm>
      </xdr:grpSpPr>
      <xdr:sp macro="" textlink="">
        <xdr:nvSpPr>
          <xdr:cNvPr id="206" name="Rectangle 205">
            <a:extLst>
              <a:ext uri="{FF2B5EF4-FFF2-40B4-BE49-F238E27FC236}">
                <a16:creationId xmlns:a16="http://schemas.microsoft.com/office/drawing/2014/main" id="{5E695E9E-1A5F-4AA7-819E-31C3D39218CA}"/>
              </a:ext>
            </a:extLst>
          </xdr:cNvPr>
          <xdr:cNvSpPr/>
        </xdr:nvSpPr>
        <xdr:spPr>
          <a:xfrm>
            <a:off x="31502598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0" name="Rectangle 209">
            <a:extLst>
              <a:ext uri="{FF2B5EF4-FFF2-40B4-BE49-F238E27FC236}">
                <a16:creationId xmlns:a16="http://schemas.microsoft.com/office/drawing/2014/main" id="{5EC93FFD-6F08-4293-81C7-05D0E8C8A9EF}"/>
              </a:ext>
            </a:extLst>
          </xdr:cNvPr>
          <xdr:cNvSpPr/>
        </xdr:nvSpPr>
        <xdr:spPr>
          <a:xfrm>
            <a:off x="31866279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1" name="Rectangle 210">
            <a:extLst>
              <a:ext uri="{FF2B5EF4-FFF2-40B4-BE49-F238E27FC236}">
                <a16:creationId xmlns:a16="http://schemas.microsoft.com/office/drawing/2014/main" id="{89A9974C-CF9D-4014-A452-A042B6BFE317}"/>
              </a:ext>
            </a:extLst>
          </xdr:cNvPr>
          <xdr:cNvSpPr/>
        </xdr:nvSpPr>
        <xdr:spPr>
          <a:xfrm>
            <a:off x="32225631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2" name="Rectangle 211">
            <a:extLst>
              <a:ext uri="{FF2B5EF4-FFF2-40B4-BE49-F238E27FC236}">
                <a16:creationId xmlns:a16="http://schemas.microsoft.com/office/drawing/2014/main" id="{2A3F12C1-51C2-40E9-B4A1-B9735F6CFE9A}"/>
              </a:ext>
            </a:extLst>
          </xdr:cNvPr>
          <xdr:cNvSpPr/>
        </xdr:nvSpPr>
        <xdr:spPr>
          <a:xfrm>
            <a:off x="32584983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3" name="Rectangle 212">
            <a:extLst>
              <a:ext uri="{FF2B5EF4-FFF2-40B4-BE49-F238E27FC236}">
                <a16:creationId xmlns:a16="http://schemas.microsoft.com/office/drawing/2014/main" id="{8EA0F7F5-B3B2-4188-BBDA-2ECA3A4FE0FC}"/>
              </a:ext>
            </a:extLst>
          </xdr:cNvPr>
          <xdr:cNvSpPr/>
        </xdr:nvSpPr>
        <xdr:spPr>
          <a:xfrm>
            <a:off x="31147575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20</xdr:col>
      <xdr:colOff>60612</xdr:colOff>
      <xdr:row>0</xdr:row>
      <xdr:rowOff>646586</xdr:rowOff>
    </xdr:from>
    <xdr:to>
      <xdr:col>20</xdr:col>
      <xdr:colOff>1469004</xdr:colOff>
      <xdr:row>0</xdr:row>
      <xdr:rowOff>825028</xdr:rowOff>
    </xdr:to>
    <xdr:grpSp>
      <xdr:nvGrpSpPr>
        <xdr:cNvPr id="214" name="Groupe 213">
          <a:extLst>
            <a:ext uri="{FF2B5EF4-FFF2-40B4-BE49-F238E27FC236}">
              <a16:creationId xmlns:a16="http://schemas.microsoft.com/office/drawing/2014/main" id="{1BFC845E-298B-48BD-BE5B-95663BE92893}"/>
            </a:ext>
          </a:extLst>
        </xdr:cNvPr>
        <xdr:cNvGrpSpPr/>
      </xdr:nvGrpSpPr>
      <xdr:grpSpPr>
        <a:xfrm>
          <a:off x="31493112" y="646586"/>
          <a:ext cx="1408392" cy="178442"/>
          <a:chOff x="31147575" y="813308"/>
          <a:chExt cx="1766919" cy="223867"/>
        </a:xfrm>
      </xdr:grpSpPr>
      <xdr:sp macro="" textlink="">
        <xdr:nvSpPr>
          <xdr:cNvPr id="215" name="Rectangle 214">
            <a:extLst>
              <a:ext uri="{FF2B5EF4-FFF2-40B4-BE49-F238E27FC236}">
                <a16:creationId xmlns:a16="http://schemas.microsoft.com/office/drawing/2014/main" id="{F7BF632F-772C-4DB3-892D-181A2028C02F}"/>
              </a:ext>
            </a:extLst>
          </xdr:cNvPr>
          <xdr:cNvSpPr/>
        </xdr:nvSpPr>
        <xdr:spPr>
          <a:xfrm>
            <a:off x="31502598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6" name="Rectangle 215">
            <a:extLst>
              <a:ext uri="{FF2B5EF4-FFF2-40B4-BE49-F238E27FC236}">
                <a16:creationId xmlns:a16="http://schemas.microsoft.com/office/drawing/2014/main" id="{740104C1-6C6A-4EC9-B568-E77C639CC8DC}"/>
              </a:ext>
            </a:extLst>
          </xdr:cNvPr>
          <xdr:cNvSpPr/>
        </xdr:nvSpPr>
        <xdr:spPr>
          <a:xfrm>
            <a:off x="31866279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7" name="Rectangle 216">
            <a:extLst>
              <a:ext uri="{FF2B5EF4-FFF2-40B4-BE49-F238E27FC236}">
                <a16:creationId xmlns:a16="http://schemas.microsoft.com/office/drawing/2014/main" id="{1EA34B00-DCA7-4438-9995-D9A7FAF4A912}"/>
              </a:ext>
            </a:extLst>
          </xdr:cNvPr>
          <xdr:cNvSpPr/>
        </xdr:nvSpPr>
        <xdr:spPr>
          <a:xfrm>
            <a:off x="32225631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8" name="Rectangle 217">
            <a:extLst>
              <a:ext uri="{FF2B5EF4-FFF2-40B4-BE49-F238E27FC236}">
                <a16:creationId xmlns:a16="http://schemas.microsoft.com/office/drawing/2014/main" id="{F6287B1D-837D-4371-8B91-2958553483E7}"/>
              </a:ext>
            </a:extLst>
          </xdr:cNvPr>
          <xdr:cNvSpPr/>
        </xdr:nvSpPr>
        <xdr:spPr>
          <a:xfrm>
            <a:off x="32584983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9" name="Rectangle 218">
            <a:extLst>
              <a:ext uri="{FF2B5EF4-FFF2-40B4-BE49-F238E27FC236}">
                <a16:creationId xmlns:a16="http://schemas.microsoft.com/office/drawing/2014/main" id="{07550C61-B6DE-4DA8-B23B-34A0D2DEFE27}"/>
              </a:ext>
            </a:extLst>
          </xdr:cNvPr>
          <xdr:cNvSpPr/>
        </xdr:nvSpPr>
        <xdr:spPr>
          <a:xfrm>
            <a:off x="31147575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20</xdr:col>
      <xdr:colOff>60612</xdr:colOff>
      <xdr:row>0</xdr:row>
      <xdr:rowOff>434438</xdr:rowOff>
    </xdr:from>
    <xdr:to>
      <xdr:col>20</xdr:col>
      <xdr:colOff>1469004</xdr:colOff>
      <xdr:row>0</xdr:row>
      <xdr:rowOff>612880</xdr:rowOff>
    </xdr:to>
    <xdr:grpSp>
      <xdr:nvGrpSpPr>
        <xdr:cNvPr id="220" name="Groupe 219">
          <a:extLst>
            <a:ext uri="{FF2B5EF4-FFF2-40B4-BE49-F238E27FC236}">
              <a16:creationId xmlns:a16="http://schemas.microsoft.com/office/drawing/2014/main" id="{7491976E-A181-4C6B-9C6C-FE64B1424943}"/>
            </a:ext>
          </a:extLst>
        </xdr:cNvPr>
        <xdr:cNvGrpSpPr/>
      </xdr:nvGrpSpPr>
      <xdr:grpSpPr>
        <a:xfrm>
          <a:off x="31493112" y="434438"/>
          <a:ext cx="1408392" cy="178442"/>
          <a:chOff x="31147575" y="813308"/>
          <a:chExt cx="1766919" cy="223867"/>
        </a:xfrm>
      </xdr:grpSpPr>
      <xdr:sp macro="" textlink="">
        <xdr:nvSpPr>
          <xdr:cNvPr id="221" name="Rectangle 220">
            <a:extLst>
              <a:ext uri="{FF2B5EF4-FFF2-40B4-BE49-F238E27FC236}">
                <a16:creationId xmlns:a16="http://schemas.microsoft.com/office/drawing/2014/main" id="{30FA60B3-AE4A-4FF6-B086-2FF98016CA6E}"/>
              </a:ext>
            </a:extLst>
          </xdr:cNvPr>
          <xdr:cNvSpPr/>
        </xdr:nvSpPr>
        <xdr:spPr>
          <a:xfrm>
            <a:off x="31502598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2" name="Rectangle 221">
            <a:extLst>
              <a:ext uri="{FF2B5EF4-FFF2-40B4-BE49-F238E27FC236}">
                <a16:creationId xmlns:a16="http://schemas.microsoft.com/office/drawing/2014/main" id="{2E70D047-39D0-4FF0-BC42-9EC5CC699E89}"/>
              </a:ext>
            </a:extLst>
          </xdr:cNvPr>
          <xdr:cNvSpPr/>
        </xdr:nvSpPr>
        <xdr:spPr>
          <a:xfrm>
            <a:off x="31866279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3" name="Rectangle 222">
            <a:extLst>
              <a:ext uri="{FF2B5EF4-FFF2-40B4-BE49-F238E27FC236}">
                <a16:creationId xmlns:a16="http://schemas.microsoft.com/office/drawing/2014/main" id="{539D4050-C807-4352-8C46-581F7ACC5BED}"/>
              </a:ext>
            </a:extLst>
          </xdr:cNvPr>
          <xdr:cNvSpPr/>
        </xdr:nvSpPr>
        <xdr:spPr>
          <a:xfrm>
            <a:off x="32225631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4" name="Rectangle 223">
            <a:extLst>
              <a:ext uri="{FF2B5EF4-FFF2-40B4-BE49-F238E27FC236}">
                <a16:creationId xmlns:a16="http://schemas.microsoft.com/office/drawing/2014/main" id="{B5743BEE-EF13-4B6E-9598-9B865D60DF00}"/>
              </a:ext>
            </a:extLst>
          </xdr:cNvPr>
          <xdr:cNvSpPr/>
        </xdr:nvSpPr>
        <xdr:spPr>
          <a:xfrm>
            <a:off x="32584983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5" name="Rectangle 224">
            <a:extLst>
              <a:ext uri="{FF2B5EF4-FFF2-40B4-BE49-F238E27FC236}">
                <a16:creationId xmlns:a16="http://schemas.microsoft.com/office/drawing/2014/main" id="{18BA12F5-4A74-4DE2-A78E-82EAF2B893D5}"/>
              </a:ext>
            </a:extLst>
          </xdr:cNvPr>
          <xdr:cNvSpPr/>
        </xdr:nvSpPr>
        <xdr:spPr>
          <a:xfrm>
            <a:off x="31147575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20</xdr:col>
      <xdr:colOff>60612</xdr:colOff>
      <xdr:row>0</xdr:row>
      <xdr:rowOff>226620</xdr:rowOff>
    </xdr:from>
    <xdr:to>
      <xdr:col>20</xdr:col>
      <xdr:colOff>1469004</xdr:colOff>
      <xdr:row>0</xdr:row>
      <xdr:rowOff>405062</xdr:rowOff>
    </xdr:to>
    <xdr:grpSp>
      <xdr:nvGrpSpPr>
        <xdr:cNvPr id="226" name="Groupe 225">
          <a:extLst>
            <a:ext uri="{FF2B5EF4-FFF2-40B4-BE49-F238E27FC236}">
              <a16:creationId xmlns:a16="http://schemas.microsoft.com/office/drawing/2014/main" id="{A3EDCB78-5D04-4FD2-9448-FE3BC59FADF8}"/>
            </a:ext>
          </a:extLst>
        </xdr:cNvPr>
        <xdr:cNvGrpSpPr/>
      </xdr:nvGrpSpPr>
      <xdr:grpSpPr>
        <a:xfrm>
          <a:off x="31493112" y="226620"/>
          <a:ext cx="1408392" cy="178442"/>
          <a:chOff x="31147575" y="813308"/>
          <a:chExt cx="1766919" cy="223867"/>
        </a:xfrm>
      </xdr:grpSpPr>
      <xdr:sp macro="" textlink="">
        <xdr:nvSpPr>
          <xdr:cNvPr id="227" name="Rectangle 226">
            <a:extLst>
              <a:ext uri="{FF2B5EF4-FFF2-40B4-BE49-F238E27FC236}">
                <a16:creationId xmlns:a16="http://schemas.microsoft.com/office/drawing/2014/main" id="{85728FD5-3C99-4D0D-B03A-2F877B49E1D9}"/>
              </a:ext>
            </a:extLst>
          </xdr:cNvPr>
          <xdr:cNvSpPr/>
        </xdr:nvSpPr>
        <xdr:spPr>
          <a:xfrm>
            <a:off x="31502598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8" name="Rectangle 227">
            <a:extLst>
              <a:ext uri="{FF2B5EF4-FFF2-40B4-BE49-F238E27FC236}">
                <a16:creationId xmlns:a16="http://schemas.microsoft.com/office/drawing/2014/main" id="{2FD65D05-6313-49D5-B5F5-534241678D97}"/>
              </a:ext>
            </a:extLst>
          </xdr:cNvPr>
          <xdr:cNvSpPr/>
        </xdr:nvSpPr>
        <xdr:spPr>
          <a:xfrm>
            <a:off x="31866279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9" name="Rectangle 228">
            <a:extLst>
              <a:ext uri="{FF2B5EF4-FFF2-40B4-BE49-F238E27FC236}">
                <a16:creationId xmlns:a16="http://schemas.microsoft.com/office/drawing/2014/main" id="{394E5445-6D60-4655-A732-2F9FE84C772F}"/>
              </a:ext>
            </a:extLst>
          </xdr:cNvPr>
          <xdr:cNvSpPr/>
        </xdr:nvSpPr>
        <xdr:spPr>
          <a:xfrm>
            <a:off x="32225631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0" name="Rectangle 229">
            <a:extLst>
              <a:ext uri="{FF2B5EF4-FFF2-40B4-BE49-F238E27FC236}">
                <a16:creationId xmlns:a16="http://schemas.microsoft.com/office/drawing/2014/main" id="{9B8BF78B-DC1F-4E08-9D9E-DF3A72D77BEA}"/>
              </a:ext>
            </a:extLst>
          </xdr:cNvPr>
          <xdr:cNvSpPr/>
        </xdr:nvSpPr>
        <xdr:spPr>
          <a:xfrm>
            <a:off x="32584983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1" name="Rectangle 230">
            <a:extLst>
              <a:ext uri="{FF2B5EF4-FFF2-40B4-BE49-F238E27FC236}">
                <a16:creationId xmlns:a16="http://schemas.microsoft.com/office/drawing/2014/main" id="{F598EBC0-714B-4BD8-A2B9-1FA581B773E3}"/>
              </a:ext>
            </a:extLst>
          </xdr:cNvPr>
          <xdr:cNvSpPr/>
        </xdr:nvSpPr>
        <xdr:spPr>
          <a:xfrm>
            <a:off x="31147575" y="813308"/>
            <a:ext cx="329511" cy="223867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10</xdr:col>
      <xdr:colOff>24679</xdr:colOff>
      <xdr:row>0</xdr:row>
      <xdr:rowOff>52820</xdr:rowOff>
    </xdr:from>
    <xdr:to>
      <xdr:col>10</xdr:col>
      <xdr:colOff>1537793</xdr:colOff>
      <xdr:row>0</xdr:row>
      <xdr:rowOff>1146834</xdr:rowOff>
    </xdr:to>
    <xdr:sp macro="" textlink="">
      <xdr:nvSpPr>
        <xdr:cNvPr id="232" name="Rectangle 231">
          <a:extLst>
            <a:ext uri="{FF2B5EF4-FFF2-40B4-BE49-F238E27FC236}">
              <a16:creationId xmlns:a16="http://schemas.microsoft.com/office/drawing/2014/main" id="{F07DFFEC-9690-4588-8661-2C9003EEDC83}"/>
            </a:ext>
          </a:extLst>
        </xdr:cNvPr>
        <xdr:cNvSpPr/>
      </xdr:nvSpPr>
      <xdr:spPr>
        <a:xfrm>
          <a:off x="15740929" y="52820"/>
          <a:ext cx="1513114" cy="1094014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80644</xdr:colOff>
      <xdr:row>0</xdr:row>
      <xdr:rowOff>177512</xdr:rowOff>
    </xdr:from>
    <xdr:to>
      <xdr:col>10</xdr:col>
      <xdr:colOff>1498023</xdr:colOff>
      <xdr:row>0</xdr:row>
      <xdr:rowOff>1106128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5A228068-6BE9-447D-A4B9-27C7BED533E3}"/>
            </a:ext>
          </a:extLst>
        </xdr:cNvPr>
        <xdr:cNvGrpSpPr/>
      </xdr:nvGrpSpPr>
      <xdr:grpSpPr>
        <a:xfrm>
          <a:off x="15796894" y="177512"/>
          <a:ext cx="1417379" cy="928616"/>
          <a:chOff x="15796894" y="184242"/>
          <a:chExt cx="1644918" cy="921885"/>
        </a:xfrm>
      </xdr:grpSpPr>
      <xdr:sp macro="" textlink="">
        <xdr:nvSpPr>
          <xdr:cNvPr id="233" name="Rectangle 232">
            <a:extLst>
              <a:ext uri="{FF2B5EF4-FFF2-40B4-BE49-F238E27FC236}">
                <a16:creationId xmlns:a16="http://schemas.microsoft.com/office/drawing/2014/main" id="{C1A67F95-87F0-4C0E-B908-21E97A2FF93E}"/>
              </a:ext>
            </a:extLst>
          </xdr:cNvPr>
          <xdr:cNvSpPr/>
        </xdr:nvSpPr>
        <xdr:spPr>
          <a:xfrm rot="5400000">
            <a:off x="15725458" y="731927"/>
            <a:ext cx="445632" cy="30275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4" name="Rectangle 233">
            <a:extLst>
              <a:ext uri="{FF2B5EF4-FFF2-40B4-BE49-F238E27FC236}">
                <a16:creationId xmlns:a16="http://schemas.microsoft.com/office/drawing/2014/main" id="{7687D85E-AE17-44EA-8185-23E6227071CD}"/>
              </a:ext>
            </a:extLst>
          </xdr:cNvPr>
          <xdr:cNvSpPr/>
        </xdr:nvSpPr>
        <xdr:spPr>
          <a:xfrm rot="5400000">
            <a:off x="15725458" y="255678"/>
            <a:ext cx="445632" cy="30275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5" name="Rectangle 234">
            <a:extLst>
              <a:ext uri="{FF2B5EF4-FFF2-40B4-BE49-F238E27FC236}">
                <a16:creationId xmlns:a16="http://schemas.microsoft.com/office/drawing/2014/main" id="{BEC01DA4-970F-4959-8B7D-0AE0FE7AF958}"/>
              </a:ext>
            </a:extLst>
          </xdr:cNvPr>
          <xdr:cNvSpPr/>
        </xdr:nvSpPr>
        <xdr:spPr>
          <a:xfrm rot="5400000">
            <a:off x="16058833" y="731928"/>
            <a:ext cx="445632" cy="30275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6" name="Rectangle 235">
            <a:extLst>
              <a:ext uri="{FF2B5EF4-FFF2-40B4-BE49-F238E27FC236}">
                <a16:creationId xmlns:a16="http://schemas.microsoft.com/office/drawing/2014/main" id="{635DB4AD-C6B8-4977-8295-621B1133E1D2}"/>
              </a:ext>
            </a:extLst>
          </xdr:cNvPr>
          <xdr:cNvSpPr/>
        </xdr:nvSpPr>
        <xdr:spPr>
          <a:xfrm rot="5400000">
            <a:off x="16058833" y="255679"/>
            <a:ext cx="445632" cy="30275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7" name="Rectangle 236">
            <a:extLst>
              <a:ext uri="{FF2B5EF4-FFF2-40B4-BE49-F238E27FC236}">
                <a16:creationId xmlns:a16="http://schemas.microsoft.com/office/drawing/2014/main" id="{0DEA5AB1-FF91-4E1A-8175-804E7AC12BB6}"/>
              </a:ext>
            </a:extLst>
          </xdr:cNvPr>
          <xdr:cNvSpPr/>
        </xdr:nvSpPr>
        <xdr:spPr>
          <a:xfrm rot="5400000">
            <a:off x="16392208" y="731929"/>
            <a:ext cx="445632" cy="30275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1" name="Rectangle 240">
            <a:extLst>
              <a:ext uri="{FF2B5EF4-FFF2-40B4-BE49-F238E27FC236}">
                <a16:creationId xmlns:a16="http://schemas.microsoft.com/office/drawing/2014/main" id="{F828898C-1A1C-4386-AE3A-9B9B30F65375}"/>
              </a:ext>
            </a:extLst>
          </xdr:cNvPr>
          <xdr:cNvSpPr/>
        </xdr:nvSpPr>
        <xdr:spPr>
          <a:xfrm rot="5400000">
            <a:off x="16392208" y="255680"/>
            <a:ext cx="445632" cy="30275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2" name="Rectangle 241">
            <a:extLst>
              <a:ext uri="{FF2B5EF4-FFF2-40B4-BE49-F238E27FC236}">
                <a16:creationId xmlns:a16="http://schemas.microsoft.com/office/drawing/2014/main" id="{6C649D7B-947F-4A28-A4B7-2AF2C69BC689}"/>
              </a:ext>
            </a:extLst>
          </xdr:cNvPr>
          <xdr:cNvSpPr/>
        </xdr:nvSpPr>
        <xdr:spPr>
          <a:xfrm rot="5400000">
            <a:off x="16729912" y="731930"/>
            <a:ext cx="445632" cy="30275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3" name="Rectangle 242">
            <a:extLst>
              <a:ext uri="{FF2B5EF4-FFF2-40B4-BE49-F238E27FC236}">
                <a16:creationId xmlns:a16="http://schemas.microsoft.com/office/drawing/2014/main" id="{0F5003A6-0803-48C9-84EC-4B591301CB1B}"/>
              </a:ext>
            </a:extLst>
          </xdr:cNvPr>
          <xdr:cNvSpPr/>
        </xdr:nvSpPr>
        <xdr:spPr>
          <a:xfrm rot="5400000">
            <a:off x="16729912" y="255681"/>
            <a:ext cx="445632" cy="30275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4" name="Rectangle 243">
            <a:extLst>
              <a:ext uri="{FF2B5EF4-FFF2-40B4-BE49-F238E27FC236}">
                <a16:creationId xmlns:a16="http://schemas.microsoft.com/office/drawing/2014/main" id="{2CAA9ACE-399C-4862-938E-1E8287CB040D}"/>
              </a:ext>
            </a:extLst>
          </xdr:cNvPr>
          <xdr:cNvSpPr/>
        </xdr:nvSpPr>
        <xdr:spPr>
          <a:xfrm rot="5400000">
            <a:off x="17067617" y="731931"/>
            <a:ext cx="445632" cy="30275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5" name="Rectangle 244">
            <a:extLst>
              <a:ext uri="{FF2B5EF4-FFF2-40B4-BE49-F238E27FC236}">
                <a16:creationId xmlns:a16="http://schemas.microsoft.com/office/drawing/2014/main" id="{81926FB7-0FA9-4E91-B457-D54DFC9C9ECD}"/>
              </a:ext>
            </a:extLst>
          </xdr:cNvPr>
          <xdr:cNvSpPr/>
        </xdr:nvSpPr>
        <xdr:spPr>
          <a:xfrm rot="5400000">
            <a:off x="17067617" y="255682"/>
            <a:ext cx="445632" cy="30275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6029F-6EAB-42FF-9F08-519F3733EC46}">
  <dimension ref="B2:F39"/>
  <sheetViews>
    <sheetView topLeftCell="B1" workbookViewId="0">
      <selection activeCell="C15" sqref="C15"/>
    </sheetView>
  </sheetViews>
  <sheetFormatPr baseColWidth="10" defaultRowHeight="15" x14ac:dyDescent="0.25"/>
  <cols>
    <col min="2" max="2" width="42.140625" style="47" customWidth="1"/>
    <col min="3" max="3" width="18.85546875" style="47" customWidth="1"/>
    <col min="4" max="4" width="2.7109375" style="46" customWidth="1"/>
    <col min="5" max="5" width="29.7109375" style="51" customWidth="1"/>
    <col min="6" max="6" width="26.5703125" customWidth="1"/>
  </cols>
  <sheetData>
    <row r="2" spans="2:6" x14ac:dyDescent="0.25">
      <c r="F2" s="96"/>
    </row>
    <row r="3" spans="2:6" x14ac:dyDescent="0.25">
      <c r="B3" s="47" t="s">
        <v>89</v>
      </c>
      <c r="C3" s="48">
        <v>210</v>
      </c>
      <c r="D3" s="46" t="s">
        <v>13</v>
      </c>
      <c r="E3" s="50">
        <v>297</v>
      </c>
    </row>
    <row r="4" spans="2:6" ht="18" customHeight="1" x14ac:dyDescent="0.25">
      <c r="B4" s="47" t="s">
        <v>90</v>
      </c>
      <c r="C4" s="2" t="s">
        <v>81</v>
      </c>
      <c r="E4" s="152">
        <f>HLOOKUP(C4,images!A3:H4,2,FALSE)</f>
        <v>5</v>
      </c>
      <c r="F4" s="151"/>
    </row>
    <row r="5" spans="2:6" x14ac:dyDescent="0.25">
      <c r="B5" s="47" t="s">
        <v>53</v>
      </c>
      <c r="C5" s="169">
        <v>30000</v>
      </c>
      <c r="E5" s="50"/>
      <c r="F5" s="151"/>
    </row>
    <row r="6" spans="2:6" x14ac:dyDescent="0.25">
      <c r="B6" s="47" t="s">
        <v>86</v>
      </c>
      <c r="C6" s="47">
        <v>3</v>
      </c>
      <c r="E6" s="50"/>
      <c r="F6" s="151"/>
    </row>
    <row r="7" spans="2:6" x14ac:dyDescent="0.25">
      <c r="B7" s="47" t="s">
        <v>52</v>
      </c>
      <c r="C7" s="48" t="s">
        <v>13</v>
      </c>
      <c r="E7" s="50"/>
      <c r="F7" s="151"/>
    </row>
    <row r="8" spans="2:6" x14ac:dyDescent="0.25">
      <c r="B8" s="47" t="s">
        <v>62</v>
      </c>
      <c r="C8" s="48">
        <v>4</v>
      </c>
      <c r="D8" s="46" t="s">
        <v>57</v>
      </c>
      <c r="E8" s="50"/>
    </row>
    <row r="9" spans="2:6" x14ac:dyDescent="0.25">
      <c r="B9" s="47" t="s">
        <v>61</v>
      </c>
      <c r="C9" s="48">
        <v>56</v>
      </c>
      <c r="D9" s="46" t="s">
        <v>57</v>
      </c>
    </row>
    <row r="10" spans="2:6" x14ac:dyDescent="0.25">
      <c r="C10" s="48"/>
    </row>
    <row r="11" spans="2:6" x14ac:dyDescent="0.25">
      <c r="B11" s="53" t="s">
        <v>30</v>
      </c>
      <c r="C11" s="46" t="s">
        <v>55</v>
      </c>
      <c r="D11" s="50"/>
      <c r="E11" s="50">
        <f>IF(C11="","",HLOOKUP(C11,'produits en croix'!O10:P11,2,0))</f>
        <v>2</v>
      </c>
    </row>
    <row r="12" spans="2:6" x14ac:dyDescent="0.25">
      <c r="B12" s="47" t="s">
        <v>71</v>
      </c>
      <c r="C12" s="47">
        <v>450</v>
      </c>
      <c r="D12" s="46" t="s">
        <v>13</v>
      </c>
      <c r="E12" s="50">
        <v>640</v>
      </c>
    </row>
    <row r="13" spans="2:6" x14ac:dyDescent="0.25">
      <c r="B13" s="47" t="s">
        <v>56</v>
      </c>
      <c r="C13" s="96">
        <v>140</v>
      </c>
    </row>
    <row r="14" spans="2:6" x14ac:dyDescent="0.25">
      <c r="C14" s="96"/>
    </row>
    <row r="15" spans="2:6" x14ac:dyDescent="0.25">
      <c r="B15" s="53" t="s">
        <v>31</v>
      </c>
      <c r="C15" s="46" t="s">
        <v>55</v>
      </c>
      <c r="E15" s="50">
        <f>IF(C15="","",HLOOKUP(C15,'produits en croix'!O10:P11,2,0))</f>
        <v>2</v>
      </c>
    </row>
    <row r="16" spans="2:6" x14ac:dyDescent="0.25">
      <c r="B16" s="47" t="s">
        <v>70</v>
      </c>
      <c r="C16" s="47">
        <v>650</v>
      </c>
      <c r="D16" s="46" t="s">
        <v>13</v>
      </c>
      <c r="E16" s="50">
        <v>920</v>
      </c>
    </row>
    <row r="17" spans="2:5" x14ac:dyDescent="0.25">
      <c r="B17" s="47" t="s">
        <v>56</v>
      </c>
      <c r="C17" s="96">
        <v>115</v>
      </c>
    </row>
    <row r="18" spans="2:5" x14ac:dyDescent="0.25">
      <c r="C18" s="46"/>
    </row>
    <row r="20" spans="2:5" x14ac:dyDescent="0.25">
      <c r="B20" s="47" t="s">
        <v>58</v>
      </c>
      <c r="C20" s="47">
        <f>ROUNDDOWN('produits en croix'!N8,0)</f>
        <v>3</v>
      </c>
    </row>
    <row r="21" spans="2:5" x14ac:dyDescent="0.25">
      <c r="B21" s="47" t="s">
        <v>69</v>
      </c>
      <c r="C21" s="47">
        <v>250</v>
      </c>
    </row>
    <row r="23" spans="2:5" x14ac:dyDescent="0.25">
      <c r="B23" s="53" t="s">
        <v>23</v>
      </c>
    </row>
    <row r="24" spans="2:5" x14ac:dyDescent="0.25">
      <c r="B24" s="47" t="s">
        <v>15</v>
      </c>
      <c r="C24" s="49">
        <v>0.03</v>
      </c>
    </row>
    <row r="25" spans="2:5" x14ac:dyDescent="0.25">
      <c r="B25" s="47" t="s">
        <v>16</v>
      </c>
      <c r="C25" s="47">
        <v>150</v>
      </c>
    </row>
    <row r="27" spans="2:5" x14ac:dyDescent="0.25">
      <c r="B27" s="53" t="s">
        <v>24</v>
      </c>
    </row>
    <row r="28" spans="2:5" x14ac:dyDescent="0.25">
      <c r="B28" s="47" t="s">
        <v>17</v>
      </c>
      <c r="C28" s="49">
        <v>0</v>
      </c>
      <c r="E28" s="101" t="s">
        <v>60</v>
      </c>
    </row>
    <row r="29" spans="2:5" x14ac:dyDescent="0.25">
      <c r="B29" s="47" t="s">
        <v>18</v>
      </c>
      <c r="C29" s="47">
        <v>0</v>
      </c>
      <c r="D29" s="46" t="s">
        <v>13</v>
      </c>
      <c r="E29" s="51">
        <v>0</v>
      </c>
    </row>
    <row r="30" spans="2:5" x14ac:dyDescent="0.25">
      <c r="B30" s="47" t="s">
        <v>19</v>
      </c>
      <c r="C30" s="47">
        <v>0</v>
      </c>
    </row>
    <row r="32" spans="2:5" x14ac:dyDescent="0.25">
      <c r="B32" s="53" t="s">
        <v>25</v>
      </c>
      <c r="E32" s="101" t="s">
        <v>59</v>
      </c>
    </row>
    <row r="33" spans="2:5" x14ac:dyDescent="0.25">
      <c r="B33" s="47" t="s">
        <v>20</v>
      </c>
      <c r="C33" s="52">
        <v>5.0000000000000001E-3</v>
      </c>
    </row>
    <row r="34" spans="2:5" x14ac:dyDescent="0.25">
      <c r="B34" s="47" t="s">
        <v>21</v>
      </c>
      <c r="C34" s="47">
        <v>15</v>
      </c>
      <c r="D34" s="46" t="s">
        <v>13</v>
      </c>
      <c r="E34" s="51">
        <v>12</v>
      </c>
    </row>
    <row r="35" spans="2:5" x14ac:dyDescent="0.25">
      <c r="B35" s="47" t="s">
        <v>22</v>
      </c>
    </row>
    <row r="37" spans="2:5" x14ac:dyDescent="0.25">
      <c r="B37" s="53" t="s">
        <v>27</v>
      </c>
    </row>
    <row r="38" spans="2:5" x14ac:dyDescent="0.25">
      <c r="B38" s="47" t="s">
        <v>28</v>
      </c>
      <c r="C38" s="52">
        <v>0</v>
      </c>
    </row>
    <row r="39" spans="2:5" x14ac:dyDescent="0.25">
      <c r="B39" s="47" t="s">
        <v>29</v>
      </c>
      <c r="C39" s="47">
        <v>0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3FE4C4B-68E1-4AE1-B88B-B0C87520F4C6}">
          <x14:formula1>
            <xm:f>divers!$A$2:$A$21</xm:f>
          </x14:formula1>
          <xm:sqref>C13:C14 C17</xm:sqref>
        </x14:dataValidation>
        <x14:dataValidation type="list" allowBlank="1" showInputMessage="1" showErrorMessage="1" xr:uid="{1B4C73CF-53E3-4C2E-A39A-B48E6F8A4296}">
          <x14:formula1>
            <xm:f>'produits en croix'!$O$10:$P$10</xm:f>
          </x14:formula1>
          <xm:sqref>C15 C11</xm:sqref>
        </x14:dataValidation>
        <x14:dataValidation type="list" allowBlank="1" showInputMessage="1" showErrorMessage="1" xr:uid="{3386BEE8-ED58-4E6C-8D9D-994520D1E6EF}">
          <x14:formula1>
            <xm:f>images!$A$3:$H$3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E8ACF-0AB8-4D46-88A9-B118247D4567}">
  <dimension ref="B1:AC25"/>
  <sheetViews>
    <sheetView showGridLines="0" tabSelected="1" topLeftCell="A4" zoomScaleNormal="100" zoomScalePageLayoutView="50" workbookViewId="0">
      <selection activeCell="Q20" sqref="Q20"/>
    </sheetView>
  </sheetViews>
  <sheetFormatPr baseColWidth="10" defaultColWidth="6.42578125" defaultRowHeight="15.75" x14ac:dyDescent="0.25"/>
  <cols>
    <col min="1" max="1" width="6.42578125" style="55"/>
    <col min="2" max="2" width="11" style="55" customWidth="1"/>
    <col min="3" max="3" width="11" style="56" customWidth="1"/>
    <col min="4" max="6" width="11" style="55" customWidth="1"/>
    <col min="7" max="7" width="16.7109375" style="55" customWidth="1"/>
    <col min="8" max="8" width="6.42578125" style="55" customWidth="1"/>
    <col min="9" max="9" width="11.42578125" style="55" customWidth="1"/>
    <col min="10" max="10" width="4.5703125" style="55" customWidth="1"/>
    <col min="11" max="12" width="6.42578125" style="55"/>
    <col min="13" max="13" width="21.42578125" style="55" customWidth="1"/>
    <col min="14" max="14" width="9.7109375" style="55" customWidth="1"/>
    <col min="15" max="15" width="5.5703125" style="55" customWidth="1"/>
    <col min="16" max="17" width="6.140625" style="55" customWidth="1"/>
    <col min="18" max="18" width="6.42578125" style="55"/>
    <col min="19" max="19" width="4.28515625" style="55" customWidth="1"/>
    <col min="20" max="24" width="11" style="55" customWidth="1"/>
    <col min="25" max="25" width="16.7109375" style="55" customWidth="1"/>
    <col min="26" max="26" width="6.42578125" style="55"/>
    <col min="27" max="27" width="11.42578125" style="55" customWidth="1"/>
    <col min="28" max="28" width="3.85546875" style="55" hidden="1" customWidth="1"/>
    <col min="29" max="29" width="14.7109375" style="55" customWidth="1"/>
    <col min="30" max="16384" width="6.42578125" style="55"/>
  </cols>
  <sheetData>
    <row r="1" spans="2:29" ht="34.5" customHeight="1" thickBot="1" x14ac:dyDescent="0.3">
      <c r="D1" s="144" t="s">
        <v>30</v>
      </c>
      <c r="E1" s="145"/>
      <c r="U1" s="56"/>
      <c r="V1" s="130" t="s">
        <v>72</v>
      </c>
      <c r="W1" s="131"/>
    </row>
    <row r="2" spans="2:29" ht="25.5" customHeight="1" thickTop="1" x14ac:dyDescent="0.5">
      <c r="B2" s="73"/>
      <c r="D2" s="132" t="s">
        <v>40</v>
      </c>
      <c r="E2" s="133"/>
      <c r="F2" s="87"/>
      <c r="P2" s="86"/>
      <c r="T2" s="91"/>
      <c r="U2" s="56"/>
      <c r="V2" s="132" t="s">
        <v>40</v>
      </c>
      <c r="W2" s="133"/>
      <c r="X2" s="87"/>
      <c r="AC2" s="86"/>
    </row>
    <row r="3" spans="2:29" ht="25.5" customHeight="1" thickBot="1" x14ac:dyDescent="0.3">
      <c r="B3" s="136"/>
      <c r="C3" s="136"/>
      <c r="D3" s="134"/>
      <c r="E3" s="135"/>
      <c r="F3" s="85"/>
      <c r="T3" s="136"/>
      <c r="U3" s="136"/>
      <c r="V3" s="134"/>
      <c r="W3" s="135"/>
      <c r="X3" s="85"/>
    </row>
    <row r="4" spans="2:29" s="56" customFormat="1" ht="25.5" customHeight="1" thickTop="1" thickBot="1" x14ac:dyDescent="0.5">
      <c r="B4" s="137"/>
      <c r="C4" s="138"/>
      <c r="D4" s="154">
        <f>D8+D9*2</f>
        <v>216</v>
      </c>
      <c r="E4" s="153">
        <f>F8+D9*2</f>
        <v>303</v>
      </c>
      <c r="F4" s="84" t="s">
        <v>39</v>
      </c>
      <c r="G4" s="83" t="s">
        <v>38</v>
      </c>
      <c r="J4" s="141" t="s">
        <v>49</v>
      </c>
      <c r="K4" s="142"/>
      <c r="L4" s="142"/>
      <c r="M4" s="142"/>
      <c r="N4" s="60">
        <f>'Détail du travail'!C9+'Détail du travail'!C8</f>
        <v>60</v>
      </c>
      <c r="O4" s="55"/>
      <c r="P4" s="55"/>
      <c r="T4" s="137"/>
      <c r="U4" s="138"/>
      <c r="V4" s="154">
        <f>V8+V9*2</f>
        <v>216</v>
      </c>
      <c r="W4" s="153">
        <f>X8+V9*2</f>
        <v>303</v>
      </c>
      <c r="X4" s="84" t="s">
        <v>39</v>
      </c>
      <c r="Y4" s="83" t="s">
        <v>38</v>
      </c>
    </row>
    <row r="5" spans="2:29" ht="39.950000000000003" customHeight="1" thickTop="1" thickBot="1" x14ac:dyDescent="0.5">
      <c r="B5" s="139" t="s">
        <v>37</v>
      </c>
      <c r="C5" s="82">
        <f>D10-D11</f>
        <v>440</v>
      </c>
      <c r="D5" s="81">
        <f>QUOTIENT(C5,D4)</f>
        <v>2</v>
      </c>
      <c r="E5" s="80">
        <f>QUOTIENT(C5,E4)</f>
        <v>1</v>
      </c>
      <c r="F5" s="79">
        <f>D6*E5</f>
        <v>2</v>
      </c>
      <c r="G5" s="60">
        <f>D4*E4*F5</f>
        <v>130896</v>
      </c>
      <c r="J5" s="90"/>
      <c r="K5" s="56"/>
      <c r="L5" s="129" t="s">
        <v>63</v>
      </c>
      <c r="M5" s="129"/>
      <c r="N5" s="60">
        <f>'Détail du travail'!C8</f>
        <v>4</v>
      </c>
      <c r="T5" s="139" t="s">
        <v>37</v>
      </c>
      <c r="U5" s="82">
        <f>V10-V11</f>
        <v>640</v>
      </c>
      <c r="V5" s="81">
        <f>QUOTIENT(U5,V4)</f>
        <v>2</v>
      </c>
      <c r="W5" s="80">
        <f>QUOTIENT(U5,W4)</f>
        <v>2</v>
      </c>
      <c r="X5" s="79">
        <f>V6*W5</f>
        <v>8</v>
      </c>
      <c r="Y5" s="60">
        <f>V4*W4*X5</f>
        <v>523584</v>
      </c>
    </row>
    <row r="6" spans="2:29" ht="39.950000000000003" customHeight="1" thickBot="1" x14ac:dyDescent="0.4">
      <c r="B6" s="140"/>
      <c r="C6" s="119">
        <f>F10</f>
        <v>640</v>
      </c>
      <c r="D6" s="78">
        <f>QUOTIENT(C6,D4)</f>
        <v>2</v>
      </c>
      <c r="E6" s="77">
        <f>QUOTIENT(C6,E4)</f>
        <v>2</v>
      </c>
      <c r="F6" s="76">
        <f>D5*E6</f>
        <v>4</v>
      </c>
      <c r="G6" s="60">
        <f>D4*E4*F6</f>
        <v>261792</v>
      </c>
      <c r="H6" s="75">
        <f>MAX(F5:F6)</f>
        <v>4</v>
      </c>
      <c r="I6" s="74" t="s">
        <v>36</v>
      </c>
      <c r="K6" s="143" t="s">
        <v>65</v>
      </c>
      <c r="L6" s="143"/>
      <c r="M6" s="143"/>
      <c r="N6" s="60">
        <f>'Détail du travail'!C9</f>
        <v>56</v>
      </c>
      <c r="T6" s="140"/>
      <c r="U6" s="119">
        <f>X10</f>
        <v>920</v>
      </c>
      <c r="V6" s="78">
        <f>QUOTIENT(U6,V4)</f>
        <v>4</v>
      </c>
      <c r="W6" s="77">
        <f>QUOTIENT(U6,W4)</f>
        <v>3</v>
      </c>
      <c r="X6" s="76">
        <f>V5*W6</f>
        <v>6</v>
      </c>
      <c r="Y6" s="60">
        <f>V4*W4*X6</f>
        <v>392688</v>
      </c>
      <c r="Z6" s="75">
        <f>MAX(X5:X6)</f>
        <v>8</v>
      </c>
      <c r="AA6" s="74" t="s">
        <v>36</v>
      </c>
    </row>
    <row r="7" spans="2:29" ht="25.5" customHeight="1" thickTop="1" thickBot="1" x14ac:dyDescent="0.45">
      <c r="B7" s="73"/>
      <c r="D7" s="73"/>
      <c r="E7" s="73"/>
      <c r="F7" s="73"/>
      <c r="G7" s="72"/>
      <c r="H7" s="71">
        <f>H6</f>
        <v>4</v>
      </c>
      <c r="I7" s="71"/>
      <c r="K7" s="143" t="s">
        <v>64</v>
      </c>
      <c r="L7" s="143"/>
      <c r="M7" s="143"/>
      <c r="N7" s="89">
        <f>IF('Détail du travail'!C8=0, 0, 1)</f>
        <v>1</v>
      </c>
      <c r="T7" s="91"/>
      <c r="U7" s="56"/>
      <c r="V7" s="91"/>
      <c r="W7" s="91"/>
      <c r="X7" s="91"/>
      <c r="Y7" s="72"/>
      <c r="Z7" s="71">
        <f>Z6</f>
        <v>8</v>
      </c>
      <c r="AA7" s="71"/>
    </row>
    <row r="8" spans="2:29" s="56" customFormat="1" ht="25.5" customHeight="1" x14ac:dyDescent="0.5">
      <c r="B8" s="123" t="s">
        <v>35</v>
      </c>
      <c r="C8" s="124"/>
      <c r="D8" s="70">
        <f>'Détail du travail'!C3</f>
        <v>210</v>
      </c>
      <c r="E8" s="69" t="s">
        <v>13</v>
      </c>
      <c r="F8" s="68">
        <f>'Détail du travail'!E3</f>
        <v>297</v>
      </c>
      <c r="G8" s="64"/>
      <c r="J8" s="55"/>
      <c r="K8" s="143" t="s">
        <v>66</v>
      </c>
      <c r="L8" s="143"/>
      <c r="M8" s="143"/>
      <c r="N8" s="60">
        <f>(N6/Z6)/'Détail du travail'!E15</f>
        <v>3.5</v>
      </c>
      <c r="O8" s="113" t="s">
        <v>2</v>
      </c>
      <c r="P8" s="60">
        <f>ROUNDDOWN(N8,0)</f>
        <v>3</v>
      </c>
      <c r="Q8" s="111" t="s">
        <v>1</v>
      </c>
      <c r="R8" s="60">
        <f>N8-P8</f>
        <v>0.5</v>
      </c>
      <c r="T8" s="123" t="s">
        <v>35</v>
      </c>
      <c r="U8" s="124"/>
      <c r="V8" s="70">
        <f>'Détail du travail'!C3</f>
        <v>210</v>
      </c>
      <c r="W8" s="69" t="s">
        <v>13</v>
      </c>
      <c r="X8" s="68">
        <f>'Détail du travail'!E3</f>
        <v>297</v>
      </c>
      <c r="Y8" s="64"/>
    </row>
    <row r="9" spans="2:29" s="56" customFormat="1" ht="25.5" customHeight="1" x14ac:dyDescent="0.4">
      <c r="B9" s="125" t="s">
        <v>34</v>
      </c>
      <c r="C9" s="126"/>
      <c r="D9" s="67">
        <f>'Détail du travail'!C6</f>
        <v>3</v>
      </c>
      <c r="E9" s="66"/>
      <c r="F9" s="65"/>
      <c r="G9" s="64"/>
      <c r="J9" s="55"/>
      <c r="K9" s="146" t="s">
        <v>67</v>
      </c>
      <c r="L9" s="146"/>
      <c r="M9" s="146"/>
      <c r="N9" s="89">
        <f>Z6/(N16/'Détail du travail'!E15)*'Détail du travail'!E15</f>
        <v>4</v>
      </c>
      <c r="O9" s="55"/>
      <c r="P9" s="55"/>
      <c r="T9" s="125" t="s">
        <v>34</v>
      </c>
      <c r="U9" s="126"/>
      <c r="V9" s="67">
        <f>'Détail du travail'!C6</f>
        <v>3</v>
      </c>
      <c r="W9" s="66"/>
      <c r="X9" s="65"/>
      <c r="Y9" s="64"/>
    </row>
    <row r="10" spans="2:29" s="56" customFormat="1" ht="25.5" customHeight="1" x14ac:dyDescent="0.35">
      <c r="B10" s="125" t="s">
        <v>33</v>
      </c>
      <c r="C10" s="126"/>
      <c r="D10" s="63">
        <f>'Détail du travail'!C12</f>
        <v>450</v>
      </c>
      <c r="E10" s="62" t="s">
        <v>13</v>
      </c>
      <c r="F10" s="61">
        <f>'Détail du travail'!E12</f>
        <v>640</v>
      </c>
      <c r="G10" s="60">
        <f>D10*F10</f>
        <v>288000</v>
      </c>
      <c r="J10" s="129" t="s">
        <v>54</v>
      </c>
      <c r="K10" s="129"/>
      <c r="L10" s="129"/>
      <c r="M10" s="129"/>
      <c r="N10" s="129"/>
      <c r="O10" s="99" t="s">
        <v>75</v>
      </c>
      <c r="P10" s="99" t="s">
        <v>55</v>
      </c>
      <c r="T10" s="125" t="s">
        <v>33</v>
      </c>
      <c r="U10" s="126"/>
      <c r="V10" s="63">
        <f>'Détail du travail'!C16</f>
        <v>650</v>
      </c>
      <c r="W10" s="62" t="s">
        <v>13</v>
      </c>
      <c r="X10" s="61">
        <f>'Détail du travail'!E16</f>
        <v>920</v>
      </c>
      <c r="Y10" s="60">
        <f>V10*X10</f>
        <v>598000</v>
      </c>
    </row>
    <row r="11" spans="2:29" s="56" customFormat="1" ht="25.5" customHeight="1" thickBot="1" x14ac:dyDescent="0.45">
      <c r="B11" s="127" t="s">
        <v>32</v>
      </c>
      <c r="C11" s="128"/>
      <c r="D11" s="59">
        <v>10</v>
      </c>
      <c r="E11" s="58"/>
      <c r="F11" s="57"/>
      <c r="J11" s="55"/>
      <c r="L11" s="55"/>
      <c r="M11" s="55"/>
      <c r="N11" s="55"/>
      <c r="O11" s="98">
        <v>1</v>
      </c>
      <c r="P11" s="98">
        <f>O11*2</f>
        <v>2</v>
      </c>
      <c r="T11" s="127" t="s">
        <v>32</v>
      </c>
      <c r="U11" s="128"/>
      <c r="V11" s="59">
        <v>10</v>
      </c>
      <c r="W11" s="58"/>
      <c r="X11" s="57"/>
    </row>
    <row r="13" spans="2:29" ht="26.25" x14ac:dyDescent="0.4">
      <c r="D13" s="109">
        <f>F10</f>
        <v>640</v>
      </c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>
        <f>X10</f>
        <v>920</v>
      </c>
    </row>
    <row r="14" spans="2:29" ht="23.25" x14ac:dyDescent="0.35">
      <c r="J14" s="122"/>
      <c r="K14" s="122"/>
      <c r="M14" s="114" t="s">
        <v>76</v>
      </c>
      <c r="N14" s="115">
        <f>N6</f>
        <v>56</v>
      </c>
      <c r="O14" s="115" t="s">
        <v>57</v>
      </c>
    </row>
    <row r="15" spans="2:29" ht="23.25" x14ac:dyDescent="0.35">
      <c r="M15" s="114" t="s">
        <v>78</v>
      </c>
      <c r="N15" s="115">
        <f>(Z6*P8)*'Détail du travail'!E15</f>
        <v>48</v>
      </c>
      <c r="O15" s="115" t="s">
        <v>57</v>
      </c>
    </row>
    <row r="16" spans="2:29" ht="23.25" x14ac:dyDescent="0.35">
      <c r="M16" s="114" t="s">
        <v>77</v>
      </c>
      <c r="N16" s="115">
        <f>N14-N15</f>
        <v>8</v>
      </c>
      <c r="O16" s="115" t="s">
        <v>76</v>
      </c>
    </row>
    <row r="20" spans="4:25" ht="26.25" x14ac:dyDescent="0.4">
      <c r="G20" s="110">
        <f>F10</f>
        <v>640</v>
      </c>
      <c r="Y20" s="110">
        <f>V10</f>
        <v>650</v>
      </c>
    </row>
    <row r="21" spans="4:25" ht="26.25" customHeight="1" x14ac:dyDescent="0.25"/>
    <row r="25" spans="4:25" x14ac:dyDescent="0.25">
      <c r="D25" s="47"/>
    </row>
  </sheetData>
  <mergeCells count="24">
    <mergeCell ref="K7:M7"/>
    <mergeCell ref="K8:M8"/>
    <mergeCell ref="K9:M9"/>
    <mergeCell ref="B5:B6"/>
    <mergeCell ref="B3:C4"/>
    <mergeCell ref="D2:E3"/>
    <mergeCell ref="B11:C11"/>
    <mergeCell ref="B10:C10"/>
    <mergeCell ref="B8:C8"/>
    <mergeCell ref="B9:C9"/>
    <mergeCell ref="D1:E1"/>
    <mergeCell ref="V1:W1"/>
    <mergeCell ref="V2:W3"/>
    <mergeCell ref="T3:U4"/>
    <mergeCell ref="T5:T6"/>
    <mergeCell ref="J4:M4"/>
    <mergeCell ref="L5:M5"/>
    <mergeCell ref="K6:M6"/>
    <mergeCell ref="J14:K14"/>
    <mergeCell ref="T8:U8"/>
    <mergeCell ref="T9:U9"/>
    <mergeCell ref="T10:U10"/>
    <mergeCell ref="T11:U11"/>
    <mergeCell ref="J10:N10"/>
  </mergeCells>
  <pageMargins left="0.75" right="0.75" top="1" bottom="1" header="0.5" footer="0.5"/>
  <pageSetup paperSize="9" orientation="portrait" horizontalDpi="4294967292" verticalDpi="4294967292" r:id="rId1"/>
  <colBreaks count="1" manualBreakCount="1">
    <brk id="2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4:L62"/>
  <sheetViews>
    <sheetView showGridLines="0" topLeftCell="A37" zoomScale="115" zoomScaleNormal="115" zoomScalePageLayoutView="115" workbookViewId="0">
      <selection activeCell="K49" sqref="K49:L50"/>
    </sheetView>
  </sheetViews>
  <sheetFormatPr baseColWidth="10" defaultRowHeight="15.75" outlineLevelRow="1" x14ac:dyDescent="0.25"/>
  <cols>
    <col min="2" max="2" width="17.85546875" style="2" customWidth="1"/>
    <col min="3" max="3" width="20" style="1" customWidth="1"/>
    <col min="4" max="4" width="3" customWidth="1"/>
    <col min="5" max="5" width="13.85546875" customWidth="1"/>
    <col min="6" max="6" width="2.85546875" customWidth="1"/>
    <col min="7" max="7" width="19.28515625" customWidth="1"/>
    <col min="8" max="8" width="8.28515625" customWidth="1"/>
  </cols>
  <sheetData>
    <row r="4" spans="2:7" outlineLevel="1" x14ac:dyDescent="0.25">
      <c r="B4" s="31" t="s">
        <v>4</v>
      </c>
      <c r="C4" s="21"/>
      <c r="D4" s="22"/>
      <c r="E4" s="32" t="s">
        <v>0</v>
      </c>
      <c r="F4" s="22"/>
      <c r="G4" s="33"/>
    </row>
    <row r="5" spans="2:7" outlineLevel="1" x14ac:dyDescent="0.25">
      <c r="B5" s="16"/>
      <c r="C5" s="36">
        <f>'Détail du travail'!C5</f>
        <v>30000</v>
      </c>
      <c r="D5" s="13" t="s">
        <v>1</v>
      </c>
      <c r="E5" s="37">
        <f>'Détail du travail'!C38</f>
        <v>0</v>
      </c>
      <c r="F5" s="13" t="s">
        <v>2</v>
      </c>
      <c r="G5" s="28">
        <f>C5*E5+SUM(C5,E5)</f>
        <v>30000</v>
      </c>
    </row>
    <row r="6" spans="2:7" outlineLevel="1" x14ac:dyDescent="0.25">
      <c r="B6" s="6"/>
      <c r="C6" s="7"/>
      <c r="D6" s="8"/>
      <c r="E6" s="17" t="s">
        <v>3</v>
      </c>
      <c r="F6" s="8" t="s">
        <v>2</v>
      </c>
      <c r="G6" s="25">
        <f>ROUNDUP(G5,0)</f>
        <v>30000</v>
      </c>
    </row>
    <row r="7" spans="2:7" outlineLevel="1" x14ac:dyDescent="0.25">
      <c r="B7" s="6"/>
      <c r="C7" s="7"/>
      <c r="D7" s="8"/>
      <c r="E7" s="8"/>
      <c r="F7" s="8"/>
      <c r="G7" s="26"/>
    </row>
    <row r="8" spans="2:7" outlineLevel="1" x14ac:dyDescent="0.25">
      <c r="B8" s="20"/>
      <c r="C8" s="21"/>
      <c r="D8" s="22"/>
      <c r="E8" s="34" t="s">
        <v>10</v>
      </c>
      <c r="F8" s="22"/>
      <c r="G8" s="33"/>
    </row>
    <row r="9" spans="2:7" outlineLevel="1" x14ac:dyDescent="0.25">
      <c r="B9" s="3"/>
      <c r="C9" s="4"/>
      <c r="D9" s="5" t="s">
        <v>1</v>
      </c>
      <c r="E9" s="5">
        <f>'Détail du travail'!C39</f>
        <v>0</v>
      </c>
      <c r="F9" s="5" t="s">
        <v>2</v>
      </c>
      <c r="G9" s="27">
        <f>SUM(G6,E9)</f>
        <v>30000</v>
      </c>
    </row>
    <row r="10" spans="2:7" outlineLevel="1" x14ac:dyDescent="0.25">
      <c r="B10" s="42"/>
      <c r="C10" s="7"/>
      <c r="D10" s="8"/>
      <c r="E10" s="8"/>
      <c r="F10" s="8"/>
      <c r="G10" s="54"/>
    </row>
    <row r="11" spans="2:7" outlineLevel="1" x14ac:dyDescent="0.25">
      <c r="B11" s="29" t="s">
        <v>26</v>
      </c>
      <c r="C11" s="12"/>
      <c r="D11" s="13"/>
      <c r="E11" s="30" t="s">
        <v>0</v>
      </c>
      <c r="F11" s="13"/>
      <c r="G11" s="14"/>
    </row>
    <row r="12" spans="2:7" outlineLevel="1" x14ac:dyDescent="0.25">
      <c r="B12" s="6"/>
      <c r="C12" s="21">
        <f>G9</f>
        <v>30000</v>
      </c>
      <c r="D12" s="22" t="s">
        <v>1</v>
      </c>
      <c r="E12" s="38">
        <f>'Détail du travail'!C33</f>
        <v>5.0000000000000001E-3</v>
      </c>
      <c r="F12" s="22" t="s">
        <v>2</v>
      </c>
      <c r="G12" s="39">
        <f>C12*E12+SUM(C12,E12)</f>
        <v>30150.005000000001</v>
      </c>
    </row>
    <row r="13" spans="2:7" x14ac:dyDescent="0.25">
      <c r="B13" s="6"/>
      <c r="C13" s="7"/>
      <c r="D13" s="8"/>
      <c r="E13" s="94" t="s">
        <v>3</v>
      </c>
      <c r="F13" s="8" t="s">
        <v>2</v>
      </c>
      <c r="G13" s="25">
        <f>ROUNDUP(G12,0)</f>
        <v>30151</v>
      </c>
    </row>
    <row r="14" spans="2:7" x14ac:dyDescent="0.25">
      <c r="B14" s="6"/>
      <c r="C14" s="7"/>
      <c r="D14" s="8"/>
      <c r="E14" s="9"/>
      <c r="F14" s="8"/>
      <c r="G14" s="26"/>
    </row>
    <row r="15" spans="2:7" x14ac:dyDescent="0.25">
      <c r="B15" s="20"/>
      <c r="C15" s="21"/>
      <c r="D15" s="22"/>
      <c r="E15" s="34" t="s">
        <v>10</v>
      </c>
      <c r="F15" s="22"/>
      <c r="G15" s="33"/>
    </row>
    <row r="16" spans="2:7" x14ac:dyDescent="0.25">
      <c r="B16" s="6"/>
      <c r="C16" s="7">
        <f>G12</f>
        <v>30150.005000000001</v>
      </c>
      <c r="D16" s="8" t="s">
        <v>1</v>
      </c>
      <c r="E16" s="8">
        <f>'Détail du travail'!C34*'Détail du travail'!E34</f>
        <v>180</v>
      </c>
      <c r="F16" s="8" t="s">
        <v>2</v>
      </c>
      <c r="G16" s="26">
        <f>C16+E16</f>
        <v>30330.005000000001</v>
      </c>
    </row>
    <row r="17" spans="2:7" x14ac:dyDescent="0.25">
      <c r="B17" s="3"/>
      <c r="C17" s="4"/>
      <c r="D17" s="5"/>
      <c r="E17" s="18" t="s">
        <v>3</v>
      </c>
      <c r="F17" s="5" t="s">
        <v>2</v>
      </c>
      <c r="G17" s="27">
        <f>ROUNDUP(G16,0)</f>
        <v>30331</v>
      </c>
    </row>
    <row r="19" spans="2:7" x14ac:dyDescent="0.25">
      <c r="B19" s="29" t="s">
        <v>5</v>
      </c>
      <c r="C19" s="12"/>
      <c r="D19" s="13"/>
      <c r="E19" s="30" t="s">
        <v>0</v>
      </c>
      <c r="F19" s="13"/>
      <c r="G19" s="14"/>
    </row>
    <row r="20" spans="2:7" x14ac:dyDescent="0.25">
      <c r="B20" s="6"/>
      <c r="C20" s="21">
        <f>G9</f>
        <v>30000</v>
      </c>
      <c r="D20" s="22" t="s">
        <v>1</v>
      </c>
      <c r="E20" s="38">
        <f>'Détail du travail'!C28</f>
        <v>0</v>
      </c>
      <c r="F20" s="22" t="s">
        <v>2</v>
      </c>
      <c r="G20" s="39">
        <f>C20*E20+SUM(C20,E20)</f>
        <v>30000</v>
      </c>
    </row>
    <row r="21" spans="2:7" x14ac:dyDescent="0.25">
      <c r="B21" s="6"/>
      <c r="C21" s="7"/>
      <c r="D21" s="8"/>
      <c r="E21" s="94" t="s">
        <v>3</v>
      </c>
      <c r="F21" s="8" t="s">
        <v>2</v>
      </c>
      <c r="G21" s="25">
        <f>ROUNDUP(G20,0)</f>
        <v>30000</v>
      </c>
    </row>
    <row r="22" spans="2:7" x14ac:dyDescent="0.25">
      <c r="B22" s="6"/>
      <c r="C22" s="7"/>
      <c r="D22" s="8"/>
      <c r="E22" s="9"/>
      <c r="F22" s="8"/>
      <c r="G22" s="26"/>
    </row>
    <row r="23" spans="2:7" x14ac:dyDescent="0.25">
      <c r="B23" s="20"/>
      <c r="C23" s="21"/>
      <c r="D23" s="22"/>
      <c r="E23" s="34" t="s">
        <v>10</v>
      </c>
      <c r="F23" s="22"/>
      <c r="G23" s="33"/>
    </row>
    <row r="24" spans="2:7" x14ac:dyDescent="0.25">
      <c r="B24" s="6"/>
      <c r="C24" s="7">
        <f>G20</f>
        <v>30000</v>
      </c>
      <c r="D24" s="8" t="s">
        <v>1</v>
      </c>
      <c r="E24" s="8">
        <f>'Détail du travail'!C29*'Détail du travail'!E29</f>
        <v>0</v>
      </c>
      <c r="F24" s="8" t="s">
        <v>2</v>
      </c>
      <c r="G24" s="26">
        <f>C24+E24</f>
        <v>30000</v>
      </c>
    </row>
    <row r="25" spans="2:7" x14ac:dyDescent="0.25">
      <c r="B25" s="3"/>
      <c r="C25" s="4"/>
      <c r="D25" s="5"/>
      <c r="E25" s="18" t="s">
        <v>3</v>
      </c>
      <c r="F25" s="5" t="s">
        <v>2</v>
      </c>
      <c r="G25" s="27">
        <f>ROUNDUP(G24,0)</f>
        <v>30000</v>
      </c>
    </row>
    <row r="27" spans="2:7" x14ac:dyDescent="0.25">
      <c r="B27" s="29" t="s">
        <v>95</v>
      </c>
      <c r="C27" s="12"/>
      <c r="D27" s="13"/>
      <c r="E27" s="30" t="s">
        <v>0</v>
      </c>
      <c r="F27" s="13"/>
      <c r="G27" s="14"/>
    </row>
    <row r="28" spans="2:7" x14ac:dyDescent="0.25">
      <c r="B28" s="11" t="s">
        <v>50</v>
      </c>
      <c r="C28" s="21">
        <f>G25</f>
        <v>30000</v>
      </c>
      <c r="D28" s="22" t="s">
        <v>1</v>
      </c>
      <c r="E28" s="38">
        <f>'Détail du travail'!C24</f>
        <v>0.03</v>
      </c>
      <c r="F28" s="22" t="s">
        <v>2</v>
      </c>
      <c r="G28" s="39">
        <f>C28*E28+SUM(C28,E28)</f>
        <v>30900.03</v>
      </c>
    </row>
    <row r="29" spans="2:7" ht="36.950000000000003" customHeight="1" x14ac:dyDescent="0.25">
      <c r="B29" s="6"/>
      <c r="C29" s="7"/>
      <c r="D29" s="8"/>
      <c r="E29" s="17" t="s">
        <v>3</v>
      </c>
      <c r="F29" s="8" t="s">
        <v>2</v>
      </c>
      <c r="G29" s="25">
        <f>ROUNDUP(G28,0)</f>
        <v>30901</v>
      </c>
    </row>
    <row r="30" spans="2:7" x14ac:dyDescent="0.25">
      <c r="B30" s="6"/>
      <c r="C30" s="7"/>
      <c r="D30" s="8"/>
      <c r="E30" s="9"/>
      <c r="F30" s="8"/>
      <c r="G30" s="26"/>
    </row>
    <row r="31" spans="2:7" x14ac:dyDescent="0.25">
      <c r="B31" s="20"/>
      <c r="C31" s="21"/>
      <c r="D31" s="22"/>
      <c r="E31" s="34" t="s">
        <v>10</v>
      </c>
      <c r="F31" s="22"/>
      <c r="G31" s="33"/>
    </row>
    <row r="32" spans="2:7" x14ac:dyDescent="0.25">
      <c r="B32" s="6"/>
      <c r="C32" s="21">
        <f>G29</f>
        <v>30901</v>
      </c>
      <c r="D32" s="22" t="s">
        <v>1</v>
      </c>
      <c r="E32" s="22">
        <f>'Détail du travail'!C25</f>
        <v>150</v>
      </c>
      <c r="F32" s="22" t="s">
        <v>2</v>
      </c>
      <c r="G32" s="39">
        <f>C32+E32</f>
        <v>31051</v>
      </c>
    </row>
    <row r="33" spans="2:7" x14ac:dyDescent="0.25">
      <c r="B33" s="6"/>
      <c r="C33" s="7"/>
      <c r="D33" s="8"/>
      <c r="E33" s="9" t="s">
        <v>3</v>
      </c>
      <c r="F33" s="8" t="s">
        <v>2</v>
      </c>
      <c r="G33" s="25">
        <f>ROUNDUP(G32,0)</f>
        <v>31051</v>
      </c>
    </row>
    <row r="34" spans="2:7" x14ac:dyDescent="0.25">
      <c r="B34" s="20"/>
      <c r="C34" s="21"/>
      <c r="D34" s="22"/>
      <c r="E34" s="30" t="s">
        <v>0</v>
      </c>
      <c r="F34" s="22"/>
      <c r="G34" s="33"/>
    </row>
    <row r="35" spans="2:7" x14ac:dyDescent="0.25">
      <c r="B35" s="19" t="s">
        <v>51</v>
      </c>
      <c r="C35" s="21">
        <f>G33</f>
        <v>31051</v>
      </c>
      <c r="D35" s="22" t="s">
        <v>1</v>
      </c>
      <c r="E35" s="38">
        <f>'Détail du travail'!C24</f>
        <v>0.03</v>
      </c>
      <c r="F35" s="22" t="s">
        <v>2</v>
      </c>
      <c r="G35" s="39">
        <f>C35*E35+SUM(C35,E35)</f>
        <v>31982.559999999998</v>
      </c>
    </row>
    <row r="36" spans="2:7" x14ac:dyDescent="0.25">
      <c r="B36" s="6"/>
      <c r="C36" s="7"/>
      <c r="D36" s="8"/>
      <c r="E36" s="15" t="s">
        <v>3</v>
      </c>
      <c r="F36" s="8" t="s">
        <v>2</v>
      </c>
      <c r="G36" s="25">
        <f>ROUNDUP(G35,0)</f>
        <v>31983</v>
      </c>
    </row>
    <row r="37" spans="2:7" x14ac:dyDescent="0.25">
      <c r="B37" s="6"/>
      <c r="C37" s="7"/>
      <c r="D37" s="8"/>
      <c r="E37" s="9"/>
      <c r="F37" s="8"/>
      <c r="G37" s="26"/>
    </row>
    <row r="38" spans="2:7" x14ac:dyDescent="0.25">
      <c r="B38" s="20"/>
      <c r="C38" s="21"/>
      <c r="D38" s="22"/>
      <c r="E38" s="34" t="s">
        <v>10</v>
      </c>
      <c r="F38" s="22"/>
      <c r="G38" s="33"/>
    </row>
    <row r="39" spans="2:7" x14ac:dyDescent="0.25">
      <c r="B39" s="6"/>
      <c r="C39" s="21">
        <f>G36</f>
        <v>31983</v>
      </c>
      <c r="D39" s="22" t="s">
        <v>1</v>
      </c>
      <c r="E39" s="22">
        <f>'Détail du travail'!C25</f>
        <v>150</v>
      </c>
      <c r="F39" s="22" t="s">
        <v>2</v>
      </c>
      <c r="G39" s="39">
        <f>C39+E39</f>
        <v>32133</v>
      </c>
    </row>
    <row r="40" spans="2:7" x14ac:dyDescent="0.25">
      <c r="B40" s="6"/>
      <c r="C40" s="7"/>
      <c r="D40" s="8"/>
      <c r="E40" s="92" t="s">
        <v>3</v>
      </c>
      <c r="F40" s="8" t="s">
        <v>2</v>
      </c>
      <c r="G40" s="25">
        <f>ROUNDUP(G39,0)</f>
        <v>32133</v>
      </c>
    </row>
    <row r="41" spans="2:7" ht="15" x14ac:dyDescent="0.25">
      <c r="B41" s="106" t="s">
        <v>12</v>
      </c>
      <c r="C41" s="21">
        <f>G40</f>
        <v>32133</v>
      </c>
      <c r="D41" s="22" t="s">
        <v>13</v>
      </c>
      <c r="E41" s="107">
        <f>'Détail du travail'!C20+'produits en croix'!N7</f>
        <v>4</v>
      </c>
      <c r="F41" s="103" t="s">
        <v>2</v>
      </c>
      <c r="G41" s="108">
        <f>C41*E41</f>
        <v>128532</v>
      </c>
    </row>
    <row r="42" spans="2:7" x14ac:dyDescent="0.25">
      <c r="B42" s="20" t="s">
        <v>6</v>
      </c>
      <c r="C42" s="21"/>
      <c r="D42" s="22"/>
      <c r="E42" s="23"/>
      <c r="F42" s="22" t="s">
        <v>2</v>
      </c>
      <c r="G42" s="24">
        <f>G41*2</f>
        <v>257064</v>
      </c>
    </row>
    <row r="43" spans="2:7" x14ac:dyDescent="0.25">
      <c r="B43" s="105"/>
      <c r="C43" s="102"/>
      <c r="D43" s="103"/>
      <c r="E43" s="104"/>
      <c r="F43" s="103"/>
      <c r="G43" s="103"/>
    </row>
    <row r="44" spans="2:7" x14ac:dyDescent="0.25">
      <c r="B44" s="29" t="s">
        <v>68</v>
      </c>
      <c r="C44" s="12"/>
      <c r="D44" s="13"/>
      <c r="E44" s="30" t="s">
        <v>0</v>
      </c>
      <c r="F44" s="13"/>
      <c r="G44" s="14"/>
    </row>
    <row r="45" spans="2:7" x14ac:dyDescent="0.25">
      <c r="B45" s="11" t="s">
        <v>50</v>
      </c>
      <c r="C45" s="21">
        <f>IF('produits en croix'!F33=0, 0, 'Détail du travail'!#REF!)</f>
        <v>0</v>
      </c>
      <c r="D45" s="22" t="s">
        <v>1</v>
      </c>
      <c r="E45" s="38">
        <f>IF(C45=0, 0,'Détail du travail'!#REF!)</f>
        <v>0</v>
      </c>
      <c r="F45" s="22" t="s">
        <v>2</v>
      </c>
      <c r="G45" s="39">
        <f>C45*E45+SUM(C45,E45)</f>
        <v>0</v>
      </c>
    </row>
    <row r="46" spans="2:7" x14ac:dyDescent="0.25">
      <c r="B46" s="6"/>
      <c r="C46" s="7"/>
      <c r="D46" s="8"/>
      <c r="E46" s="17" t="s">
        <v>3</v>
      </c>
      <c r="F46" s="8" t="s">
        <v>2</v>
      </c>
      <c r="G46" s="25">
        <f>ROUNDUP(G45,0)</f>
        <v>0</v>
      </c>
    </row>
    <row r="47" spans="2:7" x14ac:dyDescent="0.25">
      <c r="B47" s="6"/>
      <c r="C47" s="7"/>
      <c r="D47" s="8"/>
      <c r="E47" s="9"/>
      <c r="F47" s="8"/>
      <c r="G47" s="26"/>
    </row>
    <row r="48" spans="2:7" x14ac:dyDescent="0.25">
      <c r="B48" s="20"/>
      <c r="C48" s="21"/>
      <c r="D48" s="22"/>
      <c r="E48" s="34" t="s">
        <v>10</v>
      </c>
      <c r="F48" s="22"/>
      <c r="G48" s="33"/>
    </row>
    <row r="49" spans="2:12" x14ac:dyDescent="0.25">
      <c r="B49" s="6"/>
      <c r="C49" s="21">
        <f>G46</f>
        <v>0</v>
      </c>
      <c r="D49" s="22" t="s">
        <v>1</v>
      </c>
      <c r="E49" s="22">
        <f>IF(C45=0, 0,'Détail du travail'!#REF!)</f>
        <v>0</v>
      </c>
      <c r="F49" s="22" t="s">
        <v>2</v>
      </c>
      <c r="G49" s="39">
        <f>C49+E49</f>
        <v>0</v>
      </c>
      <c r="K49" s="155"/>
      <c r="L49" s="155"/>
    </row>
    <row r="50" spans="2:12" x14ac:dyDescent="0.25">
      <c r="B50" s="6"/>
      <c r="C50" s="7"/>
      <c r="D50" s="8"/>
      <c r="E50" s="94" t="s">
        <v>3</v>
      </c>
      <c r="F50" s="8" t="s">
        <v>2</v>
      </c>
      <c r="G50" s="25">
        <f>ROUNDUP(G49,0)</f>
        <v>0</v>
      </c>
      <c r="K50" s="155"/>
      <c r="L50" s="155"/>
    </row>
    <row r="51" spans="2:12" x14ac:dyDescent="0.25">
      <c r="B51" s="20"/>
      <c r="C51" s="21"/>
      <c r="D51" s="22"/>
      <c r="E51" s="30" t="s">
        <v>0</v>
      </c>
      <c r="F51" s="22"/>
      <c r="G51" s="33"/>
    </row>
    <row r="52" spans="2:12" x14ac:dyDescent="0.25">
      <c r="B52" s="19" t="s">
        <v>51</v>
      </c>
      <c r="C52" s="21">
        <f>G50</f>
        <v>0</v>
      </c>
      <c r="D52" s="22" t="s">
        <v>1</v>
      </c>
      <c r="E52" s="38">
        <f>IF(C45=0, 0,'Détail du travail'!#REF!)</f>
        <v>0</v>
      </c>
      <c r="F52" s="22" t="s">
        <v>2</v>
      </c>
      <c r="G52" s="39">
        <f>C52*E52+SUM(C52,E52)</f>
        <v>0</v>
      </c>
    </row>
    <row r="53" spans="2:12" x14ac:dyDescent="0.25">
      <c r="B53" s="6"/>
      <c r="C53" s="7"/>
      <c r="D53" s="8"/>
      <c r="E53" s="92" t="s">
        <v>3</v>
      </c>
      <c r="F53" s="8" t="s">
        <v>2</v>
      </c>
      <c r="G53" s="25">
        <f>ROUNDUP(G52,0)</f>
        <v>0</v>
      </c>
    </row>
    <row r="54" spans="2:12" x14ac:dyDescent="0.25">
      <c r="B54" s="6"/>
      <c r="C54" s="7"/>
      <c r="D54" s="8"/>
      <c r="E54" s="9"/>
      <c r="F54" s="8"/>
      <c r="G54" s="26"/>
    </row>
    <row r="55" spans="2:12" x14ac:dyDescent="0.25">
      <c r="B55" s="20"/>
      <c r="C55" s="21"/>
      <c r="D55" s="22"/>
      <c r="E55" s="34" t="s">
        <v>10</v>
      </c>
      <c r="F55" s="22"/>
      <c r="G55" s="33"/>
    </row>
    <row r="56" spans="2:12" x14ac:dyDescent="0.25">
      <c r="B56" s="6"/>
      <c r="C56" s="21">
        <f>G53</f>
        <v>0</v>
      </c>
      <c r="D56" s="22" t="s">
        <v>1</v>
      </c>
      <c r="E56" s="22">
        <f>IF(C45=0, 0,'Détail du travail'!#REF!)</f>
        <v>0</v>
      </c>
      <c r="F56" s="22" t="s">
        <v>2</v>
      </c>
      <c r="G56" s="39">
        <f>C56+E56</f>
        <v>0</v>
      </c>
      <c r="I56" s="155">
        <f>G41+G57</f>
        <v>128532</v>
      </c>
      <c r="J56" s="155"/>
    </row>
    <row r="57" spans="2:12" x14ac:dyDescent="0.25">
      <c r="B57" s="6"/>
      <c r="C57" s="7"/>
      <c r="D57" s="8"/>
      <c r="E57" s="92" t="s">
        <v>3</v>
      </c>
      <c r="F57" s="8" t="s">
        <v>2</v>
      </c>
      <c r="G57" s="27">
        <f>ROUNDUP(G56,0)</f>
        <v>0</v>
      </c>
      <c r="I57" s="155"/>
      <c r="J57" s="155"/>
    </row>
    <row r="58" spans="2:12" x14ac:dyDescent="0.25">
      <c r="B58" s="20" t="s">
        <v>6</v>
      </c>
      <c r="C58" s="21"/>
      <c r="D58" s="22"/>
      <c r="E58" s="23"/>
      <c r="F58" s="22" t="s">
        <v>2</v>
      </c>
      <c r="G58" s="24">
        <f>G57*2</f>
        <v>0</v>
      </c>
    </row>
    <row r="59" spans="2:12" x14ac:dyDescent="0.25">
      <c r="B59" s="105"/>
      <c r="C59" s="102"/>
      <c r="D59" s="103"/>
      <c r="E59" s="104"/>
      <c r="F59" s="103"/>
      <c r="G59" s="103"/>
    </row>
    <row r="60" spans="2:12" ht="30" x14ac:dyDescent="0.25">
      <c r="B60" s="45" t="s">
        <v>9</v>
      </c>
      <c r="C60" s="12"/>
      <c r="D60" s="13"/>
      <c r="E60" s="35" t="s">
        <v>8</v>
      </c>
      <c r="F60" s="13"/>
      <c r="G60" s="14"/>
    </row>
    <row r="61" spans="2:12" x14ac:dyDescent="0.25">
      <c r="B61" s="6"/>
      <c r="C61" s="40">
        <f>G41+G57</f>
        <v>128532</v>
      </c>
      <c r="D61" s="22" t="s">
        <v>7</v>
      </c>
      <c r="E61" s="41">
        <f>'Détail du travail'!C21</f>
        <v>250</v>
      </c>
      <c r="F61" s="22" t="s">
        <v>2</v>
      </c>
      <c r="G61" s="39">
        <f>C61/E61</f>
        <v>514.12800000000004</v>
      </c>
    </row>
    <row r="62" spans="2:12" x14ac:dyDescent="0.25">
      <c r="B62" s="3"/>
      <c r="C62" s="4"/>
      <c r="D62" s="5"/>
      <c r="E62" s="93" t="s">
        <v>3</v>
      </c>
      <c r="F62" s="5" t="s">
        <v>2</v>
      </c>
      <c r="G62" s="27">
        <f>ROUNDUP(G61,0)</f>
        <v>515</v>
      </c>
    </row>
  </sheetData>
  <mergeCells count="2">
    <mergeCell ref="K49:L50"/>
    <mergeCell ref="I56:J57"/>
  </mergeCells>
  <phoneticPr fontId="6" type="noConversion"/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835AB-E99B-458A-A72C-5344F7033621}">
  <dimension ref="B1:R62"/>
  <sheetViews>
    <sheetView topLeftCell="A31" workbookViewId="0">
      <selection activeCell="K45" sqref="K45"/>
    </sheetView>
  </sheetViews>
  <sheetFormatPr baseColWidth="10" defaultRowHeight="15" x14ac:dyDescent="0.25"/>
  <cols>
    <col min="3" max="3" width="11.42578125" style="161"/>
    <col min="4" max="4" width="2.140625" customWidth="1"/>
    <col min="7" max="7" width="11.42578125" style="161"/>
    <col min="11" max="11" width="11.42578125" style="161"/>
    <col min="12" max="12" width="2.140625" customWidth="1"/>
    <col min="15" max="15" width="11.42578125" style="161"/>
  </cols>
  <sheetData>
    <row r="1" spans="2:15" ht="16.5" thickBot="1" x14ac:dyDescent="0.3">
      <c r="B1" s="2"/>
      <c r="C1" s="170"/>
      <c r="J1" s="2"/>
      <c r="K1" s="170"/>
    </row>
    <row r="2" spans="2:15" ht="16.5" thickBot="1" x14ac:dyDescent="0.3">
      <c r="B2" s="2"/>
      <c r="C2" s="147" t="s">
        <v>30</v>
      </c>
      <c r="D2" s="148"/>
      <c r="E2" s="148"/>
      <c r="F2" s="149"/>
      <c r="J2" s="2"/>
      <c r="K2" s="147" t="s">
        <v>31</v>
      </c>
      <c r="L2" s="148"/>
      <c r="M2" s="148"/>
      <c r="N2" s="149"/>
    </row>
    <row r="3" spans="2:15" ht="15.75" x14ac:dyDescent="0.25">
      <c r="B3" s="2"/>
      <c r="C3" s="170"/>
      <c r="J3" s="2"/>
      <c r="K3" s="170"/>
    </row>
    <row r="4" spans="2:15" ht="15.75" x14ac:dyDescent="0.25">
      <c r="B4" s="100" t="s">
        <v>4</v>
      </c>
      <c r="C4" s="168"/>
      <c r="D4" s="22"/>
      <c r="E4" s="32" t="s">
        <v>0</v>
      </c>
      <c r="F4" s="22"/>
      <c r="G4" s="159"/>
      <c r="J4" s="100" t="s">
        <v>4</v>
      </c>
      <c r="K4" s="168"/>
      <c r="L4" s="22"/>
      <c r="M4" s="32" t="s">
        <v>0</v>
      </c>
      <c r="N4" s="22"/>
      <c r="O4" s="159"/>
    </row>
    <row r="5" spans="2:15" ht="15.75" x14ac:dyDescent="0.25">
      <c r="B5" s="16"/>
      <c r="C5" s="171">
        <f>'Détail du travail'!C5</f>
        <v>30000</v>
      </c>
      <c r="D5" s="13" t="s">
        <v>1</v>
      </c>
      <c r="E5" s="37">
        <f>'Détail du travail'!C38</f>
        <v>0</v>
      </c>
      <c r="F5" s="13" t="s">
        <v>2</v>
      </c>
      <c r="G5" s="156">
        <f>C5*E5+SUM(C5,E5)</f>
        <v>30000</v>
      </c>
      <c r="J5" s="16"/>
      <c r="K5" s="171">
        <f>'Détail du travail'!C5</f>
        <v>30000</v>
      </c>
      <c r="L5" s="13" t="s">
        <v>1</v>
      </c>
      <c r="M5" s="37">
        <f>'Détail du travail'!C38</f>
        <v>0</v>
      </c>
      <c r="N5" s="13" t="s">
        <v>2</v>
      </c>
      <c r="O5" s="156">
        <f>K5*M5+SUM(K5,M5)</f>
        <v>30000</v>
      </c>
    </row>
    <row r="6" spans="2:15" ht="15.75" x14ac:dyDescent="0.25">
      <c r="B6" s="6"/>
      <c r="C6" s="167"/>
      <c r="D6" s="8"/>
      <c r="E6" s="17" t="s">
        <v>3</v>
      </c>
      <c r="F6" s="8" t="s">
        <v>2</v>
      </c>
      <c r="G6" s="157">
        <f>ROUNDUP(G5,0)</f>
        <v>30000</v>
      </c>
      <c r="J6" s="6"/>
      <c r="K6" s="167"/>
      <c r="L6" s="8"/>
      <c r="M6" s="17" t="s">
        <v>3</v>
      </c>
      <c r="N6" s="8" t="s">
        <v>2</v>
      </c>
      <c r="O6" s="157">
        <f>ROUNDUP(O5,0)</f>
        <v>30000</v>
      </c>
    </row>
    <row r="7" spans="2:15" ht="15.75" x14ac:dyDescent="0.25">
      <c r="B7" s="6"/>
      <c r="C7" s="167"/>
      <c r="D7" s="8"/>
      <c r="E7" s="8"/>
      <c r="F7" s="8"/>
      <c r="G7" s="158"/>
      <c r="J7" s="6"/>
      <c r="K7" s="167"/>
      <c r="L7" s="8"/>
      <c r="M7" s="8"/>
      <c r="N7" s="8"/>
      <c r="O7" s="158"/>
    </row>
    <row r="8" spans="2:15" ht="15.75" x14ac:dyDescent="0.25">
      <c r="B8" s="20"/>
      <c r="C8" s="168"/>
      <c r="D8" s="22"/>
      <c r="E8" s="34" t="s">
        <v>10</v>
      </c>
      <c r="F8" s="22"/>
      <c r="G8" s="159"/>
      <c r="J8" s="20"/>
      <c r="K8" s="168"/>
      <c r="L8" s="22"/>
      <c r="M8" s="34" t="s">
        <v>10</v>
      </c>
      <c r="N8" s="22"/>
      <c r="O8" s="159"/>
    </row>
    <row r="9" spans="2:15" ht="15.75" x14ac:dyDescent="0.25">
      <c r="B9" s="3"/>
      <c r="C9" s="172"/>
      <c r="D9" s="5" t="s">
        <v>1</v>
      </c>
      <c r="E9" s="5">
        <f>'Détail du travail'!C39</f>
        <v>0</v>
      </c>
      <c r="F9" s="5" t="s">
        <v>2</v>
      </c>
      <c r="G9" s="160">
        <f>SUM(G6,E9)</f>
        <v>30000</v>
      </c>
      <c r="J9" s="3"/>
      <c r="K9" s="172"/>
      <c r="L9" s="5" t="s">
        <v>1</v>
      </c>
      <c r="M9" s="5">
        <f>'Détail du travail'!C39</f>
        <v>0</v>
      </c>
      <c r="N9" s="5" t="s">
        <v>2</v>
      </c>
      <c r="O9" s="160">
        <f>SUM(O6,M9)</f>
        <v>30000</v>
      </c>
    </row>
    <row r="10" spans="2:15" ht="15.75" x14ac:dyDescent="0.25">
      <c r="B10" s="42"/>
      <c r="C10" s="167"/>
      <c r="D10" s="8"/>
      <c r="E10" s="8"/>
      <c r="F10" s="8"/>
      <c r="G10" s="173"/>
      <c r="J10" s="42"/>
      <c r="K10" s="167"/>
      <c r="L10" s="8"/>
      <c r="M10" s="8"/>
      <c r="N10" s="8"/>
      <c r="O10" s="173"/>
    </row>
    <row r="11" spans="2:15" ht="15.75" x14ac:dyDescent="0.25">
      <c r="B11" s="29" t="s">
        <v>5</v>
      </c>
      <c r="C11" s="171"/>
      <c r="D11" s="13"/>
      <c r="E11" s="30" t="s">
        <v>0</v>
      </c>
      <c r="F11" s="13"/>
      <c r="G11" s="162"/>
      <c r="J11" s="29" t="s">
        <v>26</v>
      </c>
      <c r="K11" s="171"/>
      <c r="L11" s="13"/>
      <c r="M11" s="30" t="s">
        <v>0</v>
      </c>
      <c r="N11" s="13"/>
      <c r="O11" s="162"/>
    </row>
    <row r="12" spans="2:15" ht="15.75" x14ac:dyDescent="0.25">
      <c r="B12" s="6"/>
      <c r="C12" s="168">
        <f>G9</f>
        <v>30000</v>
      </c>
      <c r="D12" s="22" t="s">
        <v>1</v>
      </c>
      <c r="E12" s="38">
        <f>'Détail du travail'!C28</f>
        <v>0</v>
      </c>
      <c r="F12" s="22" t="s">
        <v>2</v>
      </c>
      <c r="G12" s="156">
        <f>C12*E12+SUM(C12,E12)</f>
        <v>30000</v>
      </c>
      <c r="J12" s="6"/>
      <c r="K12" s="168">
        <f>O9</f>
        <v>30000</v>
      </c>
      <c r="L12" s="22" t="s">
        <v>1</v>
      </c>
      <c r="M12" s="38">
        <f>'Détail du travail'!C33</f>
        <v>5.0000000000000001E-3</v>
      </c>
      <c r="N12" s="22" t="s">
        <v>2</v>
      </c>
      <c r="O12" s="156">
        <f>K12*M12+SUM(K12,M12)</f>
        <v>30150.005000000001</v>
      </c>
    </row>
    <row r="13" spans="2:15" ht="15.75" x14ac:dyDescent="0.25">
      <c r="B13" s="6"/>
      <c r="C13" s="167"/>
      <c r="D13" s="8"/>
      <c r="E13" s="9" t="s">
        <v>3</v>
      </c>
      <c r="F13" s="8" t="s">
        <v>2</v>
      </c>
      <c r="G13" s="157">
        <f>ROUNDUP(G12,0)</f>
        <v>30000</v>
      </c>
      <c r="J13" s="6"/>
      <c r="K13" s="167"/>
      <c r="L13" s="8"/>
      <c r="M13" s="9" t="s">
        <v>3</v>
      </c>
      <c r="N13" s="8" t="s">
        <v>2</v>
      </c>
      <c r="O13" s="157">
        <f>ROUNDUP(O12,0)</f>
        <v>30151</v>
      </c>
    </row>
    <row r="14" spans="2:15" ht="15.75" x14ac:dyDescent="0.25">
      <c r="B14" s="6"/>
      <c r="C14" s="167"/>
      <c r="D14" s="8"/>
      <c r="E14" s="9"/>
      <c r="F14" s="8"/>
      <c r="G14" s="158"/>
      <c r="J14" s="6"/>
      <c r="K14" s="167"/>
      <c r="L14" s="8"/>
      <c r="M14" s="9"/>
      <c r="N14" s="8"/>
      <c r="O14" s="158"/>
    </row>
    <row r="15" spans="2:15" ht="15.75" x14ac:dyDescent="0.25">
      <c r="B15" s="20"/>
      <c r="C15" s="168"/>
      <c r="D15" s="22"/>
      <c r="E15" s="34" t="s">
        <v>10</v>
      </c>
      <c r="F15" s="22"/>
      <c r="G15" s="159"/>
      <c r="J15" s="20"/>
      <c r="K15" s="168"/>
      <c r="L15" s="22"/>
      <c r="M15" s="34" t="s">
        <v>10</v>
      </c>
      <c r="N15" s="22"/>
      <c r="O15" s="159"/>
    </row>
    <row r="16" spans="2:15" ht="15.75" x14ac:dyDescent="0.25">
      <c r="B16" s="6"/>
      <c r="C16" s="167">
        <f>G12</f>
        <v>30000</v>
      </c>
      <c r="D16" s="8" t="s">
        <v>1</v>
      </c>
      <c r="E16" s="8">
        <f>'Détail du travail'!C29*'Détail du travail'!E29</f>
        <v>0</v>
      </c>
      <c r="F16" s="8" t="s">
        <v>2</v>
      </c>
      <c r="G16" s="174">
        <f>C16+E16</f>
        <v>30000</v>
      </c>
      <c r="J16" s="6"/>
      <c r="K16" s="167">
        <f>O12</f>
        <v>30150.005000000001</v>
      </c>
      <c r="L16" s="8" t="s">
        <v>1</v>
      </c>
      <c r="M16" s="8">
        <f>'Détail du travail'!C34*'Détail du travail'!E34</f>
        <v>180</v>
      </c>
      <c r="N16" s="8" t="s">
        <v>2</v>
      </c>
      <c r="O16" s="174">
        <f>K16+M16</f>
        <v>30330.005000000001</v>
      </c>
    </row>
    <row r="17" spans="2:15" ht="15.75" x14ac:dyDescent="0.25">
      <c r="B17" s="3"/>
      <c r="C17" s="172"/>
      <c r="D17" s="5"/>
      <c r="E17" s="18" t="s">
        <v>3</v>
      </c>
      <c r="F17" s="5" t="s">
        <v>2</v>
      </c>
      <c r="G17" s="160">
        <f>ROUNDUP(G16,0)</f>
        <v>30000</v>
      </c>
      <c r="J17" s="3"/>
      <c r="K17" s="172"/>
      <c r="L17" s="5"/>
      <c r="M17" s="18" t="s">
        <v>3</v>
      </c>
      <c r="N17" s="5" t="s">
        <v>2</v>
      </c>
      <c r="O17" s="160">
        <f>ROUNDUP(O16,0)</f>
        <v>30331</v>
      </c>
    </row>
    <row r="18" spans="2:15" ht="15.75" x14ac:dyDescent="0.25">
      <c r="B18" s="2"/>
      <c r="C18" s="170"/>
      <c r="J18" s="2"/>
      <c r="K18" s="170"/>
    </row>
    <row r="19" spans="2:15" ht="15.75" x14ac:dyDescent="0.25">
      <c r="B19" s="29" t="s">
        <v>11</v>
      </c>
      <c r="C19" s="171"/>
      <c r="D19" s="13"/>
      <c r="E19" s="30" t="s">
        <v>0</v>
      </c>
      <c r="F19" s="13"/>
      <c r="G19" s="162"/>
      <c r="J19" s="29" t="s">
        <v>5</v>
      </c>
      <c r="K19" s="171"/>
      <c r="L19" s="13"/>
      <c r="M19" s="30" t="s">
        <v>0</v>
      </c>
      <c r="N19" s="13"/>
      <c r="O19" s="162"/>
    </row>
    <row r="20" spans="2:15" ht="15.75" x14ac:dyDescent="0.25">
      <c r="B20" s="11" t="s">
        <v>50</v>
      </c>
      <c r="C20" s="168">
        <f>G17/'produits en croix'!H6</f>
        <v>7500</v>
      </c>
      <c r="D20" s="22" t="s">
        <v>1</v>
      </c>
      <c r="E20" s="38">
        <f>'Détail du travail'!C24</f>
        <v>0.03</v>
      </c>
      <c r="F20" s="22" t="s">
        <v>2</v>
      </c>
      <c r="G20" s="156">
        <f>C20*E20+SUM(C20,E20)</f>
        <v>7725.03</v>
      </c>
      <c r="J20" s="6"/>
      <c r="K20" s="168">
        <f>O9</f>
        <v>30000</v>
      </c>
      <c r="L20" s="22" t="s">
        <v>1</v>
      </c>
      <c r="M20" s="38">
        <f>'Détail du travail'!C28</f>
        <v>0</v>
      </c>
      <c r="N20" s="22" t="s">
        <v>2</v>
      </c>
      <c r="O20" s="156">
        <f>K20*M20+SUM(K20,M20)</f>
        <v>30000</v>
      </c>
    </row>
    <row r="21" spans="2:15" ht="15.75" x14ac:dyDescent="0.25">
      <c r="B21" s="6"/>
      <c r="C21" s="167"/>
      <c r="D21" s="8"/>
      <c r="E21" s="17" t="s">
        <v>3</v>
      </c>
      <c r="F21" s="8" t="s">
        <v>2</v>
      </c>
      <c r="G21" s="157">
        <f>ROUNDUP(G20,0)</f>
        <v>7726</v>
      </c>
      <c r="J21" s="6"/>
      <c r="K21" s="167"/>
      <c r="L21" s="8"/>
      <c r="M21" s="9" t="s">
        <v>3</v>
      </c>
      <c r="N21" s="8" t="s">
        <v>2</v>
      </c>
      <c r="O21" s="157">
        <f>ROUNDUP(O20,0)</f>
        <v>30000</v>
      </c>
    </row>
    <row r="22" spans="2:15" ht="15.75" x14ac:dyDescent="0.25">
      <c r="B22" s="6"/>
      <c r="C22" s="167"/>
      <c r="D22" s="8"/>
      <c r="E22" s="9"/>
      <c r="F22" s="8"/>
      <c r="G22" s="158"/>
      <c r="J22" s="6"/>
      <c r="K22" s="167"/>
      <c r="L22" s="8"/>
      <c r="M22" s="9"/>
      <c r="N22" s="8"/>
      <c r="O22" s="158"/>
    </row>
    <row r="23" spans="2:15" ht="15.75" x14ac:dyDescent="0.25">
      <c r="B23" s="20"/>
      <c r="C23" s="168"/>
      <c r="D23" s="22"/>
      <c r="E23" s="34" t="s">
        <v>10</v>
      </c>
      <c r="F23" s="22"/>
      <c r="G23" s="159"/>
      <c r="J23" s="20"/>
      <c r="K23" s="168"/>
      <c r="L23" s="22"/>
      <c r="M23" s="34" t="s">
        <v>10</v>
      </c>
      <c r="N23" s="22"/>
      <c r="O23" s="159"/>
    </row>
    <row r="24" spans="2:15" ht="15.75" x14ac:dyDescent="0.25">
      <c r="B24" s="6"/>
      <c r="C24" s="168">
        <f>G21</f>
        <v>7726</v>
      </c>
      <c r="D24" s="22" t="s">
        <v>1</v>
      </c>
      <c r="E24" s="22">
        <f>'Détail du travail'!C25</f>
        <v>150</v>
      </c>
      <c r="F24" s="22" t="s">
        <v>2</v>
      </c>
      <c r="G24" s="156">
        <f>C24+E24</f>
        <v>7876</v>
      </c>
      <c r="J24" s="6"/>
      <c r="K24" s="167">
        <f>O20</f>
        <v>30000</v>
      </c>
      <c r="L24" s="8" t="s">
        <v>1</v>
      </c>
      <c r="M24" s="8">
        <f>'Détail du travail'!C29*'Détail du travail'!E29</f>
        <v>0</v>
      </c>
      <c r="N24" s="8" t="s">
        <v>2</v>
      </c>
      <c r="O24" s="174">
        <f>K24+M24</f>
        <v>30000</v>
      </c>
    </row>
    <row r="25" spans="2:15" ht="15.75" x14ac:dyDescent="0.25">
      <c r="B25" s="6"/>
      <c r="C25" s="167"/>
      <c r="D25" s="8"/>
      <c r="E25" s="9" t="s">
        <v>3</v>
      </c>
      <c r="F25" s="8" t="s">
        <v>2</v>
      </c>
      <c r="G25" s="157">
        <f>ROUNDUP(G24,0)</f>
        <v>7876</v>
      </c>
      <c r="J25" s="3"/>
      <c r="K25" s="172"/>
      <c r="L25" s="5"/>
      <c r="M25" s="18" t="s">
        <v>3</v>
      </c>
      <c r="N25" s="5" t="s">
        <v>2</v>
      </c>
      <c r="O25" s="160">
        <f>ROUNDUP(O24,0)</f>
        <v>30000</v>
      </c>
    </row>
    <row r="26" spans="2:15" ht="15.75" x14ac:dyDescent="0.25">
      <c r="B26" s="20"/>
      <c r="C26" s="168"/>
      <c r="D26" s="22"/>
      <c r="E26" s="30" t="s">
        <v>0</v>
      </c>
      <c r="F26" s="22"/>
      <c r="G26" s="159"/>
      <c r="J26" s="2"/>
      <c r="K26" s="170"/>
    </row>
    <row r="27" spans="2:15" ht="15.75" x14ac:dyDescent="0.25">
      <c r="B27" s="19" t="s">
        <v>51</v>
      </c>
      <c r="C27" s="168">
        <f>G25</f>
        <v>7876</v>
      </c>
      <c r="D27" s="22" t="s">
        <v>1</v>
      </c>
      <c r="E27" s="38">
        <f>'Détail du travail'!C24</f>
        <v>0.03</v>
      </c>
      <c r="F27" s="22" t="s">
        <v>2</v>
      </c>
      <c r="G27" s="156">
        <f>C27*E27+SUM(C27,E27)</f>
        <v>8112.3099999999995</v>
      </c>
      <c r="J27" s="29" t="s">
        <v>14</v>
      </c>
      <c r="K27" s="171"/>
      <c r="L27" s="13"/>
      <c r="M27" s="30" t="s">
        <v>0</v>
      </c>
      <c r="N27" s="13"/>
      <c r="O27" s="162"/>
    </row>
    <row r="28" spans="2:15" ht="15.75" x14ac:dyDescent="0.25">
      <c r="B28" s="6"/>
      <c r="C28" s="167"/>
      <c r="D28" s="8"/>
      <c r="E28" s="15" t="s">
        <v>3</v>
      </c>
      <c r="F28" s="8" t="s">
        <v>2</v>
      </c>
      <c r="G28" s="157">
        <f>ROUNDUP(G27,0)</f>
        <v>8113</v>
      </c>
      <c r="J28" s="11" t="s">
        <v>50</v>
      </c>
      <c r="K28" s="168">
        <f>O25</f>
        <v>30000</v>
      </c>
      <c r="L28" s="22" t="s">
        <v>1</v>
      </c>
      <c r="M28" s="38">
        <f>'Détail du travail'!C24</f>
        <v>0.03</v>
      </c>
      <c r="N28" s="22" t="s">
        <v>2</v>
      </c>
      <c r="O28" s="156">
        <f>K28*M28+SUM(K28,M28)</f>
        <v>30900.03</v>
      </c>
    </row>
    <row r="29" spans="2:15" ht="15.75" x14ac:dyDescent="0.25">
      <c r="B29" s="6"/>
      <c r="C29" s="167"/>
      <c r="D29" s="8"/>
      <c r="E29" s="9"/>
      <c r="F29" s="8"/>
      <c r="G29" s="158"/>
      <c r="J29" s="6"/>
      <c r="K29" s="167"/>
      <c r="L29" s="8"/>
      <c r="M29" s="17" t="s">
        <v>3</v>
      </c>
      <c r="N29" s="8" t="s">
        <v>2</v>
      </c>
      <c r="O29" s="157">
        <f>ROUNDUP(O28,0)</f>
        <v>30901</v>
      </c>
    </row>
    <row r="30" spans="2:15" ht="15.75" x14ac:dyDescent="0.25">
      <c r="B30" s="20"/>
      <c r="C30" s="168"/>
      <c r="D30" s="22"/>
      <c r="E30" s="34" t="s">
        <v>10</v>
      </c>
      <c r="F30" s="22"/>
      <c r="G30" s="159"/>
      <c r="J30" s="6"/>
      <c r="K30" s="167"/>
      <c r="L30" s="8"/>
      <c r="M30" s="9"/>
      <c r="N30" s="8"/>
      <c r="O30" s="158"/>
    </row>
    <row r="31" spans="2:15" ht="15.75" x14ac:dyDescent="0.25">
      <c r="B31" s="6"/>
      <c r="C31" s="168">
        <f>G28</f>
        <v>8113</v>
      </c>
      <c r="D31" s="22" t="s">
        <v>1</v>
      </c>
      <c r="E31" s="22">
        <f>'Détail du travail'!C25</f>
        <v>150</v>
      </c>
      <c r="F31" s="22" t="s">
        <v>2</v>
      </c>
      <c r="G31" s="156">
        <f>C31+E31</f>
        <v>8263</v>
      </c>
      <c r="J31" s="20"/>
      <c r="K31" s="168"/>
      <c r="L31" s="22"/>
      <c r="M31" s="34" t="s">
        <v>10</v>
      </c>
      <c r="N31" s="22"/>
      <c r="O31" s="159"/>
    </row>
    <row r="32" spans="2:15" ht="15.75" x14ac:dyDescent="0.25">
      <c r="B32" s="6"/>
      <c r="C32" s="167"/>
      <c r="D32" s="8"/>
      <c r="E32" s="15" t="s">
        <v>3</v>
      </c>
      <c r="F32" s="8" t="s">
        <v>2</v>
      </c>
      <c r="G32" s="160">
        <f>ROUNDUP(G31,0)</f>
        <v>8263</v>
      </c>
      <c r="J32" s="6"/>
      <c r="K32" s="168">
        <f>O29</f>
        <v>30901</v>
      </c>
      <c r="L32" s="22" t="s">
        <v>1</v>
      </c>
      <c r="M32" s="22">
        <f>'Détail du travail'!C25</f>
        <v>150</v>
      </c>
      <c r="N32" s="22" t="s">
        <v>2</v>
      </c>
      <c r="O32" s="156">
        <f>K32+M32</f>
        <v>31051</v>
      </c>
    </row>
    <row r="33" spans="2:15" ht="15.75" x14ac:dyDescent="0.25">
      <c r="B33" s="20" t="s">
        <v>6</v>
      </c>
      <c r="C33" s="168"/>
      <c r="D33" s="22"/>
      <c r="E33" s="23"/>
      <c r="F33" s="22" t="s">
        <v>2</v>
      </c>
      <c r="G33" s="163">
        <f>G32*2</f>
        <v>16526</v>
      </c>
      <c r="J33" s="6"/>
      <c r="K33" s="167"/>
      <c r="L33" s="8"/>
      <c r="M33" s="9" t="s">
        <v>3</v>
      </c>
      <c r="N33" s="8" t="s">
        <v>2</v>
      </c>
      <c r="O33" s="157">
        <f>ROUNDUP(O32,0)</f>
        <v>31051</v>
      </c>
    </row>
    <row r="34" spans="2:15" ht="15.75" x14ac:dyDescent="0.25">
      <c r="B34" s="2"/>
      <c r="C34" s="170"/>
      <c r="J34" s="20"/>
      <c r="K34" s="168"/>
      <c r="L34" s="22"/>
      <c r="M34" s="30" t="s">
        <v>0</v>
      </c>
      <c r="N34" s="22"/>
      <c r="O34" s="159"/>
    </row>
    <row r="35" spans="2:15" ht="15.75" x14ac:dyDescent="0.25">
      <c r="B35" s="2"/>
      <c r="C35" s="170"/>
      <c r="J35" s="19" t="s">
        <v>51</v>
      </c>
      <c r="K35" s="168">
        <f>O33</f>
        <v>31051</v>
      </c>
      <c r="L35" s="22" t="s">
        <v>1</v>
      </c>
      <c r="M35" s="38">
        <f>'Détail du travail'!C24</f>
        <v>0.03</v>
      </c>
      <c r="N35" s="22" t="s">
        <v>2</v>
      </c>
      <c r="O35" s="156">
        <f>K35*M35+SUM(K35,M35)</f>
        <v>31982.559999999998</v>
      </c>
    </row>
    <row r="36" spans="2:15" ht="45" x14ac:dyDescent="0.25">
      <c r="B36" s="45" t="s">
        <v>9</v>
      </c>
      <c r="C36" s="171"/>
      <c r="D36" s="13"/>
      <c r="E36" s="35" t="s">
        <v>8</v>
      </c>
      <c r="F36" s="13"/>
      <c r="G36" s="162"/>
      <c r="J36" s="6"/>
      <c r="K36" s="167"/>
      <c r="L36" s="8"/>
      <c r="M36" s="15" t="s">
        <v>3</v>
      </c>
      <c r="N36" s="8" t="s">
        <v>2</v>
      </c>
      <c r="O36" s="157">
        <f>ROUNDUP(O35,0)</f>
        <v>31983</v>
      </c>
    </row>
    <row r="37" spans="2:15" ht="15.75" x14ac:dyDescent="0.25">
      <c r="B37" s="6"/>
      <c r="C37" s="175">
        <f>G33</f>
        <v>16526</v>
      </c>
      <c r="D37" s="22" t="s">
        <v>7</v>
      </c>
      <c r="E37" s="41">
        <f>'Détail du travail'!C21</f>
        <v>250</v>
      </c>
      <c r="F37" s="22" t="s">
        <v>2</v>
      </c>
      <c r="G37" s="156">
        <f>C37/E37</f>
        <v>66.103999999999999</v>
      </c>
      <c r="J37" s="6"/>
      <c r="K37" s="167"/>
      <c r="L37" s="8"/>
      <c r="M37" s="9"/>
      <c r="N37" s="8"/>
      <c r="O37" s="158"/>
    </row>
    <row r="38" spans="2:15" ht="15.75" x14ac:dyDescent="0.25">
      <c r="B38" s="3"/>
      <c r="C38" s="172"/>
      <c r="D38" s="5"/>
      <c r="E38" s="10" t="s">
        <v>3</v>
      </c>
      <c r="F38" s="5" t="s">
        <v>2</v>
      </c>
      <c r="G38" s="160">
        <f>ROUNDUP(G37,0)</f>
        <v>67</v>
      </c>
      <c r="J38" s="20"/>
      <c r="K38" s="168"/>
      <c r="L38" s="22"/>
      <c r="M38" s="34" t="s">
        <v>10</v>
      </c>
      <c r="N38" s="22"/>
      <c r="O38" s="159"/>
    </row>
    <row r="39" spans="2:15" ht="15.75" x14ac:dyDescent="0.25">
      <c r="B39" s="2"/>
      <c r="C39" s="170"/>
      <c r="J39" s="6"/>
      <c r="K39" s="168">
        <f>O36</f>
        <v>31983</v>
      </c>
      <c r="L39" s="22" t="s">
        <v>1</v>
      </c>
      <c r="M39" s="22">
        <f>'Détail du travail'!C25</f>
        <v>150</v>
      </c>
      <c r="N39" s="22" t="s">
        <v>2</v>
      </c>
      <c r="O39" s="156">
        <f>K39+M39</f>
        <v>32133</v>
      </c>
    </row>
    <row r="40" spans="2:15" ht="15.75" x14ac:dyDescent="0.25">
      <c r="J40" s="6"/>
      <c r="K40" s="167"/>
      <c r="L40" s="8"/>
      <c r="M40" s="15" t="s">
        <v>3</v>
      </c>
      <c r="N40" s="8" t="s">
        <v>2</v>
      </c>
      <c r="O40" s="160">
        <f>ROUNDUP(O39,0)</f>
        <v>32133</v>
      </c>
    </row>
    <row r="41" spans="2:15" x14ac:dyDescent="0.25">
      <c r="J41" s="97" t="s">
        <v>12</v>
      </c>
      <c r="K41" s="167">
        <f>O40</f>
        <v>32133</v>
      </c>
      <c r="L41" s="8" t="s">
        <v>13</v>
      </c>
      <c r="M41" s="44">
        <f>'Détail du travail'!C20</f>
        <v>3</v>
      </c>
      <c r="N41" s="43" t="s">
        <v>2</v>
      </c>
      <c r="O41" s="164">
        <f>K41*M41</f>
        <v>96399</v>
      </c>
    </row>
    <row r="42" spans="2:15" ht="15.75" x14ac:dyDescent="0.25">
      <c r="J42" s="20" t="s">
        <v>6</v>
      </c>
      <c r="K42" s="168"/>
      <c r="L42" s="22"/>
      <c r="M42" s="23"/>
      <c r="N42" s="22" t="s">
        <v>2</v>
      </c>
      <c r="O42" s="163">
        <f>O41*2</f>
        <v>192798</v>
      </c>
    </row>
    <row r="43" spans="2:15" ht="15.75" x14ac:dyDescent="0.25">
      <c r="J43" s="105"/>
      <c r="K43" s="176"/>
      <c r="L43" s="103"/>
      <c r="M43" s="104"/>
      <c r="N43" s="103"/>
      <c r="O43" s="165"/>
    </row>
    <row r="44" spans="2:15" ht="15.75" x14ac:dyDescent="0.25">
      <c r="J44" s="29" t="s">
        <v>68</v>
      </c>
      <c r="K44" s="171"/>
      <c r="L44" s="13"/>
      <c r="M44" s="30" t="s">
        <v>0</v>
      </c>
      <c r="N44" s="13"/>
      <c r="O44" s="162"/>
    </row>
    <row r="45" spans="2:15" ht="15.75" x14ac:dyDescent="0.25">
      <c r="J45" s="11" t="s">
        <v>50</v>
      </c>
      <c r="K45" s="168">
        <f>IF('produits en croix'!N9=0, 0, 'Détail du travail'!C5/('produits en croix'!N9*2))</f>
        <v>3750</v>
      </c>
      <c r="L45" s="22" t="s">
        <v>1</v>
      </c>
      <c r="M45" s="38">
        <f>IF(K45=0, 0,'Détail du travail'!C24)</f>
        <v>0.03</v>
      </c>
      <c r="N45" s="22" t="s">
        <v>2</v>
      </c>
      <c r="O45" s="156">
        <f>K45*M45+SUM(K45,M45)</f>
        <v>3862.53</v>
      </c>
    </row>
    <row r="46" spans="2:15" ht="15.75" x14ac:dyDescent="0.25">
      <c r="J46" s="6"/>
      <c r="K46" s="167"/>
      <c r="L46" s="8"/>
      <c r="M46" s="17" t="s">
        <v>3</v>
      </c>
      <c r="N46" s="8" t="s">
        <v>2</v>
      </c>
      <c r="O46" s="157">
        <f>ROUNDUP(O45,0)</f>
        <v>3863</v>
      </c>
    </row>
    <row r="47" spans="2:15" ht="15.75" x14ac:dyDescent="0.25">
      <c r="J47" s="6"/>
      <c r="K47" s="167"/>
      <c r="L47" s="8"/>
      <c r="M47" s="9"/>
      <c r="N47" s="8"/>
      <c r="O47" s="158"/>
    </row>
    <row r="48" spans="2:15" ht="15.75" x14ac:dyDescent="0.25">
      <c r="J48" s="20"/>
      <c r="K48" s="168"/>
      <c r="L48" s="22"/>
      <c r="M48" s="34" t="s">
        <v>10</v>
      </c>
      <c r="N48" s="22"/>
      <c r="O48" s="159"/>
    </row>
    <row r="49" spans="10:18" ht="15.75" x14ac:dyDescent="0.25">
      <c r="J49" s="6"/>
      <c r="K49" s="168">
        <f>O46</f>
        <v>3863</v>
      </c>
      <c r="L49" s="22" t="s">
        <v>1</v>
      </c>
      <c r="M49" s="22">
        <f>IF(K45=0, 0,'Détail du travail'!C25)</f>
        <v>150</v>
      </c>
      <c r="N49" s="22" t="s">
        <v>2</v>
      </c>
      <c r="O49" s="156">
        <f>K49+M49</f>
        <v>4013</v>
      </c>
    </row>
    <row r="50" spans="10:18" ht="15.75" x14ac:dyDescent="0.25">
      <c r="J50" s="6"/>
      <c r="K50" s="167"/>
      <c r="L50" s="8"/>
      <c r="M50" s="94" t="s">
        <v>3</v>
      </c>
      <c r="N50" s="8" t="s">
        <v>2</v>
      </c>
      <c r="O50" s="157">
        <f>ROUNDUP(O49,0)</f>
        <v>4013</v>
      </c>
    </row>
    <row r="51" spans="10:18" ht="15.75" x14ac:dyDescent="0.25">
      <c r="J51" s="20"/>
      <c r="K51" s="168"/>
      <c r="L51" s="22"/>
      <c r="M51" s="30" t="s">
        <v>0</v>
      </c>
      <c r="N51" s="22"/>
      <c r="O51" s="159"/>
    </row>
    <row r="52" spans="10:18" ht="15.75" x14ac:dyDescent="0.25">
      <c r="J52" s="19" t="s">
        <v>51</v>
      </c>
      <c r="K52" s="168">
        <f>O50</f>
        <v>4013</v>
      </c>
      <c r="L52" s="22" t="s">
        <v>1</v>
      </c>
      <c r="M52" s="38">
        <f>IF(K45=0, 0,'Détail du travail'!C24)</f>
        <v>0.03</v>
      </c>
      <c r="N52" s="22" t="s">
        <v>2</v>
      </c>
      <c r="O52" s="156">
        <f>K52*M52+SUM(K52,M52)</f>
        <v>4133.42</v>
      </c>
    </row>
    <row r="53" spans="10:18" ht="15.75" x14ac:dyDescent="0.25">
      <c r="J53" s="6"/>
      <c r="K53" s="167"/>
      <c r="L53" s="8"/>
      <c r="M53" s="92" t="s">
        <v>3</v>
      </c>
      <c r="N53" s="8" t="s">
        <v>2</v>
      </c>
      <c r="O53" s="157">
        <f>ROUNDUP(O52,0)</f>
        <v>4134</v>
      </c>
    </row>
    <row r="54" spans="10:18" ht="15.75" x14ac:dyDescent="0.25">
      <c r="J54" s="6"/>
      <c r="K54" s="167"/>
      <c r="L54" s="8"/>
      <c r="M54" s="9"/>
      <c r="N54" s="8"/>
      <c r="O54" s="158"/>
    </row>
    <row r="55" spans="10:18" ht="15.75" x14ac:dyDescent="0.25">
      <c r="J55" s="20"/>
      <c r="K55" s="168"/>
      <c r="L55" s="22"/>
      <c r="M55" s="34" t="s">
        <v>10</v>
      </c>
      <c r="N55" s="22"/>
      <c r="O55" s="159"/>
    </row>
    <row r="56" spans="10:18" ht="15.75" x14ac:dyDescent="0.25">
      <c r="J56" s="6"/>
      <c r="K56" s="168">
        <f>O53</f>
        <v>4134</v>
      </c>
      <c r="L56" s="22" t="s">
        <v>1</v>
      </c>
      <c r="M56" s="22">
        <f>IF(K45=0, 0,'Détail du travail'!C25)</f>
        <v>150</v>
      </c>
      <c r="N56" s="22" t="s">
        <v>2</v>
      </c>
      <c r="O56" s="156">
        <f>K56+M56</f>
        <v>4284</v>
      </c>
    </row>
    <row r="57" spans="10:18" ht="15.75" x14ac:dyDescent="0.25">
      <c r="J57" s="6"/>
      <c r="K57" s="167"/>
      <c r="L57" s="8"/>
      <c r="M57" s="92" t="s">
        <v>3</v>
      </c>
      <c r="N57" s="8" t="s">
        <v>2</v>
      </c>
      <c r="O57" s="160">
        <f>ROUNDUP(O56,0)</f>
        <v>4284</v>
      </c>
      <c r="Q57" s="166">
        <f>O41+O57</f>
        <v>100683</v>
      </c>
      <c r="R57" s="166"/>
    </row>
    <row r="58" spans="10:18" ht="15.75" x14ac:dyDescent="0.25">
      <c r="J58" s="20" t="s">
        <v>6</v>
      </c>
      <c r="K58" s="168"/>
      <c r="L58" s="22"/>
      <c r="M58" s="23"/>
      <c r="N58" s="22" t="s">
        <v>2</v>
      </c>
      <c r="O58" s="163">
        <f>O57*2</f>
        <v>8568</v>
      </c>
      <c r="Q58" s="166"/>
      <c r="R58" s="166"/>
    </row>
    <row r="59" spans="10:18" ht="15.75" x14ac:dyDescent="0.25">
      <c r="J59" s="105"/>
      <c r="K59" s="176"/>
      <c r="L59" s="103"/>
      <c r="M59" s="104"/>
      <c r="N59" s="103"/>
      <c r="O59" s="165"/>
    </row>
    <row r="60" spans="10:18" ht="45" x14ac:dyDescent="0.25">
      <c r="J60" s="45" t="s">
        <v>9</v>
      </c>
      <c r="K60" s="171"/>
      <c r="L60" s="13"/>
      <c r="M60" s="35" t="s">
        <v>8</v>
      </c>
      <c r="N60" s="13"/>
      <c r="O60" s="162"/>
    </row>
    <row r="61" spans="10:18" ht="15.75" x14ac:dyDescent="0.25">
      <c r="J61" s="6"/>
      <c r="K61" s="175">
        <f>O41+O57</f>
        <v>100683</v>
      </c>
      <c r="L61" s="22" t="s">
        <v>7</v>
      </c>
      <c r="M61" s="41">
        <f>'Détail du travail'!C21</f>
        <v>250</v>
      </c>
      <c r="N61" s="22" t="s">
        <v>2</v>
      </c>
      <c r="O61" s="156">
        <f>K61/M61</f>
        <v>402.73200000000003</v>
      </c>
    </row>
    <row r="62" spans="10:18" ht="15.75" x14ac:dyDescent="0.25">
      <c r="J62" s="3"/>
      <c r="K62" s="172"/>
      <c r="L62" s="5"/>
      <c r="M62" s="10" t="s">
        <v>3</v>
      </c>
      <c r="N62" s="5" t="s">
        <v>2</v>
      </c>
      <c r="O62" s="160">
        <f>ROUNDUP(O61,0)</f>
        <v>403</v>
      </c>
    </row>
  </sheetData>
  <mergeCells count="3">
    <mergeCell ref="C2:F2"/>
    <mergeCell ref="K2:N2"/>
    <mergeCell ref="Q57:R58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74D4B-79F7-411F-ACBD-00D7F551FC67}">
  <dimension ref="A1:U5"/>
  <sheetViews>
    <sheetView zoomScale="220" zoomScaleNormal="220" workbookViewId="0">
      <selection activeCell="D1" sqref="D1"/>
    </sheetView>
  </sheetViews>
  <sheetFormatPr baseColWidth="10" defaultColWidth="23.5703125" defaultRowHeight="15.75" x14ac:dyDescent="0.25"/>
  <cols>
    <col min="1" max="16384" width="23.5703125" style="55"/>
  </cols>
  <sheetData>
    <row r="1" spans="1:21" ht="105" customHeight="1" x14ac:dyDescent="0.25">
      <c r="A1" s="88" t="s">
        <v>47</v>
      </c>
      <c r="B1" s="88" t="s">
        <v>46</v>
      </c>
      <c r="C1" s="88" t="s">
        <v>45</v>
      </c>
      <c r="D1" s="88"/>
      <c r="E1" s="88" t="s">
        <v>44</v>
      </c>
      <c r="F1" s="88"/>
      <c r="G1" s="88" t="s">
        <v>43</v>
      </c>
      <c r="I1" s="88" t="s">
        <v>42</v>
      </c>
      <c r="J1" s="88" t="s">
        <v>41</v>
      </c>
      <c r="K1" s="121" t="s">
        <v>93</v>
      </c>
      <c r="Q1" s="88" t="s">
        <v>48</v>
      </c>
      <c r="R1" s="121" t="s">
        <v>92</v>
      </c>
      <c r="S1" s="121"/>
      <c r="T1" s="121"/>
      <c r="U1" s="121" t="s">
        <v>94</v>
      </c>
    </row>
    <row r="2" spans="1:21" ht="105" customHeight="1" x14ac:dyDescent="0.25">
      <c r="A2" s="121"/>
      <c r="B2" s="121"/>
      <c r="C2" s="121"/>
      <c r="E2" s="121"/>
      <c r="F2" s="121"/>
      <c r="G2" s="121"/>
      <c r="J2" s="121"/>
      <c r="M2" s="121"/>
      <c r="Q2" s="121"/>
    </row>
    <row r="3" spans="1:21" s="120" customFormat="1" ht="27" customHeight="1" x14ac:dyDescent="0.25">
      <c r="A3" s="120" t="s">
        <v>83</v>
      </c>
      <c r="B3" s="120" t="s">
        <v>91</v>
      </c>
      <c r="C3" s="120" t="s">
        <v>84</v>
      </c>
      <c r="D3" s="120" t="s">
        <v>85</v>
      </c>
      <c r="E3" s="120" t="s">
        <v>82</v>
      </c>
      <c r="F3" s="120" t="s">
        <v>81</v>
      </c>
      <c r="G3" s="120" t="s">
        <v>80</v>
      </c>
      <c r="H3" s="120" t="s">
        <v>79</v>
      </c>
    </row>
    <row r="4" spans="1:21" s="116" customFormat="1" ht="17.25" customHeight="1" x14ac:dyDescent="0.25">
      <c r="A4" s="121"/>
      <c r="B4" s="117">
        <v>1</v>
      </c>
      <c r="C4" s="117">
        <v>2</v>
      </c>
      <c r="D4" s="117">
        <v>3</v>
      </c>
      <c r="E4" s="117">
        <v>4</v>
      </c>
      <c r="F4" s="117">
        <v>5</v>
      </c>
      <c r="G4" s="117">
        <v>5</v>
      </c>
      <c r="H4" s="117">
        <v>6</v>
      </c>
      <c r="I4" s="117">
        <v>7</v>
      </c>
    </row>
    <row r="5" spans="1:21" ht="108.75" customHeight="1" x14ac:dyDescent="0.25">
      <c r="B5" s="116" t="s">
        <v>83</v>
      </c>
      <c r="C5" s="116" t="s">
        <v>91</v>
      </c>
      <c r="D5" s="116" t="s">
        <v>84</v>
      </c>
      <c r="E5" s="116" t="s">
        <v>85</v>
      </c>
      <c r="F5" s="116" t="s">
        <v>82</v>
      </c>
      <c r="G5" s="116" t="s">
        <v>81</v>
      </c>
      <c r="H5" s="116" t="s">
        <v>80</v>
      </c>
      <c r="I5" s="116" t="s">
        <v>79</v>
      </c>
      <c r="K5" s="88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EC40D-6451-43E2-851E-6B2D576357D9}">
  <dimension ref="A1:H21"/>
  <sheetViews>
    <sheetView workbookViewId="0">
      <selection activeCell="G3" sqref="G3"/>
    </sheetView>
  </sheetViews>
  <sheetFormatPr baseColWidth="10" defaultRowHeight="15" x14ac:dyDescent="0.25"/>
  <cols>
    <col min="1" max="1" width="14.85546875" customWidth="1"/>
    <col min="2" max="2" width="5.28515625" customWidth="1"/>
    <col min="3" max="3" width="6.85546875" customWidth="1"/>
    <col min="4" max="4" width="3" customWidth="1"/>
    <col min="5" max="5" width="10.42578125" customWidth="1"/>
  </cols>
  <sheetData>
    <row r="1" spans="1:8" x14ac:dyDescent="0.25">
      <c r="A1" s="95" t="s">
        <v>73</v>
      </c>
      <c r="B1" s="95"/>
      <c r="C1" s="150" t="s">
        <v>74</v>
      </c>
      <c r="D1" s="150"/>
      <c r="E1" s="150"/>
      <c r="G1" s="118" t="s">
        <v>87</v>
      </c>
      <c r="H1" s="118" t="s">
        <v>88</v>
      </c>
    </row>
    <row r="2" spans="1:8" x14ac:dyDescent="0.25">
      <c r="A2" s="112">
        <v>70</v>
      </c>
      <c r="B2" s="95"/>
      <c r="C2" s="95">
        <v>320</v>
      </c>
      <c r="D2" s="95" t="s">
        <v>13</v>
      </c>
      <c r="E2" s="101">
        <v>450</v>
      </c>
    </row>
    <row r="3" spans="1:8" x14ac:dyDescent="0.25">
      <c r="A3" s="112">
        <v>80</v>
      </c>
      <c r="B3" s="95"/>
      <c r="C3" s="95">
        <v>450</v>
      </c>
      <c r="D3" s="95" t="s">
        <v>13</v>
      </c>
      <c r="E3" s="101">
        <v>640</v>
      </c>
    </row>
    <row r="4" spans="1:8" x14ac:dyDescent="0.25">
      <c r="A4" s="112">
        <v>90</v>
      </c>
      <c r="B4" s="95"/>
      <c r="C4" s="95">
        <v>510</v>
      </c>
      <c r="D4" s="95" t="s">
        <v>13</v>
      </c>
      <c r="E4" s="101">
        <v>720</v>
      </c>
    </row>
    <row r="5" spans="1:8" x14ac:dyDescent="0.25">
      <c r="A5" s="112">
        <v>100</v>
      </c>
      <c r="B5" s="95"/>
      <c r="C5" s="95">
        <v>520</v>
      </c>
      <c r="D5" s="95" t="s">
        <v>13</v>
      </c>
      <c r="E5" s="101">
        <v>720</v>
      </c>
    </row>
    <row r="6" spans="1:8" x14ac:dyDescent="0.25">
      <c r="A6" s="112">
        <v>110</v>
      </c>
      <c r="B6" s="95"/>
      <c r="C6" s="95">
        <v>630</v>
      </c>
      <c r="D6" s="95" t="s">
        <v>13</v>
      </c>
      <c r="E6" s="101">
        <v>880</v>
      </c>
    </row>
    <row r="7" spans="1:8" x14ac:dyDescent="0.25">
      <c r="A7" s="112">
        <v>115</v>
      </c>
      <c r="B7" s="95"/>
      <c r="C7" s="95">
        <v>640</v>
      </c>
      <c r="D7" s="95" t="s">
        <v>13</v>
      </c>
      <c r="E7" s="101">
        <v>900</v>
      </c>
    </row>
    <row r="8" spans="1:8" x14ac:dyDescent="0.25">
      <c r="A8" s="112">
        <v>120</v>
      </c>
      <c r="B8" s="95"/>
      <c r="C8" s="95">
        <v>700</v>
      </c>
      <c r="D8" s="95" t="s">
        <v>13</v>
      </c>
      <c r="E8" s="101">
        <v>1000</v>
      </c>
    </row>
    <row r="9" spans="1:8" x14ac:dyDescent="0.25">
      <c r="A9" s="112">
        <v>130</v>
      </c>
      <c r="B9" s="95"/>
      <c r="C9" s="95">
        <v>700</v>
      </c>
      <c r="D9" s="95" t="s">
        <v>13</v>
      </c>
      <c r="E9" s="101">
        <v>1020</v>
      </c>
    </row>
    <row r="10" spans="1:8" x14ac:dyDescent="0.25">
      <c r="A10" s="112">
        <v>140</v>
      </c>
      <c r="B10" s="95"/>
      <c r="C10" s="95">
        <v>720</v>
      </c>
      <c r="D10" s="95" t="s">
        <v>13</v>
      </c>
      <c r="E10" s="101">
        <v>1020</v>
      </c>
    </row>
    <row r="11" spans="1:8" x14ac:dyDescent="0.25">
      <c r="A11" s="112">
        <v>150</v>
      </c>
      <c r="B11" s="95"/>
    </row>
    <row r="12" spans="1:8" x14ac:dyDescent="0.25">
      <c r="A12" s="112">
        <v>160</v>
      </c>
      <c r="B12" s="95"/>
    </row>
    <row r="13" spans="1:8" x14ac:dyDescent="0.25">
      <c r="A13" s="112">
        <v>170</v>
      </c>
      <c r="B13" s="95"/>
    </row>
    <row r="14" spans="1:8" x14ac:dyDescent="0.25">
      <c r="A14" s="112">
        <v>180</v>
      </c>
      <c r="B14" s="95"/>
    </row>
    <row r="15" spans="1:8" x14ac:dyDescent="0.25">
      <c r="A15" s="112">
        <v>190</v>
      </c>
      <c r="B15" s="95"/>
    </row>
    <row r="16" spans="1:8" x14ac:dyDescent="0.25">
      <c r="A16" s="112">
        <v>200</v>
      </c>
      <c r="B16" s="95"/>
    </row>
    <row r="17" spans="1:2" x14ac:dyDescent="0.25">
      <c r="A17" s="112">
        <v>210</v>
      </c>
      <c r="B17" s="95"/>
    </row>
    <row r="18" spans="1:2" x14ac:dyDescent="0.25">
      <c r="A18" s="112">
        <v>220</v>
      </c>
      <c r="B18" s="95"/>
    </row>
    <row r="19" spans="1:2" x14ac:dyDescent="0.25">
      <c r="A19" s="112">
        <v>230</v>
      </c>
      <c r="B19" s="95"/>
    </row>
    <row r="20" spans="1:2" x14ac:dyDescent="0.25">
      <c r="A20" s="112">
        <v>240</v>
      </c>
      <c r="B20" s="95"/>
    </row>
    <row r="21" spans="1:2" x14ac:dyDescent="0.25">
      <c r="A21" s="112">
        <v>250</v>
      </c>
      <c r="B21" s="95"/>
    </row>
  </sheetData>
  <mergeCells count="1">
    <mergeCell ref="C1:E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Détail du travail</vt:lpstr>
      <vt:lpstr>produits en croix</vt:lpstr>
      <vt:lpstr>couv comprise</vt:lpstr>
      <vt:lpstr>couv a part</vt:lpstr>
      <vt:lpstr>images</vt:lpstr>
      <vt:lpstr>divers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Fab</cp:lastModifiedBy>
  <cp:lastPrinted>2019-03-18T10:23:03Z</cp:lastPrinted>
  <dcterms:created xsi:type="dcterms:W3CDTF">2019-03-14T09:59:46Z</dcterms:created>
  <dcterms:modified xsi:type="dcterms:W3CDTF">2020-04-04T15:26:24Z</dcterms:modified>
</cp:coreProperties>
</file>