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575D0699-2D6B-4979-9D48-6DBEFB286D6B}" xr6:coauthVersionLast="47" xr6:coauthVersionMax="47" xr10:uidLastSave="{00000000-0000-0000-0000-000000000000}"/>
  <bookViews>
    <workbookView xWindow="-120" yWindow="-120" windowWidth="24240" windowHeight="13140" xr2:uid="{A8901987-F7C7-4A25-99C5-362D7EFA85A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U12" i="1" l="1"/>
  <c r="AU11" i="1"/>
  <c r="AU10" i="1"/>
  <c r="AU9" i="1"/>
  <c r="AU8" i="1"/>
  <c r="AU7" i="1"/>
  <c r="AU6" i="1"/>
  <c r="AU5" i="1"/>
  <c r="AU4" i="1"/>
  <c r="AU13" i="1"/>
  <c r="AU14" i="1"/>
  <c r="AU15" i="1"/>
  <c r="AU16" i="1"/>
  <c r="AP4" i="1"/>
  <c r="AQ4" i="1" s="1"/>
  <c r="AS26" i="1"/>
  <c r="AS25" i="1"/>
  <c r="AS24" i="1"/>
  <c r="AS23" i="1"/>
  <c r="AS22" i="1"/>
  <c r="AO27" i="1" s="1"/>
  <c r="AJ5" i="1"/>
  <c r="AJ40" i="1"/>
  <c r="AJ16" i="1"/>
  <c r="AJ3" i="1"/>
  <c r="AJ4" i="1"/>
  <c r="AK47" i="1"/>
  <c r="AK43" i="1"/>
  <c r="AK39" i="1"/>
  <c r="AK35" i="1"/>
  <c r="AK31" i="1"/>
  <c r="AK27" i="1"/>
  <c r="AK23" i="1"/>
  <c r="AK19" i="1"/>
  <c r="AK15" i="1"/>
  <c r="AK11" i="1"/>
  <c r="AK7" i="1"/>
  <c r="AK3" i="1"/>
  <c r="AM3" i="1"/>
  <c r="AK20" i="1"/>
  <c r="AK21" i="1"/>
  <c r="AK24" i="1"/>
  <c r="AK25" i="1"/>
  <c r="AK28" i="1"/>
  <c r="AK29" i="1"/>
  <c r="AK32" i="1"/>
  <c r="AK33" i="1"/>
  <c r="AK36" i="1"/>
  <c r="AK37" i="1"/>
  <c r="AK40" i="1"/>
  <c r="AK41" i="1"/>
  <c r="AK44" i="1"/>
  <c r="AK45" i="1"/>
  <c r="AK48" i="1"/>
  <c r="AK49" i="1"/>
  <c r="AK16" i="1"/>
  <c r="AM16" i="1" s="1"/>
  <c r="AK17" i="1"/>
  <c r="AK12" i="1"/>
  <c r="AK13" i="1"/>
  <c r="AK8" i="1"/>
  <c r="AK9" i="1"/>
  <c r="AK5" i="1"/>
  <c r="AK4" i="1"/>
  <c r="AM4" i="1" s="1"/>
  <c r="AJ8" i="1" s="1"/>
  <c r="AP16" i="1"/>
  <c r="AM5" i="1" l="1"/>
  <c r="AJ9" i="1" s="1"/>
  <c r="AM8" i="1"/>
  <c r="AJ12" i="1" s="1"/>
  <c r="AM12" i="1"/>
  <c r="AM9" i="1"/>
  <c r="AJ7" i="1"/>
  <c r="AM7" i="1" s="1"/>
  <c r="AJ20" i="1"/>
  <c r="AM20" i="1" s="1"/>
  <c r="AJ13" i="1" l="1"/>
  <c r="AM13" i="1" s="1"/>
  <c r="AJ17" i="1" s="1"/>
  <c r="AM17" i="1" s="1"/>
  <c r="AJ21" i="1" s="1"/>
  <c r="AJ24" i="1"/>
  <c r="AM24" i="1" s="1"/>
  <c r="AM21" i="1"/>
  <c r="AJ25" i="1" s="1"/>
  <c r="AJ11" i="1"/>
  <c r="AM11" i="1" s="1"/>
  <c r="AJ15" i="1"/>
  <c r="AM15" i="1" s="1"/>
  <c r="AJ19" i="1" s="1"/>
  <c r="AM19" i="1" l="1"/>
  <c r="AJ23" i="1" s="1"/>
  <c r="AM25" i="1"/>
  <c r="AJ28" i="1"/>
  <c r="AM28" i="1" s="1"/>
  <c r="AJ32" i="1" l="1"/>
  <c r="AM32" i="1" s="1"/>
  <c r="AJ29" i="1"/>
  <c r="AM29" i="1" s="1"/>
  <c r="AM23" i="1"/>
  <c r="AJ27" i="1" l="1"/>
  <c r="AM27" i="1" s="1"/>
  <c r="AJ33" i="1"/>
  <c r="AM33" i="1" s="1"/>
  <c r="AJ36" i="1"/>
  <c r="AM36" i="1" s="1"/>
  <c r="AM40" i="1" l="1"/>
  <c r="AJ37" i="1"/>
  <c r="AM37" i="1" s="1"/>
  <c r="AJ31" i="1"/>
  <c r="AM31" i="1" s="1"/>
  <c r="AJ35" i="1" l="1"/>
  <c r="AM35" i="1" s="1"/>
  <c r="AJ41" i="1"/>
  <c r="AM41" i="1" s="1"/>
  <c r="AJ44" i="1"/>
  <c r="AM44" i="1" s="1"/>
  <c r="AG29" i="1"/>
  <c r="AG33" i="1"/>
  <c r="AG37" i="1"/>
  <c r="AG41" i="1"/>
  <c r="AG45" i="1"/>
  <c r="AG49" i="1"/>
  <c r="AG17" i="1"/>
  <c r="AG21" i="1"/>
  <c r="AG25" i="1"/>
  <c r="AG13" i="1"/>
  <c r="AG9" i="1"/>
  <c r="AG5" i="1"/>
  <c r="AF5" i="1" a="1"/>
  <c r="AF5" i="1"/>
  <c r="AH5" i="1" s="1"/>
  <c r="AF45" i="1" a="1"/>
  <c r="AF45" i="1"/>
  <c r="AF49" i="1" a="1"/>
  <c r="AF49" i="1" s="1"/>
  <c r="AF41" i="1" a="1"/>
  <c r="AF41" i="1" s="1"/>
  <c r="AF37" i="1" a="1"/>
  <c r="AF37" i="1" s="1"/>
  <c r="AF33" i="1" a="1"/>
  <c r="AF33" i="1" s="1"/>
  <c r="AF29" i="1" a="1"/>
  <c r="AF29" i="1" s="1"/>
  <c r="AF25" i="1" a="1"/>
  <c r="AF25" i="1" s="1"/>
  <c r="AF21" i="1" a="1"/>
  <c r="AF21" i="1" s="1"/>
  <c r="AF17" i="1" a="1"/>
  <c r="AF17" i="1" s="1"/>
  <c r="AF13" i="1" a="1"/>
  <c r="AF13" i="1" s="1"/>
  <c r="AF9" i="1" a="1"/>
  <c r="AF9" i="1" s="1"/>
  <c r="A51" i="1" a="1"/>
  <c r="A51" i="1" s="1"/>
  <c r="A8" i="1"/>
  <c r="A4" i="1"/>
  <c r="A48" i="1"/>
  <c r="A44" i="1"/>
  <c r="B48" i="1"/>
  <c r="C48" i="1" s="1"/>
  <c r="D48" i="1" s="1"/>
  <c r="E48" i="1" s="1"/>
  <c r="F48" i="1" s="1"/>
  <c r="G48" i="1" s="1"/>
  <c r="H48" i="1" s="1"/>
  <c r="I48" i="1" s="1"/>
  <c r="J48" i="1" s="1"/>
  <c r="K48" i="1" s="1"/>
  <c r="L48" i="1" s="1"/>
  <c r="M48" i="1" s="1"/>
  <c r="N48" i="1" s="1"/>
  <c r="O48" i="1" s="1"/>
  <c r="P48" i="1" s="1"/>
  <c r="Q48" i="1" s="1"/>
  <c r="R48" i="1" s="1"/>
  <c r="S48" i="1" s="1"/>
  <c r="T48" i="1" s="1"/>
  <c r="U48" i="1" s="1"/>
  <c r="V48" i="1" s="1"/>
  <c r="W48" i="1" s="1"/>
  <c r="X48" i="1" s="1"/>
  <c r="Y48" i="1" s="1"/>
  <c r="Z48" i="1" s="1"/>
  <c r="AA48" i="1" s="1"/>
  <c r="AB48" i="1" s="1"/>
  <c r="AC48" i="1" s="1"/>
  <c r="AD48" i="1" s="1"/>
  <c r="AE48" i="1" s="1"/>
  <c r="AE47" i="1"/>
  <c r="AD47" i="1"/>
  <c r="AC47" i="1"/>
  <c r="AB47" i="1"/>
  <c r="AA47" i="1"/>
  <c r="Z47" i="1"/>
  <c r="Y47" i="1"/>
  <c r="X47" i="1"/>
  <c r="W47" i="1"/>
  <c r="V47" i="1"/>
  <c r="U47" i="1"/>
  <c r="T47" i="1"/>
  <c r="S47" i="1"/>
  <c r="R47" i="1"/>
  <c r="Q47" i="1"/>
  <c r="P47" i="1"/>
  <c r="O47" i="1"/>
  <c r="N47" i="1"/>
  <c r="M47" i="1"/>
  <c r="L47" i="1"/>
  <c r="K47" i="1"/>
  <c r="J47" i="1"/>
  <c r="I47" i="1"/>
  <c r="H47" i="1"/>
  <c r="G47" i="1"/>
  <c r="F47" i="1"/>
  <c r="E47" i="1"/>
  <c r="D47" i="1"/>
  <c r="C47" i="1"/>
  <c r="B47" i="1"/>
  <c r="A47" i="1"/>
  <c r="A40" i="1"/>
  <c r="B44" i="1"/>
  <c r="C44" i="1" s="1"/>
  <c r="D44" i="1" s="1"/>
  <c r="E44" i="1" s="1"/>
  <c r="F44" i="1" s="1"/>
  <c r="G44" i="1" s="1"/>
  <c r="H44" i="1" s="1"/>
  <c r="I44" i="1" s="1"/>
  <c r="J44" i="1" s="1"/>
  <c r="K44" i="1" s="1"/>
  <c r="L44" i="1" s="1"/>
  <c r="M44" i="1" s="1"/>
  <c r="N44" i="1" s="1"/>
  <c r="O44" i="1" s="1"/>
  <c r="P44" i="1" s="1"/>
  <c r="Q44" i="1" s="1"/>
  <c r="R44" i="1" s="1"/>
  <c r="S44" i="1" s="1"/>
  <c r="T44" i="1" s="1"/>
  <c r="U44" i="1" s="1"/>
  <c r="V44" i="1" s="1"/>
  <c r="W44" i="1" s="1"/>
  <c r="X44" i="1" s="1"/>
  <c r="Y44" i="1" s="1"/>
  <c r="Z44" i="1" s="1"/>
  <c r="AA44" i="1" s="1"/>
  <c r="AB44" i="1" s="1"/>
  <c r="AC44" i="1" s="1"/>
  <c r="AD44" i="1" s="1"/>
  <c r="AD43" i="1"/>
  <c r="AC43" i="1"/>
  <c r="AB43" i="1"/>
  <c r="AA43" i="1"/>
  <c r="Z43" i="1"/>
  <c r="Y43" i="1"/>
  <c r="X43" i="1"/>
  <c r="W43" i="1"/>
  <c r="V43" i="1"/>
  <c r="U43" i="1"/>
  <c r="T43" i="1"/>
  <c r="S43" i="1"/>
  <c r="R43" i="1"/>
  <c r="Q43" i="1"/>
  <c r="P43" i="1"/>
  <c r="O43" i="1"/>
  <c r="N43" i="1"/>
  <c r="M43" i="1"/>
  <c r="L43" i="1"/>
  <c r="K43" i="1"/>
  <c r="J43" i="1"/>
  <c r="I43" i="1"/>
  <c r="H43" i="1"/>
  <c r="G43" i="1"/>
  <c r="F43" i="1"/>
  <c r="E43" i="1"/>
  <c r="D43" i="1"/>
  <c r="C43" i="1"/>
  <c r="B43" i="1"/>
  <c r="A43" i="1"/>
  <c r="B40" i="1"/>
  <c r="C40" i="1" s="1"/>
  <c r="D40" i="1" s="1"/>
  <c r="E40" i="1" s="1"/>
  <c r="F40" i="1" s="1"/>
  <c r="G40" i="1" s="1"/>
  <c r="H40" i="1" s="1"/>
  <c r="I40" i="1" s="1"/>
  <c r="J40" i="1" s="1"/>
  <c r="K40" i="1" s="1"/>
  <c r="L40" i="1" s="1"/>
  <c r="M40" i="1" s="1"/>
  <c r="N40" i="1" s="1"/>
  <c r="O40" i="1" s="1"/>
  <c r="P40" i="1" s="1"/>
  <c r="Q40" i="1" s="1"/>
  <c r="R40" i="1" s="1"/>
  <c r="S40" i="1" s="1"/>
  <c r="T40" i="1" s="1"/>
  <c r="U40" i="1" s="1"/>
  <c r="V40" i="1" s="1"/>
  <c r="W40" i="1" s="1"/>
  <c r="X40" i="1" s="1"/>
  <c r="Y40" i="1" s="1"/>
  <c r="Z40" i="1" s="1"/>
  <c r="AA40" i="1" s="1"/>
  <c r="AB40" i="1" s="1"/>
  <c r="AC40" i="1" s="1"/>
  <c r="AD40" i="1" s="1"/>
  <c r="AE40" i="1" s="1"/>
  <c r="AE39" i="1"/>
  <c r="AD39" i="1"/>
  <c r="AC39" i="1"/>
  <c r="AB39" i="1"/>
  <c r="AA39" i="1"/>
  <c r="Z39" i="1"/>
  <c r="Y39" i="1"/>
  <c r="X39" i="1"/>
  <c r="W39" i="1"/>
  <c r="V39" i="1"/>
  <c r="U39" i="1"/>
  <c r="T39" i="1"/>
  <c r="S39" i="1"/>
  <c r="R39" i="1"/>
  <c r="Q39" i="1"/>
  <c r="P39" i="1"/>
  <c r="O39" i="1"/>
  <c r="N39" i="1"/>
  <c r="M39" i="1"/>
  <c r="L39" i="1"/>
  <c r="K39" i="1"/>
  <c r="J39" i="1"/>
  <c r="I39" i="1"/>
  <c r="H39" i="1"/>
  <c r="G39" i="1"/>
  <c r="F39" i="1"/>
  <c r="E39" i="1"/>
  <c r="D39" i="1"/>
  <c r="C39" i="1"/>
  <c r="B39" i="1"/>
  <c r="A39" i="1"/>
  <c r="A36" i="1"/>
  <c r="A32" i="1"/>
  <c r="B36" i="1"/>
  <c r="C36" i="1" s="1"/>
  <c r="D36" i="1" s="1"/>
  <c r="E36" i="1" s="1"/>
  <c r="F36" i="1" s="1"/>
  <c r="G36" i="1" s="1"/>
  <c r="H36" i="1" s="1"/>
  <c r="I36" i="1" s="1"/>
  <c r="J36" i="1" s="1"/>
  <c r="K36" i="1" s="1"/>
  <c r="L36" i="1" s="1"/>
  <c r="M36" i="1" s="1"/>
  <c r="N36" i="1" s="1"/>
  <c r="O36" i="1" s="1"/>
  <c r="P36" i="1" s="1"/>
  <c r="Q36" i="1" s="1"/>
  <c r="R36" i="1" s="1"/>
  <c r="S36" i="1" s="1"/>
  <c r="T36" i="1" s="1"/>
  <c r="U36" i="1" s="1"/>
  <c r="V36" i="1" s="1"/>
  <c r="W36" i="1" s="1"/>
  <c r="X36" i="1" s="1"/>
  <c r="Y36" i="1" s="1"/>
  <c r="Z36" i="1" s="1"/>
  <c r="AA36" i="1" s="1"/>
  <c r="AB36" i="1" s="1"/>
  <c r="AC36" i="1" s="1"/>
  <c r="AD36" i="1" s="1"/>
  <c r="AD35" i="1"/>
  <c r="AC35" i="1"/>
  <c r="AB35" i="1"/>
  <c r="AA35" i="1"/>
  <c r="Z35" i="1"/>
  <c r="Y35" i="1"/>
  <c r="X35" i="1"/>
  <c r="W35" i="1"/>
  <c r="V35" i="1"/>
  <c r="U35" i="1"/>
  <c r="T35" i="1"/>
  <c r="S35" i="1"/>
  <c r="R35" i="1"/>
  <c r="Q35" i="1"/>
  <c r="P35" i="1"/>
  <c r="O35" i="1"/>
  <c r="N35" i="1"/>
  <c r="M35" i="1"/>
  <c r="L35" i="1"/>
  <c r="K35" i="1"/>
  <c r="J35" i="1"/>
  <c r="I35" i="1"/>
  <c r="H35" i="1"/>
  <c r="G35" i="1"/>
  <c r="F35" i="1"/>
  <c r="E35" i="1"/>
  <c r="D35" i="1"/>
  <c r="C35" i="1"/>
  <c r="B35" i="1"/>
  <c r="A35" i="1"/>
  <c r="A28" i="1"/>
  <c r="B32" i="1"/>
  <c r="C32" i="1" s="1"/>
  <c r="D32" i="1" s="1"/>
  <c r="E32" i="1" s="1"/>
  <c r="F32" i="1" s="1"/>
  <c r="G32" i="1" s="1"/>
  <c r="H32" i="1" s="1"/>
  <c r="I32" i="1" s="1"/>
  <c r="J32" i="1" s="1"/>
  <c r="K32" i="1" s="1"/>
  <c r="L32" i="1" s="1"/>
  <c r="M32" i="1" s="1"/>
  <c r="N32" i="1" s="1"/>
  <c r="O32" i="1" s="1"/>
  <c r="P32" i="1" s="1"/>
  <c r="Q32" i="1" s="1"/>
  <c r="R32" i="1" s="1"/>
  <c r="S32" i="1" s="1"/>
  <c r="T32" i="1" s="1"/>
  <c r="U32" i="1" s="1"/>
  <c r="V32" i="1" s="1"/>
  <c r="W32" i="1" s="1"/>
  <c r="X32" i="1" s="1"/>
  <c r="Y32" i="1" s="1"/>
  <c r="Z32" i="1" s="1"/>
  <c r="AA32" i="1" s="1"/>
  <c r="AB32" i="1" s="1"/>
  <c r="AC32" i="1" s="1"/>
  <c r="AD32" i="1" s="1"/>
  <c r="AE32" i="1" s="1"/>
  <c r="AE31" i="1"/>
  <c r="AD31" i="1"/>
  <c r="AC31" i="1"/>
  <c r="AB31" i="1"/>
  <c r="AA31" i="1"/>
  <c r="Z31" i="1"/>
  <c r="Y31" i="1"/>
  <c r="X31" i="1"/>
  <c r="W31" i="1"/>
  <c r="V31" i="1"/>
  <c r="U31" i="1"/>
  <c r="T31" i="1"/>
  <c r="S31" i="1"/>
  <c r="R31" i="1"/>
  <c r="Q31" i="1"/>
  <c r="P31" i="1"/>
  <c r="O31" i="1"/>
  <c r="N31" i="1"/>
  <c r="M31" i="1"/>
  <c r="L31" i="1"/>
  <c r="K31" i="1"/>
  <c r="J31" i="1"/>
  <c r="I31" i="1"/>
  <c r="H31" i="1"/>
  <c r="G31" i="1"/>
  <c r="F31" i="1"/>
  <c r="E31" i="1"/>
  <c r="D31" i="1"/>
  <c r="C31" i="1"/>
  <c r="B31" i="1"/>
  <c r="A31" i="1"/>
  <c r="B28" i="1"/>
  <c r="C28" i="1" s="1"/>
  <c r="D28" i="1" s="1"/>
  <c r="E28" i="1" s="1"/>
  <c r="F28" i="1" s="1"/>
  <c r="G28" i="1" s="1"/>
  <c r="H28" i="1" s="1"/>
  <c r="I28" i="1" s="1"/>
  <c r="J28" i="1" s="1"/>
  <c r="K28" i="1" s="1"/>
  <c r="L28" i="1" s="1"/>
  <c r="M28" i="1" s="1"/>
  <c r="N28" i="1" s="1"/>
  <c r="O28" i="1" s="1"/>
  <c r="P28" i="1" s="1"/>
  <c r="Q28" i="1" s="1"/>
  <c r="R28" i="1" s="1"/>
  <c r="S28" i="1" s="1"/>
  <c r="T28" i="1" s="1"/>
  <c r="U28" i="1" s="1"/>
  <c r="V28" i="1" s="1"/>
  <c r="W28" i="1" s="1"/>
  <c r="X28" i="1" s="1"/>
  <c r="Y28" i="1" s="1"/>
  <c r="Z28" i="1" s="1"/>
  <c r="AA28" i="1" s="1"/>
  <c r="AB28" i="1" s="1"/>
  <c r="AC28" i="1" s="1"/>
  <c r="AD28" i="1" s="1"/>
  <c r="AE28" i="1" s="1"/>
  <c r="AE27" i="1"/>
  <c r="AD27" i="1"/>
  <c r="AC27" i="1"/>
  <c r="AB27" i="1"/>
  <c r="AA27" i="1"/>
  <c r="Z27" i="1"/>
  <c r="Y27" i="1"/>
  <c r="X27" i="1"/>
  <c r="W27" i="1"/>
  <c r="V27" i="1"/>
  <c r="U27" i="1"/>
  <c r="T27" i="1"/>
  <c r="S27" i="1"/>
  <c r="R27" i="1"/>
  <c r="Q27" i="1"/>
  <c r="P27" i="1"/>
  <c r="O27" i="1"/>
  <c r="N27" i="1"/>
  <c r="M27" i="1"/>
  <c r="L27" i="1"/>
  <c r="K27" i="1"/>
  <c r="J27" i="1"/>
  <c r="I27" i="1"/>
  <c r="H27" i="1"/>
  <c r="G27" i="1"/>
  <c r="F27" i="1"/>
  <c r="E27" i="1"/>
  <c r="D27" i="1"/>
  <c r="C27" i="1"/>
  <c r="B27" i="1"/>
  <c r="A27" i="1"/>
  <c r="A24" i="1"/>
  <c r="A20" i="1"/>
  <c r="B24" i="1"/>
  <c r="C24" i="1" s="1"/>
  <c r="D24" i="1" s="1"/>
  <c r="E24" i="1" s="1"/>
  <c r="F24" i="1" s="1"/>
  <c r="G24" i="1" s="1"/>
  <c r="H24" i="1" s="1"/>
  <c r="I24" i="1" s="1"/>
  <c r="J24" i="1" s="1"/>
  <c r="K24" i="1" s="1"/>
  <c r="L24" i="1" s="1"/>
  <c r="M24" i="1" s="1"/>
  <c r="N24" i="1" s="1"/>
  <c r="O24" i="1" s="1"/>
  <c r="P24" i="1" s="1"/>
  <c r="Q24" i="1" s="1"/>
  <c r="R24" i="1" s="1"/>
  <c r="S24" i="1" s="1"/>
  <c r="T24" i="1" s="1"/>
  <c r="U24" i="1" s="1"/>
  <c r="V24" i="1" s="1"/>
  <c r="W24" i="1" s="1"/>
  <c r="X24" i="1" s="1"/>
  <c r="Y24" i="1" s="1"/>
  <c r="Z24" i="1" s="1"/>
  <c r="AA24" i="1" s="1"/>
  <c r="AB24" i="1" s="1"/>
  <c r="AC24" i="1" s="1"/>
  <c r="AD24" i="1" s="1"/>
  <c r="AD23" i="1"/>
  <c r="AC23" i="1"/>
  <c r="AB23" i="1"/>
  <c r="AA23" i="1"/>
  <c r="Z23" i="1"/>
  <c r="Y23" i="1"/>
  <c r="X23" i="1"/>
  <c r="W23" i="1"/>
  <c r="V23" i="1"/>
  <c r="U23" i="1"/>
  <c r="T23" i="1"/>
  <c r="S23" i="1"/>
  <c r="R23" i="1"/>
  <c r="Q23" i="1"/>
  <c r="P23" i="1"/>
  <c r="O23" i="1"/>
  <c r="N23" i="1"/>
  <c r="M23" i="1"/>
  <c r="L23" i="1"/>
  <c r="K23" i="1"/>
  <c r="J23" i="1"/>
  <c r="I23" i="1"/>
  <c r="H23" i="1"/>
  <c r="G23" i="1"/>
  <c r="F23" i="1"/>
  <c r="E23" i="1"/>
  <c r="D23" i="1"/>
  <c r="C23" i="1"/>
  <c r="B23" i="1"/>
  <c r="A23" i="1"/>
  <c r="A16" i="1"/>
  <c r="B20" i="1"/>
  <c r="C20" i="1" s="1"/>
  <c r="D20" i="1" s="1"/>
  <c r="E20" i="1" s="1"/>
  <c r="F20" i="1" s="1"/>
  <c r="G20" i="1" s="1"/>
  <c r="H20" i="1" s="1"/>
  <c r="I20" i="1" s="1"/>
  <c r="J20" i="1" s="1"/>
  <c r="K20" i="1" s="1"/>
  <c r="L20" i="1" s="1"/>
  <c r="M20" i="1" s="1"/>
  <c r="N20" i="1" s="1"/>
  <c r="O20" i="1" s="1"/>
  <c r="P20" i="1" s="1"/>
  <c r="Q20" i="1" s="1"/>
  <c r="R20" i="1" s="1"/>
  <c r="S20" i="1" s="1"/>
  <c r="T20" i="1" s="1"/>
  <c r="U20" i="1" s="1"/>
  <c r="V20" i="1" s="1"/>
  <c r="W20" i="1" s="1"/>
  <c r="X20" i="1" s="1"/>
  <c r="Y20" i="1" s="1"/>
  <c r="Z20" i="1" s="1"/>
  <c r="AA20" i="1" s="1"/>
  <c r="AB20" i="1" s="1"/>
  <c r="AC20" i="1" s="1"/>
  <c r="AD20" i="1" s="1"/>
  <c r="AE20" i="1" s="1"/>
  <c r="AE19" i="1"/>
  <c r="AD19" i="1"/>
  <c r="AC19" i="1"/>
  <c r="AB19" i="1"/>
  <c r="AA19" i="1"/>
  <c r="Z19" i="1"/>
  <c r="Y19" i="1"/>
  <c r="X19" i="1"/>
  <c r="W19" i="1"/>
  <c r="V19" i="1"/>
  <c r="U19" i="1"/>
  <c r="T19" i="1"/>
  <c r="S19" i="1"/>
  <c r="R19" i="1"/>
  <c r="Q19" i="1"/>
  <c r="P19" i="1"/>
  <c r="O19" i="1"/>
  <c r="N19" i="1"/>
  <c r="M19" i="1"/>
  <c r="L19" i="1"/>
  <c r="K19" i="1"/>
  <c r="J19" i="1"/>
  <c r="I19" i="1"/>
  <c r="H19" i="1"/>
  <c r="G19" i="1"/>
  <c r="F19" i="1"/>
  <c r="E19" i="1"/>
  <c r="D19" i="1"/>
  <c r="C19" i="1"/>
  <c r="B19" i="1"/>
  <c r="A19" i="1"/>
  <c r="A12" i="1"/>
  <c r="B16" i="1"/>
  <c r="C16" i="1" s="1"/>
  <c r="D16" i="1" s="1"/>
  <c r="E16" i="1" s="1"/>
  <c r="F16" i="1" s="1"/>
  <c r="G16" i="1" s="1"/>
  <c r="H16" i="1" s="1"/>
  <c r="I16" i="1" s="1"/>
  <c r="J16" i="1" s="1"/>
  <c r="K16" i="1" s="1"/>
  <c r="L16" i="1" s="1"/>
  <c r="M16" i="1" s="1"/>
  <c r="N16" i="1" s="1"/>
  <c r="O16" i="1" s="1"/>
  <c r="P16" i="1" s="1"/>
  <c r="Q16" i="1" s="1"/>
  <c r="R16" i="1" s="1"/>
  <c r="S16" i="1" s="1"/>
  <c r="T16" i="1" s="1"/>
  <c r="U16" i="1" s="1"/>
  <c r="V16" i="1" s="1"/>
  <c r="W16" i="1" s="1"/>
  <c r="X16" i="1" s="1"/>
  <c r="Y16" i="1" s="1"/>
  <c r="Z16" i="1" s="1"/>
  <c r="AA16" i="1" s="1"/>
  <c r="AB16" i="1" s="1"/>
  <c r="AC16" i="1" s="1"/>
  <c r="AD16" i="1" s="1"/>
  <c r="AD15" i="1"/>
  <c r="AC15" i="1"/>
  <c r="AB15" i="1"/>
  <c r="AA15" i="1"/>
  <c r="Z15" i="1"/>
  <c r="Y15" i="1"/>
  <c r="X15" i="1"/>
  <c r="W15" i="1"/>
  <c r="V15" i="1"/>
  <c r="U15" i="1"/>
  <c r="T15" i="1"/>
  <c r="S15" i="1"/>
  <c r="R15" i="1"/>
  <c r="Q15" i="1"/>
  <c r="P15" i="1"/>
  <c r="O15" i="1"/>
  <c r="N15" i="1"/>
  <c r="M15" i="1"/>
  <c r="L15" i="1"/>
  <c r="K15" i="1"/>
  <c r="J15" i="1"/>
  <c r="I15" i="1"/>
  <c r="H15" i="1"/>
  <c r="G15" i="1"/>
  <c r="F15" i="1"/>
  <c r="E15" i="1"/>
  <c r="D15" i="1"/>
  <c r="C15" i="1"/>
  <c r="B15" i="1"/>
  <c r="A15" i="1"/>
  <c r="B12" i="1"/>
  <c r="C12" i="1" s="1"/>
  <c r="D12" i="1" s="1"/>
  <c r="E12" i="1" s="1"/>
  <c r="F12" i="1" s="1"/>
  <c r="G12" i="1" s="1"/>
  <c r="H12" i="1" s="1"/>
  <c r="I12" i="1" s="1"/>
  <c r="J12" i="1" s="1"/>
  <c r="K12" i="1" s="1"/>
  <c r="L12" i="1" s="1"/>
  <c r="M12" i="1" s="1"/>
  <c r="N12" i="1" s="1"/>
  <c r="O12" i="1" s="1"/>
  <c r="P12" i="1" s="1"/>
  <c r="Q12" i="1" s="1"/>
  <c r="R12" i="1" s="1"/>
  <c r="S12" i="1" s="1"/>
  <c r="T12" i="1" s="1"/>
  <c r="U12" i="1" s="1"/>
  <c r="V12" i="1" s="1"/>
  <c r="W12" i="1" s="1"/>
  <c r="X12" i="1" s="1"/>
  <c r="Y12" i="1" s="1"/>
  <c r="Z12" i="1" s="1"/>
  <c r="AA12" i="1" s="1"/>
  <c r="AB12" i="1" s="1"/>
  <c r="AC12" i="1" s="1"/>
  <c r="AD12" i="1" s="1"/>
  <c r="AE12" i="1" s="1"/>
  <c r="AE11" i="1"/>
  <c r="AD11" i="1"/>
  <c r="AC11" i="1"/>
  <c r="AB11" i="1"/>
  <c r="AA11" i="1"/>
  <c r="Z11" i="1"/>
  <c r="Y11" i="1"/>
  <c r="X11" i="1"/>
  <c r="W11" i="1"/>
  <c r="V11" i="1"/>
  <c r="U11" i="1"/>
  <c r="T11" i="1"/>
  <c r="S11" i="1"/>
  <c r="R11" i="1"/>
  <c r="Q11" i="1"/>
  <c r="P11" i="1"/>
  <c r="O11" i="1"/>
  <c r="N11" i="1"/>
  <c r="M11" i="1"/>
  <c r="L11" i="1"/>
  <c r="K11" i="1"/>
  <c r="J11" i="1"/>
  <c r="I11" i="1"/>
  <c r="H11" i="1"/>
  <c r="G11" i="1"/>
  <c r="F11" i="1"/>
  <c r="E11" i="1"/>
  <c r="D11" i="1"/>
  <c r="C11" i="1"/>
  <c r="B11" i="1"/>
  <c r="A11" i="1"/>
  <c r="B4" i="1"/>
  <c r="C4" i="1" s="1"/>
  <c r="D4" i="1" s="1"/>
  <c r="E4" i="1" s="1"/>
  <c r="F4" i="1" s="1"/>
  <c r="G4" i="1" s="1"/>
  <c r="H4" i="1" s="1"/>
  <c r="I4" i="1" s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E3" i="1"/>
  <c r="AD3" i="1"/>
  <c r="AC3" i="1"/>
  <c r="AB3" i="1"/>
  <c r="AA3" i="1"/>
  <c r="Z3" i="1"/>
  <c r="Y3" i="1"/>
  <c r="X3" i="1"/>
  <c r="W3" i="1"/>
  <c r="V3" i="1"/>
  <c r="U3" i="1"/>
  <c r="T3" i="1"/>
  <c r="S3" i="1"/>
  <c r="R3" i="1"/>
  <c r="Q3" i="1"/>
  <c r="P3" i="1"/>
  <c r="O3" i="1"/>
  <c r="N3" i="1"/>
  <c r="M3" i="1"/>
  <c r="L3" i="1"/>
  <c r="K3" i="1"/>
  <c r="J3" i="1"/>
  <c r="I3" i="1"/>
  <c r="H3" i="1"/>
  <c r="G3" i="1"/>
  <c r="F3" i="1"/>
  <c r="E3" i="1"/>
  <c r="D3" i="1"/>
  <c r="C3" i="1"/>
  <c r="B3" i="1"/>
  <c r="A3" i="1"/>
  <c r="AJ48" i="1" l="1"/>
  <c r="AM48" i="1" s="1"/>
  <c r="AJ45" i="1"/>
  <c r="AM45" i="1" s="1"/>
  <c r="AJ39" i="1"/>
  <c r="AM39" i="1" s="1"/>
  <c r="AH9" i="1"/>
  <c r="AH13" i="1" s="1"/>
  <c r="AH17" i="1" s="1"/>
  <c r="AH21" i="1" s="1"/>
  <c r="AH25" i="1" s="1"/>
  <c r="AH29" i="1" s="1"/>
  <c r="AH33" i="1" s="1"/>
  <c r="AH37" i="1" s="1"/>
  <c r="AH41" i="1" s="1"/>
  <c r="AH45" i="1" s="1"/>
  <c r="AH49" i="1" s="1"/>
  <c r="AO18" i="1" s="1"/>
  <c r="B8" i="1"/>
  <c r="A7" i="1"/>
  <c r="AJ43" i="1" l="1"/>
  <c r="AJ49" i="1"/>
  <c r="AM49" i="1" s="1"/>
  <c r="C8" i="1"/>
  <c r="B7" i="1"/>
  <c r="AM43" i="1" l="1"/>
  <c r="AJ47" i="1" s="1"/>
  <c r="AM47" i="1" s="1"/>
  <c r="D8" i="1"/>
  <c r="C7" i="1"/>
  <c r="E8" i="1" l="1"/>
  <c r="D7" i="1"/>
  <c r="F8" i="1" l="1"/>
  <c r="E7" i="1"/>
  <c r="G8" i="1" l="1"/>
  <c r="F7" i="1"/>
  <c r="H8" i="1" l="1"/>
  <c r="G7" i="1"/>
  <c r="I8" i="1" l="1"/>
  <c r="H7" i="1"/>
  <c r="J8" i="1" l="1"/>
  <c r="I7" i="1"/>
  <c r="K8" i="1" l="1"/>
  <c r="J7" i="1"/>
  <c r="L8" i="1" l="1"/>
  <c r="K7" i="1"/>
  <c r="M8" i="1" l="1"/>
  <c r="L7" i="1"/>
  <c r="N8" i="1" l="1"/>
  <c r="M7" i="1"/>
  <c r="O8" i="1" l="1"/>
  <c r="N7" i="1"/>
  <c r="P8" i="1" l="1"/>
  <c r="O7" i="1"/>
  <c r="Q8" i="1" l="1"/>
  <c r="P7" i="1"/>
  <c r="R8" i="1" l="1"/>
  <c r="Q7" i="1"/>
  <c r="S8" i="1" l="1"/>
  <c r="R7" i="1"/>
  <c r="T8" i="1" l="1"/>
  <c r="S7" i="1"/>
  <c r="U8" i="1" l="1"/>
  <c r="T7" i="1"/>
  <c r="V8" i="1" l="1"/>
  <c r="U7" i="1"/>
  <c r="W8" i="1" l="1"/>
  <c r="V7" i="1"/>
  <c r="X8" i="1" l="1"/>
  <c r="W7" i="1"/>
  <c r="Y8" i="1" l="1"/>
  <c r="X7" i="1"/>
  <c r="Z8" i="1" l="1"/>
  <c r="Y7" i="1"/>
  <c r="AA8" i="1" l="1"/>
  <c r="Z7" i="1"/>
  <c r="AB8" i="1" l="1"/>
  <c r="AB7" i="1" s="1"/>
  <c r="AA7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<sst xmlns="http://schemas.openxmlformats.org/spreadsheetml/2006/main" count="166" uniqueCount="71">
  <si>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</si>
  <si>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</si>
  <si>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</si>
  <si>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</si>
  <si>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</si>
  <si>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</si>
  <si>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</si>
  <si>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</si>
  <si>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</si>
  <si>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</si>
  <si>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</si>
  <si>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</si>
  <si>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CT</t>
  </si>
  <si>
    <t>RC</t>
  </si>
  <si>
    <t>Label</t>
  </si>
  <si>
    <t>Heures</t>
  </si>
  <si>
    <t>CAN</t>
  </si>
  <si>
    <t>F</t>
  </si>
  <si>
    <t>suposé</t>
  </si>
  <si>
    <t xml:space="preserve">TOTAL </t>
  </si>
  <si>
    <t>écart</t>
  </si>
  <si>
    <t>solde horaire n-1</t>
  </si>
  <si>
    <t>solde  horaire</t>
  </si>
  <si>
    <t>fériés jours non ouvrés</t>
  </si>
  <si>
    <t>heures</t>
  </si>
  <si>
    <t>nb</t>
  </si>
  <si>
    <t>congès</t>
  </si>
  <si>
    <t>disponibles</t>
  </si>
  <si>
    <t>utilisés</t>
  </si>
  <si>
    <t>restants</t>
  </si>
  <si>
    <t>samedi</t>
  </si>
  <si>
    <t>lundi</t>
  </si>
  <si>
    <t>mardi</t>
  </si>
  <si>
    <t>mercredi</t>
  </si>
  <si>
    <t>jeudi</t>
  </si>
  <si>
    <t>vendredi</t>
  </si>
  <si>
    <t>CT1</t>
  </si>
  <si>
    <t>CT2</t>
  </si>
  <si>
    <t>CT3</t>
  </si>
  <si>
    <t>CP</t>
  </si>
  <si>
    <t>janvier</t>
  </si>
  <si>
    <t>avril</t>
  </si>
  <si>
    <t>octobre</t>
  </si>
  <si>
    <t>mai</t>
  </si>
  <si>
    <t>juin</t>
  </si>
  <si>
    <t>Ancienneté</t>
  </si>
  <si>
    <t>debut</t>
  </si>
  <si>
    <t>fin</t>
  </si>
  <si>
    <t>total</t>
  </si>
  <si>
    <t>total semaine</t>
  </si>
  <si>
    <t>CONGES</t>
  </si>
  <si>
    <t>Année</t>
  </si>
  <si>
    <t>AM</t>
  </si>
  <si>
    <t>Congés trimestriel</t>
  </si>
  <si>
    <t>repos compensateur</t>
  </si>
  <si>
    <t>congès payés</t>
  </si>
  <si>
    <t>congés ancienneté</t>
  </si>
  <si>
    <t>fériés</t>
  </si>
  <si>
    <t>arrêt maladie</t>
  </si>
  <si>
    <t>date</t>
  </si>
  <si>
    <t>jour de l'an</t>
  </si>
  <si>
    <t>1er Mai</t>
  </si>
  <si>
    <t>1er Novembre</t>
  </si>
  <si>
    <t>11 Novembre</t>
  </si>
  <si>
    <t>Noël</t>
  </si>
  <si>
    <t>Pâques</t>
  </si>
  <si>
    <r>
      <t> </t>
    </r>
    <r>
      <rPr>
        <b/>
        <sz val="13"/>
        <color rgb="FF666666"/>
        <rFont val="Calibri"/>
        <family val="2"/>
      </rPr>
      <t>Lundi de Pâques</t>
    </r>
  </si>
  <si>
    <t>Ascension</t>
  </si>
  <si>
    <t>Lundi de Pentecôte</t>
  </si>
  <si>
    <t>Pentecôte</t>
  </si>
  <si>
    <t>Férié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</si>
</sst>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ddd"/>
    <numFmt numFmtId="165" formatCode="dd"/>
  </numFmts>
  <fonts count="10" x14ac:knownFonts="1">
    <font>
      <sz val="11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rgb="FF000000"/>
      <name val="Aptos Narrow"/>
      <family val="2"/>
    </font>
    <font>
      <b/>
      <sz val="14"/>
      <color theme="1"/>
      <name val="Aptos Narrow"/>
      <family val="2"/>
      <scheme val="minor"/>
    </font>
    <font>
      <b/>
      <sz val="16"/>
      <color rgb="FFFF0000"/>
      <name val="Aptos Narrow"/>
      <family val="2"/>
      <scheme val="minor"/>
    </font>
    <font>
      <i/>
      <sz val="13"/>
      <color rgb="FF666666"/>
      <name val="Calibri"/>
      <family val="2"/>
    </font>
    <font>
      <b/>
      <sz val="13"/>
      <color rgb="FF666666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499984740745262"/>
        <bgColor indexed="64"/>
      </patternFill>
    </fill>
  </fills>
  <borders count="50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/>
      <top style="thick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ck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thick">
        <color auto="1"/>
      </bottom>
      <diagonal/>
    </border>
    <border>
      <left style="thick">
        <color auto="1"/>
      </left>
      <right style="medium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128">
    <xf numFmtId="0" fontId="0" fillId="0" borderId="0" xfId="0"/>
    <xf numFmtId="0" fontId="0" fillId="0" borderId="0" xfId="0" applyAlignment="1">
      <alignment horizontal="center" vertical="center"/>
    </xf>
    <xf numFmtId="164" fontId="1" fillId="0" borderId="6" xfId="0" applyNumberFormat="1" applyFont="1" applyBorder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164" fontId="1" fillId="0" borderId="7" xfId="0" applyNumberFormat="1" applyFont="1" applyBorder="1" applyAlignment="1">
      <alignment horizontal="center" vertical="center"/>
    </xf>
    <xf numFmtId="165" fontId="1" fillId="4" borderId="8" xfId="0" applyNumberFormat="1" applyFont="1" applyFill="1" applyBorder="1" applyAlignment="1">
      <alignment horizontal="center" vertical="center"/>
    </xf>
    <xf numFmtId="165" fontId="1" fillId="4" borderId="1" xfId="0" applyNumberFormat="1" applyFont="1" applyFill="1" applyBorder="1" applyAlignment="1">
      <alignment horizontal="center" vertical="center"/>
    </xf>
    <xf numFmtId="165" fontId="1" fillId="4" borderId="9" xfId="0" applyNumberFormat="1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0" fillId="9" borderId="0" xfId="0" applyFill="1" applyAlignment="1">
      <alignment horizontal="center" vertical="center"/>
    </xf>
    <xf numFmtId="0" fontId="0" fillId="9" borderId="7" xfId="0" applyFill="1" applyBorder="1" applyAlignment="1">
      <alignment horizontal="center" vertical="center"/>
    </xf>
    <xf numFmtId="164" fontId="1" fillId="2" borderId="6" xfId="0" applyNumberFormat="1" applyFont="1" applyFill="1" applyBorder="1" applyAlignment="1">
      <alignment horizontal="center" vertical="center"/>
    </xf>
    <xf numFmtId="164" fontId="1" fillId="2" borderId="0" xfId="0" applyNumberFormat="1" applyFont="1" applyFill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0" fillId="0" borderId="17" xfId="0" applyBorder="1"/>
    <xf numFmtId="0" fontId="1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/>
    <xf numFmtId="0" fontId="1" fillId="0" borderId="16" xfId="0" applyFont="1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0" fillId="0" borderId="17" xfId="1" applyNumberFormat="1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 wrapText="1"/>
    </xf>
    <xf numFmtId="0" fontId="0" fillId="0" borderId="25" xfId="0" applyBorder="1" applyAlignment="1">
      <alignment vertical="center"/>
    </xf>
    <xf numFmtId="0" fontId="0" fillId="0" borderId="27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26" xfId="0" applyBorder="1"/>
    <xf numFmtId="0" fontId="0" fillId="0" borderId="25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8" borderId="27" xfId="0" applyFill="1" applyBorder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0" fontId="0" fillId="10" borderId="27" xfId="0" applyFill="1" applyBorder="1" applyAlignment="1">
      <alignment horizontal="center" vertical="center"/>
    </xf>
    <xf numFmtId="0" fontId="1" fillId="0" borderId="33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164" fontId="1" fillId="8" borderId="0" xfId="0" applyNumberFormat="1" applyFont="1" applyFill="1" applyAlignment="1">
      <alignment horizontal="center" vertical="center"/>
    </xf>
    <xf numFmtId="165" fontId="1" fillId="8" borderId="1" xfId="0" applyNumberFormat="1" applyFont="1" applyFill="1" applyBorder="1" applyAlignment="1">
      <alignment horizontal="center" vertical="center"/>
    </xf>
    <xf numFmtId="164" fontId="1" fillId="11" borderId="7" xfId="0" applyNumberFormat="1" applyFont="1" applyFill="1" applyBorder="1" applyAlignment="1">
      <alignment horizontal="center" vertical="center"/>
    </xf>
    <xf numFmtId="165" fontId="1" fillId="11" borderId="9" xfId="0" applyNumberFormat="1" applyFont="1" applyFill="1" applyBorder="1" applyAlignment="1">
      <alignment horizontal="center" vertical="center"/>
    </xf>
    <xf numFmtId="0" fontId="0" fillId="0" borderId="39" xfId="0" applyBorder="1"/>
    <xf numFmtId="0" fontId="0" fillId="0" borderId="1" xfId="0" applyBorder="1" applyAlignment="1">
      <alignment horizontal="center"/>
    </xf>
    <xf numFmtId="2" fontId="0" fillId="0" borderId="2" xfId="0" applyNumberFormat="1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42" xfId="0" applyBorder="1" applyAlignment="1">
      <alignment horizontal="center"/>
    </xf>
    <xf numFmtId="0" fontId="0" fillId="0" borderId="27" xfId="0" applyBorder="1" applyAlignment="1">
      <alignment horizontal="center"/>
    </xf>
    <xf numFmtId="2" fontId="0" fillId="0" borderId="43" xfId="0" applyNumberFormat="1" applyBorder="1" applyAlignment="1">
      <alignment horizontal="center"/>
    </xf>
    <xf numFmtId="0" fontId="1" fillId="0" borderId="44" xfId="0" applyFont="1" applyBorder="1" applyAlignment="1">
      <alignment horizontal="center"/>
    </xf>
    <xf numFmtId="0" fontId="0" fillId="0" borderId="47" xfId="0" applyBorder="1"/>
    <xf numFmtId="0" fontId="0" fillId="0" borderId="26" xfId="0" applyBorder="1" applyAlignment="1">
      <alignment horizontal="center" vertical="center"/>
    </xf>
    <xf numFmtId="0" fontId="0" fillId="0" borderId="10" xfId="0" applyBorder="1" applyAlignment="1">
      <alignment horizontal="right"/>
    </xf>
    <xf numFmtId="0" fontId="0" fillId="3" borderId="2" xfId="0" applyFill="1" applyBorder="1" applyAlignment="1">
      <alignment horizontal="center" vertical="center"/>
    </xf>
    <xf numFmtId="0" fontId="0" fillId="0" borderId="11" xfId="0" applyBorder="1"/>
    <xf numFmtId="0" fontId="0" fillId="0" borderId="10" xfId="0" applyBorder="1" applyAlignment="1">
      <alignment horizontal="right" vertical="center"/>
    </xf>
    <xf numFmtId="0" fontId="0" fillId="6" borderId="2" xfId="0" applyFill="1" applyBorder="1" applyAlignment="1">
      <alignment horizontal="center" vertical="center"/>
    </xf>
    <xf numFmtId="0" fontId="0" fillId="8" borderId="2" xfId="0" applyFill="1" applyBorder="1" applyAlignment="1">
      <alignment horizontal="center" vertical="center"/>
    </xf>
    <xf numFmtId="0" fontId="0" fillId="0" borderId="12" xfId="0" applyBorder="1" applyAlignment="1">
      <alignment horizontal="right" vertical="center"/>
    </xf>
    <xf numFmtId="0" fontId="0" fillId="0" borderId="25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14" fontId="0" fillId="0" borderId="0" xfId="0" applyNumberFormat="1"/>
    <xf numFmtId="16" fontId="0" fillId="0" borderId="0" xfId="0" applyNumberFormat="1" applyAlignment="1">
      <alignment horizontal="left"/>
    </xf>
    <xf numFmtId="14" fontId="8" fillId="0" borderId="0" xfId="0" applyNumberFormat="1" applyFont="1"/>
    <xf numFmtId="0" fontId="0" fillId="0" borderId="0" xfId="0" applyAlignment="1">
      <alignment horizontal="center"/>
    </xf>
    <xf numFmtId="0" fontId="7" fillId="2" borderId="15" xfId="0" applyFont="1" applyFill="1" applyBorder="1" applyAlignment="1">
      <alignment horizontal="center"/>
    </xf>
    <xf numFmtId="0" fontId="1" fillId="8" borderId="6" xfId="0" applyFont="1" applyFill="1" applyBorder="1" applyAlignment="1">
      <alignment horizontal="center" vertical="center"/>
    </xf>
    <xf numFmtId="0" fontId="1" fillId="8" borderId="0" xfId="0" applyFont="1" applyFill="1" applyAlignment="1">
      <alignment horizontal="center" vertical="center"/>
    </xf>
    <xf numFmtId="0" fontId="1" fillId="8" borderId="7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1" fillId="7" borderId="6" xfId="0" applyFont="1" applyFill="1" applyBorder="1" applyAlignment="1">
      <alignment horizontal="center"/>
    </xf>
    <xf numFmtId="0" fontId="1" fillId="7" borderId="0" xfId="0" applyFont="1" applyFill="1" applyAlignment="1">
      <alignment horizontal="center"/>
    </xf>
    <xf numFmtId="0" fontId="1" fillId="3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5" borderId="6" xfId="0" applyFont="1" applyFill="1" applyBorder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0" fontId="1" fillId="6" borderId="6" xfId="0" applyFont="1" applyFill="1" applyBorder="1" applyAlignment="1">
      <alignment horizontal="center" vertical="center"/>
    </xf>
    <xf numFmtId="0" fontId="1" fillId="6" borderId="0" xfId="0" applyFont="1" applyFill="1" applyAlignment="1">
      <alignment horizontal="center" vertical="center"/>
    </xf>
    <xf numFmtId="0" fontId="1" fillId="6" borderId="7" xfId="0" applyFont="1" applyFill="1" applyBorder="1" applyAlignment="1">
      <alignment horizontal="center" vertical="center"/>
    </xf>
    <xf numFmtId="0" fontId="1" fillId="7" borderId="6" xfId="0" applyFont="1" applyFill="1" applyBorder="1" applyAlignment="1">
      <alignment horizontal="center" vertical="center"/>
    </xf>
    <xf numFmtId="0" fontId="1" fillId="7" borderId="0" xfId="0" applyFont="1" applyFill="1" applyAlignment="1">
      <alignment horizontal="center" vertical="center"/>
    </xf>
    <xf numFmtId="0" fontId="1" fillId="7" borderId="7" xfId="0" applyFont="1" applyFill="1" applyBorder="1" applyAlignment="1">
      <alignment horizontal="center" vertical="center"/>
    </xf>
    <xf numFmtId="0" fontId="1" fillId="3" borderId="16" xfId="0" applyFont="1" applyFill="1" applyBorder="1" applyAlignment="1">
      <alignment horizontal="center" vertical="center"/>
    </xf>
    <xf numFmtId="0" fontId="1" fillId="3" borderId="17" xfId="0" applyFont="1" applyFill="1" applyBorder="1" applyAlignment="1">
      <alignment horizontal="center" vertical="center"/>
    </xf>
    <xf numFmtId="0" fontId="1" fillId="6" borderId="16" xfId="0" applyFont="1" applyFill="1" applyBorder="1" applyAlignment="1">
      <alignment horizontal="center" vertical="center"/>
    </xf>
    <xf numFmtId="0" fontId="1" fillId="6" borderId="17" xfId="0" applyFont="1" applyFill="1" applyBorder="1" applyAlignment="1">
      <alignment horizontal="center" vertical="center"/>
    </xf>
    <xf numFmtId="0" fontId="1" fillId="8" borderId="16" xfId="0" applyFont="1" applyFill="1" applyBorder="1" applyAlignment="1">
      <alignment horizontal="center" vertical="center"/>
    </xf>
    <xf numFmtId="0" fontId="1" fillId="8" borderId="17" xfId="0" applyFont="1" applyFill="1" applyBorder="1" applyAlignment="1">
      <alignment horizontal="center" vertical="center"/>
    </xf>
    <xf numFmtId="0" fontId="1" fillId="7" borderId="16" xfId="0" applyFont="1" applyFill="1" applyBorder="1" applyAlignment="1">
      <alignment horizontal="center" vertical="center"/>
    </xf>
    <xf numFmtId="0" fontId="1" fillId="7" borderId="17" xfId="0" applyFont="1" applyFill="1" applyBorder="1" applyAlignment="1">
      <alignment horizontal="center" vertical="center"/>
    </xf>
    <xf numFmtId="2" fontId="0" fillId="0" borderId="40" xfId="0" applyNumberFormat="1" applyBorder="1" applyAlignment="1">
      <alignment horizontal="center"/>
    </xf>
    <xf numFmtId="2" fontId="0" fillId="0" borderId="45" xfId="0" applyNumberFormat="1" applyBorder="1" applyAlignment="1">
      <alignment horizontal="center"/>
    </xf>
    <xf numFmtId="2" fontId="0" fillId="0" borderId="46" xfId="0" applyNumberFormat="1" applyBorder="1" applyAlignment="1">
      <alignment horizontal="center"/>
    </xf>
    <xf numFmtId="0" fontId="0" fillId="0" borderId="38" xfId="0" applyBorder="1" applyAlignment="1">
      <alignment horizontal="center" vertical="center"/>
    </xf>
    <xf numFmtId="44" fontId="0" fillId="0" borderId="19" xfId="1" applyFont="1" applyBorder="1" applyAlignment="1">
      <alignment horizontal="center" vertical="center" wrapText="1"/>
    </xf>
    <xf numFmtId="44" fontId="0" fillId="0" borderId="20" xfId="1" applyFont="1" applyBorder="1" applyAlignment="1">
      <alignment horizontal="center" vertical="center" wrapText="1"/>
    </xf>
    <xf numFmtId="44" fontId="0" fillId="0" borderId="21" xfId="1" applyFont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/>
    </xf>
    <xf numFmtId="0" fontId="6" fillId="0" borderId="35" xfId="0" applyFont="1" applyBorder="1" applyAlignment="1">
      <alignment horizontal="center" vertical="center"/>
    </xf>
    <xf numFmtId="0" fontId="6" fillId="0" borderId="36" xfId="0" applyFont="1" applyBorder="1" applyAlignment="1">
      <alignment horizontal="center" vertical="center"/>
    </xf>
    <xf numFmtId="0" fontId="6" fillId="0" borderId="37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136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6" tint="0.39994506668294322"/>
        </patternFill>
      </fill>
    </dxf>
    <dxf>
      <fill>
        <patternFill patternType="lightUp">
          <f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6" tint="0.39994506668294322"/>
        </patternFill>
      </fill>
    </dxf>
    <dxf>
      <fill>
        <patternFill patternType="lightUp">
          <f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6" tint="0.39994506668294322"/>
        </patternFill>
      </fill>
    </dxf>
    <dxf>
      <fill>
        <patternFill patternType="lightUp">
          <f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theme="8" tint="0.59996337778862885"/>
        </patternFill>
      </fill>
    </dxf>
    <dxf>
      <fill>
        <patternFill>
          <bgColor rgb="FFFFC000"/>
        </patternFill>
      </fill>
    </dxf>
    <dxf>
      <fill>
        <patternFill>
          <bgColor theme="6" tint="0.39994506668294322"/>
        </patternFill>
      </fill>
    </dxf>
    <dxf>
      <fill>
        <patternFill patternType="lightUp">
          <f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theme="8" tint="0.59996337778862885"/>
        </patternFill>
      </fill>
    </dxf>
    <dxf>
      <fill>
        <patternFill>
          <bgColor rgb="FFFFC000"/>
        </patternFill>
      </fill>
    </dxf>
    <dxf>
      <fill>
        <patternFill>
          <bgColor theme="6" tint="0.39994506668294322"/>
        </patternFill>
      </fill>
    </dxf>
    <dxf>
      <fill>
        <patternFill patternType="lightUp">
          <f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theme="8" tint="0.59996337778862885"/>
        </patternFill>
      </fill>
    </dxf>
    <dxf>
      <fill>
        <patternFill>
          <bgColor rgb="FFFFC000"/>
        </patternFill>
      </fill>
    </dxf>
    <dxf>
      <fill>
        <patternFill>
          <bgColor theme="6" tint="0.39994506668294322"/>
        </patternFill>
      </fill>
    </dxf>
    <dxf>
      <fill>
        <patternFill patternType="lightUp">
          <f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theme="8" tint="0.59996337778862885"/>
        </patternFill>
      </fill>
    </dxf>
    <dxf>
      <fill>
        <patternFill>
          <bgColor rgb="FFFFC000"/>
        </patternFill>
      </fill>
    </dxf>
    <dxf>
      <fill>
        <patternFill>
          <bgColor theme="6" tint="0.39994506668294322"/>
        </patternFill>
      </fill>
    </dxf>
    <dxf>
      <fill>
        <patternFill patternType="lightUp">
          <f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6" tint="0.39994506668294322"/>
        </patternFill>
      </fill>
    </dxf>
    <dxf>
      <fill>
        <patternFill patternType="lightUp">
          <f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6" tint="0.39994506668294322"/>
        </patternFill>
      </fill>
    </dxf>
    <dxf>
      <fill>
        <patternFill patternType="lightUp">
          <fgColor rgb="FFFF0000"/>
        </patternFill>
      </fill>
    </dxf>
    <dxf>
      <fill>
        <patternFill>
          <bgColor theme="5" tint="0.39994506668294322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0172006-363C-4464-AFA3-A60CD19167E7}" name="tblH" displayName="tblH" ref="AF52:AG58" totalsRowShown="0" headerRowDxfId="135" dataDxfId="134">
  <autoFilter ref="AF52:AG58" xr:uid="{80172006-363C-4464-AFA3-A60CD19167E7}"/>
  <tableColumns count="2">
    <tableColumn id="1" xr3:uid="{A705BEDD-6ED9-4BF6-9018-1192273F7CF6}" name="Label" dataDxfId="133"/>
    <tableColumn id="2" xr3:uid="{1B374BC8-8B80-43A4-B498-956F79CD9EF4}" name="Heures" dataDxfId="13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239000-0F32-4511-B506-3370EFB54276}">
  <dimension ref="A1:AU58"/>
  <sheetViews>
    <sheetView tabSelected="1" workbookViewId="0">
      <selection activeCell="A4" sqref="A4"/>
    </sheetView>
  </sheetViews>
  <sheetFormatPr baseColWidth="10" defaultColWidth="11.42578125" defaultRowHeight="15" x14ac:dyDescent="0.25"/>
  <cols>
    <col min="1" max="31" width="4.28515625" customWidth="1"/>
    <col min="32" max="32" width="6.42578125" customWidth="1"/>
    <col min="33" max="33" width="7.140625" customWidth="1"/>
    <col min="34" max="34" width="5.28515625" customWidth="1"/>
    <col min="35" max="35" width="7.42578125" customWidth="1"/>
    <col min="36" max="36" width="10.85546875" customWidth="1"/>
    <col min="37" max="37" width="6.85546875" customWidth="1"/>
    <col min="38" max="38" width="7" style="1" customWidth="1"/>
    <col min="39" max="39" width="8.140625" customWidth="1"/>
    <col min="47" max="47" width="14.42578125" bestFit="1" customWidth="1"/>
  </cols>
  <sheetData>
    <row r="1" spans="1:47" ht="21.75" thickBot="1" x14ac:dyDescent="0.4">
      <c r="A1" s="78">
        <v>2025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  <c r="AC1" s="78"/>
      <c r="AD1" s="78"/>
      <c r="AE1" s="78"/>
      <c r="AF1" s="24" t="s">
        <v>19</v>
      </c>
      <c r="AG1" s="23" t="s">
        <v>18</v>
      </c>
      <c r="AH1" s="19" t="s">
        <v>20</v>
      </c>
      <c r="AI1" s="115" t="s">
        <v>26</v>
      </c>
      <c r="AJ1" s="86"/>
      <c r="AK1" s="86"/>
      <c r="AL1" s="86"/>
      <c r="AM1" s="86"/>
    </row>
    <row r="2" spans="1:47" ht="14.1" customHeight="1" thickTop="1" thickBot="1" x14ac:dyDescent="0.3">
      <c r="A2" s="90" t="s">
        <v>0</v>
      </c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91"/>
      <c r="R2" s="91"/>
      <c r="S2" s="91"/>
      <c r="T2" s="91"/>
      <c r="U2" s="91"/>
      <c r="V2" s="91"/>
      <c r="W2" s="91"/>
      <c r="X2" s="91"/>
      <c r="Y2" s="91"/>
      <c r="Z2" s="91"/>
      <c r="AA2" s="91"/>
      <c r="AB2" s="91"/>
      <c r="AC2" s="91"/>
      <c r="AD2" s="91"/>
      <c r="AE2" s="92"/>
      <c r="AF2" s="104" t="s">
        <v>0</v>
      </c>
      <c r="AG2" s="105"/>
      <c r="AH2" s="105"/>
      <c r="AI2" s="30"/>
      <c r="AJ2" s="31" t="s">
        <v>27</v>
      </c>
      <c r="AK2" s="38" t="s">
        <v>28</v>
      </c>
      <c r="AL2" s="42" t="s">
        <v>30</v>
      </c>
      <c r="AM2" s="41" t="s">
        <v>29</v>
      </c>
      <c r="AO2" s="82" t="s">
        <v>50</v>
      </c>
      <c r="AP2" s="83"/>
      <c r="AQ2" s="84"/>
    </row>
    <row r="3" spans="1:47" s="1" customFormat="1" ht="14.1" customHeight="1" thickBot="1" x14ac:dyDescent="0.3">
      <c r="A3" s="2">
        <f>A4</f>
        <v>45658</v>
      </c>
      <c r="B3" s="3">
        <f t="shared" ref="B3:AE3" si="0">B4</f>
        <v>45659</v>
      </c>
      <c r="C3" s="3">
        <f t="shared" si="0"/>
        <v>45660</v>
      </c>
      <c r="D3" s="3">
        <f t="shared" si="0"/>
        <v>45661</v>
      </c>
      <c r="E3" s="3">
        <f t="shared" si="0"/>
        <v>45662</v>
      </c>
      <c r="F3" s="3">
        <f t="shared" si="0"/>
        <v>45663</v>
      </c>
      <c r="G3" s="3">
        <f t="shared" si="0"/>
        <v>45664</v>
      </c>
      <c r="H3" s="3">
        <f t="shared" si="0"/>
        <v>45665</v>
      </c>
      <c r="I3" s="3">
        <f t="shared" si="0"/>
        <v>45666</v>
      </c>
      <c r="J3" s="3">
        <f t="shared" si="0"/>
        <v>45667</v>
      </c>
      <c r="K3" s="3">
        <f t="shared" si="0"/>
        <v>45668</v>
      </c>
      <c r="L3" s="3">
        <f t="shared" si="0"/>
        <v>45669</v>
      </c>
      <c r="M3" s="3">
        <f t="shared" si="0"/>
        <v>45670</v>
      </c>
      <c r="N3" s="3">
        <f t="shared" si="0"/>
        <v>45671</v>
      </c>
      <c r="O3" s="3">
        <f t="shared" si="0"/>
        <v>45672</v>
      </c>
      <c r="P3" s="3">
        <f t="shared" si="0"/>
        <v>45673</v>
      </c>
      <c r="Q3" s="3">
        <f t="shared" si="0"/>
        <v>45674</v>
      </c>
      <c r="R3" s="3">
        <f t="shared" si="0"/>
        <v>45675</v>
      </c>
      <c r="S3" s="3">
        <f t="shared" si="0"/>
        <v>45676</v>
      </c>
      <c r="T3" s="3">
        <f t="shared" si="0"/>
        <v>45677</v>
      </c>
      <c r="U3" s="3">
        <f t="shared" si="0"/>
        <v>45678</v>
      </c>
      <c r="V3" s="3">
        <f t="shared" si="0"/>
        <v>45679</v>
      </c>
      <c r="W3" s="3">
        <f t="shared" si="0"/>
        <v>45680</v>
      </c>
      <c r="X3" s="3">
        <f t="shared" si="0"/>
        <v>45681</v>
      </c>
      <c r="Y3" s="3">
        <f t="shared" si="0"/>
        <v>45682</v>
      </c>
      <c r="Z3" s="3">
        <f t="shared" si="0"/>
        <v>45683</v>
      </c>
      <c r="AA3" s="3">
        <f t="shared" si="0"/>
        <v>45684</v>
      </c>
      <c r="AB3" s="3">
        <f t="shared" si="0"/>
        <v>45685</v>
      </c>
      <c r="AC3" s="3">
        <f t="shared" si="0"/>
        <v>45686</v>
      </c>
      <c r="AD3" s="3">
        <f t="shared" si="0"/>
        <v>45687</v>
      </c>
      <c r="AE3" s="4">
        <f t="shared" si="0"/>
        <v>45688</v>
      </c>
      <c r="AF3" s="104"/>
      <c r="AG3" s="105"/>
      <c r="AH3" s="105"/>
      <c r="AI3" s="32" t="s">
        <v>39</v>
      </c>
      <c r="AJ3" s="33">
        <f>SUM(AQ9)</f>
        <v>0</v>
      </c>
      <c r="AK3" s="39">
        <f>COUNTIF(A5:AE5,"cp")</f>
        <v>0</v>
      </c>
      <c r="AL3" s="33"/>
      <c r="AM3" s="34">
        <f>SUM(AJ3-AK3-AL3)</f>
        <v>0</v>
      </c>
      <c r="AO3" s="85"/>
      <c r="AP3" s="86"/>
      <c r="AQ3" s="87"/>
      <c r="AT3" t="s">
        <v>70</v>
      </c>
      <c r="AU3" t="s">
        <v>59</v>
      </c>
    </row>
    <row r="4" spans="1:47" s="1" customFormat="1" ht="14.1" customHeight="1" thickTop="1" thickBot="1" x14ac:dyDescent="0.3">
      <c r="A4" s="5">
        <f>DATE($A$1,1,1)</f>
        <v>45658</v>
      </c>
      <c r="B4" s="6">
        <f>A4+1</f>
        <v>45659</v>
      </c>
      <c r="C4" s="6">
        <f t="shared" ref="C4:AE4" si="1">B4+1</f>
        <v>45660</v>
      </c>
      <c r="D4" s="6">
        <f t="shared" si="1"/>
        <v>45661</v>
      </c>
      <c r="E4" s="6">
        <f t="shared" si="1"/>
        <v>45662</v>
      </c>
      <c r="F4" s="6">
        <f t="shared" si="1"/>
        <v>45663</v>
      </c>
      <c r="G4" s="6">
        <f t="shared" si="1"/>
        <v>45664</v>
      </c>
      <c r="H4" s="6">
        <f t="shared" si="1"/>
        <v>45665</v>
      </c>
      <c r="I4" s="6">
        <f t="shared" si="1"/>
        <v>45666</v>
      </c>
      <c r="J4" s="6">
        <f t="shared" si="1"/>
        <v>45667</v>
      </c>
      <c r="K4" s="6">
        <f t="shared" si="1"/>
        <v>45668</v>
      </c>
      <c r="L4" s="6">
        <f t="shared" si="1"/>
        <v>45669</v>
      </c>
      <c r="M4" s="6">
        <f t="shared" si="1"/>
        <v>45670</v>
      </c>
      <c r="N4" s="6">
        <f t="shared" si="1"/>
        <v>45671</v>
      </c>
      <c r="O4" s="6">
        <f t="shared" si="1"/>
        <v>45672</v>
      </c>
      <c r="P4" s="6">
        <f t="shared" si="1"/>
        <v>45673</v>
      </c>
      <c r="Q4" s="6">
        <f t="shared" si="1"/>
        <v>45674</v>
      </c>
      <c r="R4" s="6">
        <f t="shared" si="1"/>
        <v>45675</v>
      </c>
      <c r="S4" s="6">
        <f t="shared" si="1"/>
        <v>45676</v>
      </c>
      <c r="T4" s="6">
        <f t="shared" si="1"/>
        <v>45677</v>
      </c>
      <c r="U4" s="6">
        <f t="shared" si="1"/>
        <v>45678</v>
      </c>
      <c r="V4" s="6">
        <f t="shared" si="1"/>
        <v>45679</v>
      </c>
      <c r="W4" s="6">
        <f t="shared" si="1"/>
        <v>45680</v>
      </c>
      <c r="X4" s="6">
        <f t="shared" si="1"/>
        <v>45681</v>
      </c>
      <c r="Y4" s="6">
        <f t="shared" si="1"/>
        <v>45682</v>
      </c>
      <c r="Z4" s="6">
        <f t="shared" si="1"/>
        <v>45683</v>
      </c>
      <c r="AA4" s="6">
        <f t="shared" si="1"/>
        <v>45684</v>
      </c>
      <c r="AB4" s="6">
        <f t="shared" si="1"/>
        <v>45685</v>
      </c>
      <c r="AC4" s="6">
        <f t="shared" si="1"/>
        <v>45686</v>
      </c>
      <c r="AD4" s="6">
        <f t="shared" si="1"/>
        <v>45687</v>
      </c>
      <c r="AE4" s="7">
        <f t="shared" si="1"/>
        <v>45688</v>
      </c>
      <c r="AF4" s="104"/>
      <c r="AG4" s="105"/>
      <c r="AH4" s="105"/>
      <c r="AI4" s="45" t="s">
        <v>12</v>
      </c>
      <c r="AJ4" s="33">
        <f>SUM(AP5)</f>
        <v>6</v>
      </c>
      <c r="AK4" s="39">
        <f>COUNTIF(A5:AE5,"CT")</f>
        <v>0</v>
      </c>
      <c r="AL4" s="33"/>
      <c r="AM4" s="34">
        <f>SUM(AJ4-AK4)</f>
        <v>6</v>
      </c>
      <c r="AN4" s="62"/>
      <c r="AO4" s="71" t="s">
        <v>51</v>
      </c>
      <c r="AP4" s="42">
        <f>SUM(A1)</f>
        <v>2025</v>
      </c>
      <c r="AQ4" s="63">
        <f>SUM(AP4-1)</f>
        <v>2024</v>
      </c>
      <c r="AT4" s="73" t="s">
        <v>60</v>
      </c>
      <c r="AU4" s="74">
        <f>DATE(A1,1,1)</f>
        <v>45658</v>
      </c>
    </row>
    <row r="5" spans="1:47" s="1" customFormat="1" ht="14.1" customHeight="1" thickBot="1" x14ac:dyDescent="0.3">
      <c r="A5" s="8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10"/>
      <c r="AF5" s="20" cm="1">
        <f t="array" ref="AF5">SUM(A5:AE5)+SUM(IFERROR(VLOOKUP(A5:AE5,tblH[],2,FALSE),0))</f>
        <v>0</v>
      </c>
      <c r="AG5" s="21">
        <f>COUNTA(A5:AE5)*7</f>
        <v>0</v>
      </c>
      <c r="AH5" s="22">
        <f>SUM(AF5-AG5)</f>
        <v>0</v>
      </c>
      <c r="AI5" s="35" t="s">
        <v>16</v>
      </c>
      <c r="AJ5" s="36">
        <f>SUM(AQ8)</f>
        <v>0</v>
      </c>
      <c r="AK5" s="40">
        <f>COUNTIF(A5:AE5,"CAN")</f>
        <v>0</v>
      </c>
      <c r="AL5" s="43"/>
      <c r="AM5" s="37">
        <f>SUM(AJ5-AK5-AL5)</f>
        <v>0</v>
      </c>
      <c r="AN5" s="64" t="s">
        <v>40</v>
      </c>
      <c r="AO5" s="65" t="s">
        <v>36</v>
      </c>
      <c r="AP5" s="33">
        <v>6</v>
      </c>
      <c r="AQ5" s="66"/>
      <c r="AT5" s="73" t="s">
        <v>61</v>
      </c>
      <c r="AU5" s="74">
        <f>DATE($A$1,5,1)</f>
        <v>45778</v>
      </c>
    </row>
    <row r="6" spans="1:47" s="1" customFormat="1" ht="14.1" customHeight="1" thickTop="1" thickBot="1" x14ac:dyDescent="0.3">
      <c r="A6" s="93" t="s">
        <v>1</v>
      </c>
      <c r="B6" s="94"/>
      <c r="C6" s="94"/>
      <c r="D6" s="94"/>
      <c r="E6" s="94"/>
      <c r="F6" s="94"/>
      <c r="G6" s="94"/>
      <c r="H6" s="94"/>
      <c r="I6" s="94"/>
      <c r="J6" s="94"/>
      <c r="K6" s="94"/>
      <c r="L6" s="94"/>
      <c r="M6" s="94"/>
      <c r="N6" s="94"/>
      <c r="O6" s="94"/>
      <c r="P6" s="94"/>
      <c r="Q6" s="94"/>
      <c r="R6" s="94"/>
      <c r="S6" s="94"/>
      <c r="T6" s="94"/>
      <c r="U6" s="94"/>
      <c r="V6" s="94"/>
      <c r="W6" s="94"/>
      <c r="X6" s="94"/>
      <c r="Y6" s="94"/>
      <c r="Z6" s="94"/>
      <c r="AA6" s="94"/>
      <c r="AB6" s="94"/>
      <c r="AC6" s="11"/>
      <c r="AD6" s="11"/>
      <c r="AE6" s="12"/>
      <c r="AF6" s="104" t="s">
        <v>1</v>
      </c>
      <c r="AG6" s="105"/>
      <c r="AH6" s="105"/>
      <c r="AI6" s="30"/>
      <c r="AJ6" s="31" t="s">
        <v>27</v>
      </c>
      <c r="AK6" s="38" t="s">
        <v>28</v>
      </c>
      <c r="AL6" s="42" t="s">
        <v>30</v>
      </c>
      <c r="AM6" s="41" t="s">
        <v>29</v>
      </c>
      <c r="AN6" s="67" t="s">
        <v>41</v>
      </c>
      <c r="AO6" s="68" t="s">
        <v>37</v>
      </c>
      <c r="AP6" s="33">
        <v>6</v>
      </c>
      <c r="AQ6" s="34"/>
      <c r="AT6" s="75">
        <v>45785</v>
      </c>
      <c r="AU6" s="74">
        <f>DATE($A$1,5,8)</f>
        <v>45785</v>
      </c>
    </row>
    <row r="7" spans="1:47" s="1" customFormat="1" ht="14.1" customHeight="1" thickBot="1" x14ac:dyDescent="0.3">
      <c r="A7" s="2">
        <f>A8</f>
        <v>45689</v>
      </c>
      <c r="B7" s="3">
        <f>B8</f>
        <v>45690</v>
      </c>
      <c r="C7" s="3">
        <f t="shared" ref="C7:AB7" si="2">C8</f>
        <v>45691</v>
      </c>
      <c r="D7" s="3">
        <f t="shared" si="2"/>
        <v>45692</v>
      </c>
      <c r="E7" s="3">
        <f t="shared" si="2"/>
        <v>45693</v>
      </c>
      <c r="F7" s="3">
        <f t="shared" si="2"/>
        <v>45694</v>
      </c>
      <c r="G7" s="3">
        <f t="shared" si="2"/>
        <v>45695</v>
      </c>
      <c r="H7" s="3">
        <f t="shared" si="2"/>
        <v>45696</v>
      </c>
      <c r="I7" s="3">
        <f t="shared" si="2"/>
        <v>45697</v>
      </c>
      <c r="J7" s="3">
        <f t="shared" si="2"/>
        <v>45698</v>
      </c>
      <c r="K7" s="3">
        <f t="shared" si="2"/>
        <v>45699</v>
      </c>
      <c r="L7" s="3">
        <f t="shared" si="2"/>
        <v>45700</v>
      </c>
      <c r="M7" s="3">
        <f t="shared" si="2"/>
        <v>45701</v>
      </c>
      <c r="N7" s="3">
        <f t="shared" si="2"/>
        <v>45702</v>
      </c>
      <c r="O7" s="3">
        <f t="shared" si="2"/>
        <v>45703</v>
      </c>
      <c r="P7" s="3">
        <f t="shared" si="2"/>
        <v>45704</v>
      </c>
      <c r="Q7" s="3">
        <f t="shared" si="2"/>
        <v>45705</v>
      </c>
      <c r="R7" s="3">
        <f t="shared" si="2"/>
        <v>45706</v>
      </c>
      <c r="S7" s="3">
        <f t="shared" si="2"/>
        <v>45707</v>
      </c>
      <c r="T7" s="3">
        <f t="shared" si="2"/>
        <v>45708</v>
      </c>
      <c r="U7" s="3">
        <f t="shared" si="2"/>
        <v>45709</v>
      </c>
      <c r="V7" s="3">
        <f t="shared" si="2"/>
        <v>45710</v>
      </c>
      <c r="W7" s="3">
        <f t="shared" si="2"/>
        <v>45711</v>
      </c>
      <c r="X7" s="3">
        <f t="shared" si="2"/>
        <v>45712</v>
      </c>
      <c r="Y7" s="3">
        <f t="shared" si="2"/>
        <v>45713</v>
      </c>
      <c r="Z7" s="3">
        <f t="shared" si="2"/>
        <v>45714</v>
      </c>
      <c r="AA7" s="3">
        <f t="shared" si="2"/>
        <v>45715</v>
      </c>
      <c r="AB7" s="3">
        <f t="shared" si="2"/>
        <v>45716</v>
      </c>
      <c r="AC7" s="11"/>
      <c r="AD7" s="11"/>
      <c r="AE7" s="12"/>
      <c r="AF7" s="104"/>
      <c r="AG7" s="105"/>
      <c r="AH7" s="105"/>
      <c r="AI7" s="32" t="s">
        <v>39</v>
      </c>
      <c r="AJ7" s="33">
        <f>SUM(AM3)</f>
        <v>0</v>
      </c>
      <c r="AK7" s="39">
        <f>COUNTIF(A9:AE9,"cp")</f>
        <v>0</v>
      </c>
      <c r="AL7" s="33"/>
      <c r="AM7" s="34">
        <f t="shared" ref="AM7" si="3">SUM(AJ7-AK7-AL7)</f>
        <v>0</v>
      </c>
      <c r="AN7" s="67" t="s">
        <v>42</v>
      </c>
      <c r="AO7" s="69" t="s">
        <v>38</v>
      </c>
      <c r="AP7" s="33">
        <v>6</v>
      </c>
      <c r="AQ7" s="34"/>
      <c r="AT7" s="75">
        <v>45852</v>
      </c>
      <c r="AU7" s="74">
        <f>DATE($A$1,7,14)</f>
        <v>45852</v>
      </c>
    </row>
    <row r="8" spans="1:47" s="1" customFormat="1" ht="14.1" customHeight="1" thickBot="1" x14ac:dyDescent="0.3">
      <c r="A8" s="5">
        <f>DATE(A1,2,1)</f>
        <v>45689</v>
      </c>
      <c r="B8" s="6">
        <f>A8+1</f>
        <v>45690</v>
      </c>
      <c r="C8" s="6">
        <f t="shared" ref="C8:AB8" si="4">B8+1</f>
        <v>45691</v>
      </c>
      <c r="D8" s="6">
        <f t="shared" si="4"/>
        <v>45692</v>
      </c>
      <c r="E8" s="6">
        <f t="shared" si="4"/>
        <v>45693</v>
      </c>
      <c r="F8" s="6">
        <f t="shared" si="4"/>
        <v>45694</v>
      </c>
      <c r="G8" s="6">
        <f t="shared" si="4"/>
        <v>45695</v>
      </c>
      <c r="H8" s="6">
        <f t="shared" si="4"/>
        <v>45696</v>
      </c>
      <c r="I8" s="6">
        <f t="shared" si="4"/>
        <v>45697</v>
      </c>
      <c r="J8" s="6">
        <f t="shared" si="4"/>
        <v>45698</v>
      </c>
      <c r="K8" s="6">
        <f t="shared" si="4"/>
        <v>45699</v>
      </c>
      <c r="L8" s="6">
        <f t="shared" si="4"/>
        <v>45700</v>
      </c>
      <c r="M8" s="6">
        <f t="shared" si="4"/>
        <v>45701</v>
      </c>
      <c r="N8" s="6">
        <f t="shared" si="4"/>
        <v>45702</v>
      </c>
      <c r="O8" s="6">
        <f t="shared" si="4"/>
        <v>45703</v>
      </c>
      <c r="P8" s="6">
        <f t="shared" si="4"/>
        <v>45704</v>
      </c>
      <c r="Q8" s="6">
        <f t="shared" si="4"/>
        <v>45705</v>
      </c>
      <c r="R8" s="6">
        <f t="shared" si="4"/>
        <v>45706</v>
      </c>
      <c r="S8" s="6">
        <f t="shared" si="4"/>
        <v>45707</v>
      </c>
      <c r="T8" s="6">
        <f t="shared" si="4"/>
        <v>45708</v>
      </c>
      <c r="U8" s="6">
        <f t="shared" si="4"/>
        <v>45709</v>
      </c>
      <c r="V8" s="6">
        <f t="shared" si="4"/>
        <v>45710</v>
      </c>
      <c r="W8" s="6">
        <f t="shared" si="4"/>
        <v>45711</v>
      </c>
      <c r="X8" s="6">
        <f t="shared" si="4"/>
        <v>45712</v>
      </c>
      <c r="Y8" s="6">
        <f t="shared" si="4"/>
        <v>45713</v>
      </c>
      <c r="Z8" s="6">
        <f t="shared" si="4"/>
        <v>45714</v>
      </c>
      <c r="AA8" s="6">
        <f t="shared" si="4"/>
        <v>45715</v>
      </c>
      <c r="AB8" s="6">
        <f t="shared" si="4"/>
        <v>45716</v>
      </c>
      <c r="AC8" s="11"/>
      <c r="AD8" s="11"/>
      <c r="AE8" s="12"/>
      <c r="AF8" s="104"/>
      <c r="AG8" s="105"/>
      <c r="AH8" s="105"/>
      <c r="AI8" s="45" t="s">
        <v>12</v>
      </c>
      <c r="AJ8" s="33">
        <f>SUM(AM4)</f>
        <v>6</v>
      </c>
      <c r="AK8" s="39">
        <f>COUNTIF(A9:AE9,"CT")</f>
        <v>0</v>
      </c>
      <c r="AL8" s="33"/>
      <c r="AM8" s="34">
        <f t="shared" ref="AM8" si="5">SUM(AJ8-AK8)</f>
        <v>6</v>
      </c>
      <c r="AN8" s="67" t="s">
        <v>43</v>
      </c>
      <c r="AO8" s="33" t="s">
        <v>45</v>
      </c>
      <c r="AP8" s="33">
        <v>6</v>
      </c>
      <c r="AQ8" s="34"/>
      <c r="AT8" s="75">
        <v>45884</v>
      </c>
      <c r="AU8" s="74">
        <f>DATE($A$1,8,15)</f>
        <v>45884</v>
      </c>
    </row>
    <row r="9" spans="1:47" s="1" customFormat="1" ht="14.1" customHeight="1" thickBot="1" x14ac:dyDescent="0.3">
      <c r="A9" s="8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11"/>
      <c r="AD9" s="11"/>
      <c r="AE9" s="12"/>
      <c r="AF9" s="20" cm="1">
        <f t="array" ref="AF9">SUM(A9:AE9)+SUM(IFERROR(VLOOKUP(A9:AE9,tblH[],2,FALSE),0))</f>
        <v>0</v>
      </c>
      <c r="AG9" s="21">
        <f>COUNTA(A9:AE9)*7</f>
        <v>0</v>
      </c>
      <c r="AH9" s="22">
        <f>SUM(AH5+(AF9-AG9))</f>
        <v>0</v>
      </c>
      <c r="AI9" s="35" t="s">
        <v>16</v>
      </c>
      <c r="AJ9" s="33">
        <f>SUM(AM5)</f>
        <v>0</v>
      </c>
      <c r="AK9" s="40">
        <f>COUNTIF(A9:AE9,"CAN")</f>
        <v>0</v>
      </c>
      <c r="AL9" s="43"/>
      <c r="AM9" s="37">
        <f t="shared" ref="AM9" si="6">SUM(AJ9-AK9-AL9)</f>
        <v>0</v>
      </c>
      <c r="AN9" s="70" t="s">
        <v>44</v>
      </c>
      <c r="AO9" s="36" t="s">
        <v>39</v>
      </c>
      <c r="AP9" s="36">
        <v>30</v>
      </c>
      <c r="AQ9" s="37"/>
      <c r="AT9" s="73" t="s">
        <v>62</v>
      </c>
      <c r="AU9" s="74">
        <f>DATE($A$1,11,1)</f>
        <v>45962</v>
      </c>
    </row>
    <row r="10" spans="1:47" s="1" customFormat="1" ht="14.1" customHeight="1" thickTop="1" thickBot="1" x14ac:dyDescent="0.3">
      <c r="A10" s="93" t="s">
        <v>2</v>
      </c>
      <c r="B10" s="94"/>
      <c r="C10" s="94"/>
      <c r="D10" s="94"/>
      <c r="E10" s="94"/>
      <c r="F10" s="94"/>
      <c r="G10" s="94"/>
      <c r="H10" s="94"/>
      <c r="I10" s="94"/>
      <c r="J10" s="94"/>
      <c r="K10" s="94"/>
      <c r="L10" s="94"/>
      <c r="M10" s="94"/>
      <c r="N10" s="94"/>
      <c r="O10" s="94"/>
      <c r="P10" s="94"/>
      <c r="Q10" s="94"/>
      <c r="R10" s="94"/>
      <c r="S10" s="94"/>
      <c r="T10" s="94"/>
      <c r="U10" s="94"/>
      <c r="V10" s="94"/>
      <c r="W10" s="94"/>
      <c r="X10" s="94"/>
      <c r="Y10" s="94"/>
      <c r="Z10" s="94"/>
      <c r="AA10" s="94"/>
      <c r="AB10" s="94"/>
      <c r="AC10" s="94"/>
      <c r="AD10" s="94"/>
      <c r="AE10" s="95"/>
      <c r="AF10" s="104" t="s">
        <v>2</v>
      </c>
      <c r="AG10" s="105"/>
      <c r="AH10" s="105"/>
      <c r="AI10" s="30"/>
      <c r="AJ10" s="31" t="s">
        <v>27</v>
      </c>
      <c r="AK10" s="38" t="s">
        <v>28</v>
      </c>
      <c r="AL10" s="42" t="s">
        <v>30</v>
      </c>
      <c r="AM10" s="41" t="s">
        <v>29</v>
      </c>
      <c r="AT10" s="73" t="s">
        <v>63</v>
      </c>
      <c r="AU10" s="74">
        <f>DATE($A$1,11,11)</f>
        <v>45972</v>
      </c>
    </row>
    <row r="11" spans="1:47" s="1" customFormat="1" ht="14.1" customHeight="1" thickBot="1" x14ac:dyDescent="0.3">
      <c r="A11" s="2">
        <f>A12</f>
        <v>45717</v>
      </c>
      <c r="B11" s="3">
        <f>B12</f>
        <v>45718</v>
      </c>
      <c r="C11" s="3">
        <f t="shared" ref="C11:AE11" si="7">C12</f>
        <v>45719</v>
      </c>
      <c r="D11" s="3">
        <f t="shared" si="7"/>
        <v>45720</v>
      </c>
      <c r="E11" s="3">
        <f t="shared" si="7"/>
        <v>45721</v>
      </c>
      <c r="F11" s="3">
        <f t="shared" si="7"/>
        <v>45722</v>
      </c>
      <c r="G11" s="3">
        <f t="shared" si="7"/>
        <v>45723</v>
      </c>
      <c r="H11" s="3">
        <f t="shared" si="7"/>
        <v>45724</v>
      </c>
      <c r="I11" s="3">
        <f t="shared" si="7"/>
        <v>45725</v>
      </c>
      <c r="J11" s="3">
        <f t="shared" si="7"/>
        <v>45726</v>
      </c>
      <c r="K11" s="3">
        <f t="shared" si="7"/>
        <v>45727</v>
      </c>
      <c r="L11" s="3">
        <f t="shared" si="7"/>
        <v>45728</v>
      </c>
      <c r="M11" s="3">
        <f t="shared" si="7"/>
        <v>45729</v>
      </c>
      <c r="N11" s="3">
        <f t="shared" si="7"/>
        <v>45730</v>
      </c>
      <c r="O11" s="3">
        <f t="shared" si="7"/>
        <v>45731</v>
      </c>
      <c r="P11" s="3">
        <f t="shared" si="7"/>
        <v>45732</v>
      </c>
      <c r="Q11" s="3">
        <f t="shared" si="7"/>
        <v>45733</v>
      </c>
      <c r="R11" s="3">
        <f t="shared" si="7"/>
        <v>45734</v>
      </c>
      <c r="S11" s="3">
        <f t="shared" si="7"/>
        <v>45735</v>
      </c>
      <c r="T11" s="3">
        <f t="shared" si="7"/>
        <v>45736</v>
      </c>
      <c r="U11" s="3">
        <f t="shared" si="7"/>
        <v>45737</v>
      </c>
      <c r="V11" s="3">
        <f t="shared" si="7"/>
        <v>45738</v>
      </c>
      <c r="W11" s="3">
        <f t="shared" si="7"/>
        <v>45739</v>
      </c>
      <c r="X11" s="3">
        <f t="shared" si="7"/>
        <v>45740</v>
      </c>
      <c r="Y11" s="3">
        <f t="shared" si="7"/>
        <v>45741</v>
      </c>
      <c r="Z11" s="3">
        <f t="shared" si="7"/>
        <v>45742</v>
      </c>
      <c r="AA11" s="3">
        <f t="shared" si="7"/>
        <v>45743</v>
      </c>
      <c r="AB11" s="3">
        <f t="shared" si="7"/>
        <v>45744</v>
      </c>
      <c r="AC11" s="3">
        <f t="shared" si="7"/>
        <v>45745</v>
      </c>
      <c r="AD11" s="3">
        <f t="shared" si="7"/>
        <v>45746</v>
      </c>
      <c r="AE11" s="4">
        <f t="shared" si="7"/>
        <v>45747</v>
      </c>
      <c r="AF11" s="104"/>
      <c r="AG11" s="105"/>
      <c r="AH11" s="105"/>
      <c r="AI11" s="32" t="s">
        <v>39</v>
      </c>
      <c r="AJ11" s="33">
        <f>SUM(AM7)</f>
        <v>0</v>
      </c>
      <c r="AK11" s="39">
        <f>COUNTIF(A13:AE13,"cp")</f>
        <v>0</v>
      </c>
      <c r="AL11" s="33"/>
      <c r="AM11" s="34">
        <f>SUM(AJ11-AK11-AL11)</f>
        <v>0</v>
      </c>
      <c r="AT11" s="73" t="s">
        <v>64</v>
      </c>
      <c r="AU11" s="74">
        <f>DATE($A$1,12,25)</f>
        <v>46016</v>
      </c>
    </row>
    <row r="12" spans="1:47" s="1" customFormat="1" ht="14.1" customHeight="1" thickBot="1" x14ac:dyDescent="0.35">
      <c r="A12" s="5">
        <f>DATE(A1,3,1)</f>
        <v>45717</v>
      </c>
      <c r="B12" s="6">
        <f>A12+1</f>
        <v>45718</v>
      </c>
      <c r="C12" s="6">
        <f t="shared" ref="C12:AE12" si="8">B12+1</f>
        <v>45719</v>
      </c>
      <c r="D12" s="6">
        <f t="shared" si="8"/>
        <v>45720</v>
      </c>
      <c r="E12" s="6">
        <f t="shared" si="8"/>
        <v>45721</v>
      </c>
      <c r="F12" s="6">
        <f t="shared" si="8"/>
        <v>45722</v>
      </c>
      <c r="G12" s="6">
        <f t="shared" si="8"/>
        <v>45723</v>
      </c>
      <c r="H12" s="6">
        <f t="shared" si="8"/>
        <v>45724</v>
      </c>
      <c r="I12" s="6">
        <f t="shared" si="8"/>
        <v>45725</v>
      </c>
      <c r="J12" s="6">
        <f t="shared" si="8"/>
        <v>45726</v>
      </c>
      <c r="K12" s="6">
        <f t="shared" si="8"/>
        <v>45727</v>
      </c>
      <c r="L12" s="6">
        <f t="shared" si="8"/>
        <v>45728</v>
      </c>
      <c r="M12" s="6">
        <f t="shared" si="8"/>
        <v>45729</v>
      </c>
      <c r="N12" s="6">
        <f t="shared" si="8"/>
        <v>45730</v>
      </c>
      <c r="O12" s="6">
        <f t="shared" si="8"/>
        <v>45731</v>
      </c>
      <c r="P12" s="6">
        <f t="shared" si="8"/>
        <v>45732</v>
      </c>
      <c r="Q12" s="6">
        <f t="shared" si="8"/>
        <v>45733</v>
      </c>
      <c r="R12" s="6">
        <f t="shared" si="8"/>
        <v>45734</v>
      </c>
      <c r="S12" s="6">
        <f t="shared" si="8"/>
        <v>45735</v>
      </c>
      <c r="T12" s="6">
        <f t="shared" si="8"/>
        <v>45736</v>
      </c>
      <c r="U12" s="6">
        <f t="shared" si="8"/>
        <v>45737</v>
      </c>
      <c r="V12" s="6">
        <f t="shared" si="8"/>
        <v>45738</v>
      </c>
      <c r="W12" s="6">
        <f t="shared" si="8"/>
        <v>45739</v>
      </c>
      <c r="X12" s="6">
        <f t="shared" si="8"/>
        <v>45740</v>
      </c>
      <c r="Y12" s="6">
        <f t="shared" si="8"/>
        <v>45741</v>
      </c>
      <c r="Z12" s="6">
        <f t="shared" si="8"/>
        <v>45742</v>
      </c>
      <c r="AA12" s="6">
        <f t="shared" si="8"/>
        <v>45743</v>
      </c>
      <c r="AB12" s="6">
        <f t="shared" si="8"/>
        <v>45744</v>
      </c>
      <c r="AC12" s="6">
        <f t="shared" si="8"/>
        <v>45745</v>
      </c>
      <c r="AD12" s="6">
        <f t="shared" si="8"/>
        <v>45746</v>
      </c>
      <c r="AE12" s="7">
        <f t="shared" si="8"/>
        <v>45747</v>
      </c>
      <c r="AF12" s="104"/>
      <c r="AG12" s="105"/>
      <c r="AH12" s="105"/>
      <c r="AI12" s="45" t="s">
        <v>12</v>
      </c>
      <c r="AJ12" s="33">
        <f>SUM(AM8)</f>
        <v>6</v>
      </c>
      <c r="AK12" s="39">
        <f>COUNTIF(A13:AE13,"CT")</f>
        <v>0</v>
      </c>
      <c r="AL12" s="33"/>
      <c r="AM12" s="34">
        <f>SUM(AJ12-AK12)</f>
        <v>6</v>
      </c>
      <c r="AN12" s="54"/>
      <c r="AO12" s="119" t="s">
        <v>21</v>
      </c>
      <c r="AP12" s="116" t="s">
        <v>23</v>
      </c>
      <c r="AT12" s="73" t="s">
        <v>65</v>
      </c>
      <c r="AU12" s="76">
        <f>ROUND(DATE(A1, 4, MOD(234-11*MOD(A1, 19), 30))/7, 0)*7-6</f>
        <v>45767</v>
      </c>
    </row>
    <row r="13" spans="1:47" s="1" customFormat="1" ht="14.1" customHeight="1" thickBot="1" x14ac:dyDescent="0.35">
      <c r="A13" s="8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10"/>
      <c r="AF13" s="20" cm="1">
        <f t="array" ref="AF13">SUM(A13:AE13)+SUM(IFERROR(VLOOKUP(A13:AE13,tblH[],2,FALSE),0))</f>
        <v>0</v>
      </c>
      <c r="AG13" s="21">
        <f>COUNTA(A13:AE13)*7</f>
        <v>0</v>
      </c>
      <c r="AH13" s="22">
        <f>SUM(AH9+(AF13-AG13))</f>
        <v>0</v>
      </c>
      <c r="AI13" s="35" t="s">
        <v>16</v>
      </c>
      <c r="AJ13" s="33">
        <f>SUM(AM9)</f>
        <v>0</v>
      </c>
      <c r="AK13" s="40">
        <f>COUNTIF(A13:AE13,"CAN")</f>
        <v>0</v>
      </c>
      <c r="AL13" s="43"/>
      <c r="AM13" s="37">
        <f t="shared" ref="AM13" si="9">SUM(AJ13-AK13-AL13)</f>
        <v>0</v>
      </c>
      <c r="AN13" s="28"/>
      <c r="AO13" s="120"/>
      <c r="AP13" s="117"/>
      <c r="AT13" s="73" t="s">
        <v>66</v>
      </c>
      <c r="AU13" s="74">
        <f>AU12+1</f>
        <v>45768</v>
      </c>
    </row>
    <row r="14" spans="1:47" s="1" customFormat="1" ht="14.1" customHeight="1" thickTop="1" thickBot="1" x14ac:dyDescent="0.3">
      <c r="A14" s="96" t="s">
        <v>3</v>
      </c>
      <c r="B14" s="97"/>
      <c r="C14" s="97"/>
      <c r="D14" s="97"/>
      <c r="E14" s="97"/>
      <c r="F14" s="97"/>
      <c r="G14" s="97"/>
      <c r="H14" s="97"/>
      <c r="I14" s="97"/>
      <c r="J14" s="97"/>
      <c r="K14" s="97"/>
      <c r="L14" s="97"/>
      <c r="M14" s="97"/>
      <c r="N14" s="97"/>
      <c r="O14" s="97"/>
      <c r="P14" s="97"/>
      <c r="Q14" s="97"/>
      <c r="R14" s="97"/>
      <c r="S14" s="97"/>
      <c r="T14" s="97"/>
      <c r="U14" s="97"/>
      <c r="V14" s="97"/>
      <c r="W14" s="97"/>
      <c r="X14" s="97"/>
      <c r="Y14" s="97"/>
      <c r="Z14" s="97"/>
      <c r="AA14" s="97"/>
      <c r="AB14" s="97"/>
      <c r="AC14" s="97"/>
      <c r="AD14" s="97"/>
      <c r="AE14" s="12"/>
      <c r="AF14" s="106" t="s">
        <v>3</v>
      </c>
      <c r="AG14" s="107"/>
      <c r="AH14" s="107"/>
      <c r="AI14" s="30"/>
      <c r="AJ14" s="31" t="s">
        <v>27</v>
      </c>
      <c r="AK14" s="38" t="s">
        <v>28</v>
      </c>
      <c r="AL14" s="42" t="s">
        <v>30</v>
      </c>
      <c r="AM14" s="41" t="s">
        <v>29</v>
      </c>
      <c r="AN14" s="29"/>
      <c r="AO14" s="121"/>
      <c r="AP14" s="118"/>
      <c r="AT14" s="73" t="s">
        <v>67</v>
      </c>
      <c r="AU14" s="74">
        <f>AU12+39</f>
        <v>45806</v>
      </c>
    </row>
    <row r="15" spans="1:47" s="1" customFormat="1" ht="14.1" customHeight="1" thickBot="1" x14ac:dyDescent="0.3">
      <c r="A15" s="13">
        <f>A16</f>
        <v>45748</v>
      </c>
      <c r="B15" s="14">
        <f t="shared" ref="B15:AD15" si="10">B16</f>
        <v>45749</v>
      </c>
      <c r="C15" s="14">
        <f t="shared" si="10"/>
        <v>45750</v>
      </c>
      <c r="D15" s="14">
        <f t="shared" si="10"/>
        <v>45751</v>
      </c>
      <c r="E15" s="14">
        <f t="shared" si="10"/>
        <v>45752</v>
      </c>
      <c r="F15" s="14">
        <f t="shared" si="10"/>
        <v>45753</v>
      </c>
      <c r="G15" s="14">
        <f t="shared" si="10"/>
        <v>45754</v>
      </c>
      <c r="H15" s="14">
        <f t="shared" si="10"/>
        <v>45755</v>
      </c>
      <c r="I15" s="14">
        <f t="shared" si="10"/>
        <v>45756</v>
      </c>
      <c r="J15" s="14">
        <f t="shared" si="10"/>
        <v>45757</v>
      </c>
      <c r="K15" s="14">
        <f t="shared" si="10"/>
        <v>45758</v>
      </c>
      <c r="L15" s="14">
        <f t="shared" si="10"/>
        <v>45759</v>
      </c>
      <c r="M15" s="14">
        <f t="shared" si="10"/>
        <v>45760</v>
      </c>
      <c r="N15" s="14">
        <f t="shared" si="10"/>
        <v>45761</v>
      </c>
      <c r="O15" s="14">
        <f t="shared" si="10"/>
        <v>45762</v>
      </c>
      <c r="P15" s="14">
        <f t="shared" si="10"/>
        <v>45763</v>
      </c>
      <c r="Q15" s="14">
        <f t="shared" si="10"/>
        <v>45764</v>
      </c>
      <c r="R15" s="14">
        <f t="shared" si="10"/>
        <v>45765</v>
      </c>
      <c r="S15" s="14">
        <f t="shared" si="10"/>
        <v>45766</v>
      </c>
      <c r="T15" s="14">
        <f t="shared" si="10"/>
        <v>45767</v>
      </c>
      <c r="U15" s="14">
        <f t="shared" si="10"/>
        <v>45768</v>
      </c>
      <c r="V15" s="14">
        <f t="shared" si="10"/>
        <v>45769</v>
      </c>
      <c r="W15" s="14">
        <f t="shared" si="10"/>
        <v>45770</v>
      </c>
      <c r="X15" s="14">
        <f t="shared" si="10"/>
        <v>45771</v>
      </c>
      <c r="Y15" s="14">
        <f t="shared" si="10"/>
        <v>45772</v>
      </c>
      <c r="Z15" s="14">
        <f t="shared" si="10"/>
        <v>45773</v>
      </c>
      <c r="AA15" s="14">
        <f t="shared" si="10"/>
        <v>45774</v>
      </c>
      <c r="AB15" s="14">
        <f t="shared" si="10"/>
        <v>45775</v>
      </c>
      <c r="AC15" s="14">
        <f t="shared" si="10"/>
        <v>45776</v>
      </c>
      <c r="AD15" s="50">
        <f t="shared" si="10"/>
        <v>45777</v>
      </c>
      <c r="AE15" s="12"/>
      <c r="AF15" s="106"/>
      <c r="AG15" s="107"/>
      <c r="AH15" s="107"/>
      <c r="AI15" s="32" t="s">
        <v>39</v>
      </c>
      <c r="AJ15" s="33">
        <f>SUM(AM11)</f>
        <v>0</v>
      </c>
      <c r="AK15" s="39">
        <f>COUNTIF(A17:AE17,"cp")</f>
        <v>0</v>
      </c>
      <c r="AL15" s="33"/>
      <c r="AM15" s="34">
        <f t="shared" ref="AM15" si="11">SUM(AJ15-AK15-AL15)</f>
        <v>0</v>
      </c>
      <c r="AN15" s="26" t="s">
        <v>25</v>
      </c>
      <c r="AO15" s="26"/>
      <c r="AP15" s="27"/>
      <c r="AT15" s="73" t="s">
        <v>68</v>
      </c>
      <c r="AU15" s="74">
        <f>AU12+49</f>
        <v>45816</v>
      </c>
    </row>
    <row r="16" spans="1:47" s="1" customFormat="1" ht="14.1" customHeight="1" thickBot="1" x14ac:dyDescent="0.3">
      <c r="A16" s="5">
        <f>DATE($A$1,4,1)</f>
        <v>45748</v>
      </c>
      <c r="B16" s="6">
        <f>A16+1</f>
        <v>45749</v>
      </c>
      <c r="C16" s="6">
        <f t="shared" ref="C16:AD16" si="12">B16+1</f>
        <v>45750</v>
      </c>
      <c r="D16" s="6">
        <f t="shared" si="12"/>
        <v>45751</v>
      </c>
      <c r="E16" s="6">
        <f t="shared" si="12"/>
        <v>45752</v>
      </c>
      <c r="F16" s="6">
        <f t="shared" si="12"/>
        <v>45753</v>
      </c>
      <c r="G16" s="6">
        <f t="shared" si="12"/>
        <v>45754</v>
      </c>
      <c r="H16" s="6">
        <f t="shared" si="12"/>
        <v>45755</v>
      </c>
      <c r="I16" s="6">
        <f t="shared" si="12"/>
        <v>45756</v>
      </c>
      <c r="J16" s="6">
        <f t="shared" si="12"/>
        <v>45757</v>
      </c>
      <c r="K16" s="6">
        <f t="shared" si="12"/>
        <v>45758</v>
      </c>
      <c r="L16" s="6">
        <f t="shared" si="12"/>
        <v>45759</v>
      </c>
      <c r="M16" s="6">
        <f t="shared" si="12"/>
        <v>45760</v>
      </c>
      <c r="N16" s="6">
        <f t="shared" si="12"/>
        <v>45761</v>
      </c>
      <c r="O16" s="6">
        <f t="shared" si="12"/>
        <v>45762</v>
      </c>
      <c r="P16" s="6">
        <f t="shared" si="12"/>
        <v>45763</v>
      </c>
      <c r="Q16" s="6">
        <f t="shared" si="12"/>
        <v>45764</v>
      </c>
      <c r="R16" s="6">
        <f t="shared" si="12"/>
        <v>45765</v>
      </c>
      <c r="S16" s="6">
        <f t="shared" si="12"/>
        <v>45766</v>
      </c>
      <c r="T16" s="6">
        <f t="shared" si="12"/>
        <v>45767</v>
      </c>
      <c r="U16" s="6">
        <f t="shared" si="12"/>
        <v>45768</v>
      </c>
      <c r="V16" s="6">
        <f t="shared" si="12"/>
        <v>45769</v>
      </c>
      <c r="W16" s="6">
        <f t="shared" si="12"/>
        <v>45770</v>
      </c>
      <c r="X16" s="6">
        <f t="shared" si="12"/>
        <v>45771</v>
      </c>
      <c r="Y16" s="6">
        <f t="shared" si="12"/>
        <v>45772</v>
      </c>
      <c r="Z16" s="6">
        <f t="shared" si="12"/>
        <v>45773</v>
      </c>
      <c r="AA16" s="6">
        <f t="shared" si="12"/>
        <v>45774</v>
      </c>
      <c r="AB16" s="6">
        <f t="shared" si="12"/>
        <v>45775</v>
      </c>
      <c r="AC16" s="6">
        <f t="shared" si="12"/>
        <v>45776</v>
      </c>
      <c r="AD16" s="51">
        <f t="shared" si="12"/>
        <v>45777</v>
      </c>
      <c r="AE16" s="12"/>
      <c r="AF16" s="106"/>
      <c r="AG16" s="107"/>
      <c r="AH16" s="107"/>
      <c r="AI16" s="46" t="s">
        <v>12</v>
      </c>
      <c r="AJ16" s="33">
        <f>SUM(AP6)</f>
        <v>6</v>
      </c>
      <c r="AK16" s="39">
        <f>COUNTIF(A17:AE17,"CT")</f>
        <v>0</v>
      </c>
      <c r="AL16" s="33"/>
      <c r="AM16" s="34">
        <f t="shared" ref="AM16" si="13">SUM(AJ16-AK16)</f>
        <v>6</v>
      </c>
      <c r="AN16" s="22" t="s">
        <v>24</v>
      </c>
      <c r="AO16" s="22">
        <v>11.7</v>
      </c>
      <c r="AP16" s="27">
        <f>SUM(AP15*7)</f>
        <v>0</v>
      </c>
      <c r="AT16" s="73" t="s">
        <v>69</v>
      </c>
      <c r="AU16" s="74">
        <f>AU12+50</f>
        <v>45817</v>
      </c>
    </row>
    <row r="17" spans="1:45" s="1" customFormat="1" ht="14.1" customHeight="1" thickBot="1" x14ac:dyDescent="0.3">
      <c r="A17" s="8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12"/>
      <c r="AF17" s="20" cm="1">
        <f t="array" ref="AF17">SUM(A17:AE17)+SUM(IFERROR(VLOOKUP(A17:AE17,tblH[],2,FALSE),0))</f>
        <v>0</v>
      </c>
      <c r="AG17" s="21">
        <f t="shared" ref="AG17" si="14">COUNTA(A17:AE17)*7</f>
        <v>0</v>
      </c>
      <c r="AH17" s="22">
        <f t="shared" ref="AH17" si="15">SUM(AH13+(AF17-AG17))</f>
        <v>0</v>
      </c>
      <c r="AI17" s="35" t="s">
        <v>16</v>
      </c>
      <c r="AJ17" s="33">
        <f>SUM(AM13)</f>
        <v>0</v>
      </c>
      <c r="AK17" s="40">
        <f>COUNTIF(A17:AE17,"CAN")</f>
        <v>0</v>
      </c>
      <c r="AL17" s="43"/>
      <c r="AM17" s="37">
        <f t="shared" ref="AM17" si="16">SUM(AJ17-AK17-AL17)</f>
        <v>0</v>
      </c>
      <c r="AN17" s="25"/>
      <c r="AO17" s="126" t="s">
        <v>22</v>
      </c>
      <c r="AP17" s="127"/>
    </row>
    <row r="18" spans="1:45" s="1" customFormat="1" ht="14.1" customHeight="1" thickTop="1" thickBot="1" x14ac:dyDescent="0.3">
      <c r="A18" s="98" t="s">
        <v>4</v>
      </c>
      <c r="B18" s="99"/>
      <c r="C18" s="99"/>
      <c r="D18" s="99"/>
      <c r="E18" s="99"/>
      <c r="F18" s="99"/>
      <c r="G18" s="99"/>
      <c r="H18" s="99"/>
      <c r="I18" s="99"/>
      <c r="J18" s="99"/>
      <c r="K18" s="99"/>
      <c r="L18" s="99"/>
      <c r="M18" s="99"/>
      <c r="N18" s="99"/>
      <c r="O18" s="99"/>
      <c r="P18" s="99"/>
      <c r="Q18" s="99"/>
      <c r="R18" s="99"/>
      <c r="S18" s="99"/>
      <c r="T18" s="99"/>
      <c r="U18" s="99"/>
      <c r="V18" s="99"/>
      <c r="W18" s="99"/>
      <c r="X18" s="99"/>
      <c r="Y18" s="99"/>
      <c r="Z18" s="99"/>
      <c r="AA18" s="99"/>
      <c r="AB18" s="99"/>
      <c r="AC18" s="99"/>
      <c r="AD18" s="99"/>
      <c r="AE18" s="100"/>
      <c r="AF18" s="106" t="s">
        <v>4</v>
      </c>
      <c r="AG18" s="107"/>
      <c r="AH18" s="107"/>
      <c r="AI18" s="30"/>
      <c r="AJ18" s="31" t="s">
        <v>27</v>
      </c>
      <c r="AK18" s="38" t="s">
        <v>28</v>
      </c>
      <c r="AL18" s="42" t="s">
        <v>30</v>
      </c>
      <c r="AM18" s="41" t="s">
        <v>29</v>
      </c>
      <c r="AN18" s="25"/>
      <c r="AO18" s="122">
        <f>SUM(AH49+AO16+AP16)</f>
        <v>11.7</v>
      </c>
      <c r="AP18" s="123"/>
    </row>
    <row r="19" spans="1:45" s="1" customFormat="1" ht="14.1" customHeight="1" thickBot="1" x14ac:dyDescent="0.3">
      <c r="A19" s="2">
        <f>A20</f>
        <v>45778</v>
      </c>
      <c r="B19" s="3">
        <f>B20</f>
        <v>45779</v>
      </c>
      <c r="C19" s="3">
        <f t="shared" ref="C19:AE19" si="17">C20</f>
        <v>45780</v>
      </c>
      <c r="D19" s="3">
        <f t="shared" si="17"/>
        <v>45781</v>
      </c>
      <c r="E19" s="3">
        <f t="shared" si="17"/>
        <v>45782</v>
      </c>
      <c r="F19" s="3">
        <f t="shared" si="17"/>
        <v>45783</v>
      </c>
      <c r="G19" s="3">
        <f t="shared" si="17"/>
        <v>45784</v>
      </c>
      <c r="H19" s="3">
        <f t="shared" si="17"/>
        <v>45785</v>
      </c>
      <c r="I19" s="3">
        <f t="shared" si="17"/>
        <v>45786</v>
      </c>
      <c r="J19" s="3">
        <f t="shared" si="17"/>
        <v>45787</v>
      </c>
      <c r="K19" s="3">
        <f t="shared" si="17"/>
        <v>45788</v>
      </c>
      <c r="L19" s="3">
        <f t="shared" si="17"/>
        <v>45789</v>
      </c>
      <c r="M19" s="3">
        <f t="shared" si="17"/>
        <v>45790</v>
      </c>
      <c r="N19" s="3">
        <f t="shared" si="17"/>
        <v>45791</v>
      </c>
      <c r="O19" s="3">
        <f t="shared" si="17"/>
        <v>45792</v>
      </c>
      <c r="P19" s="3">
        <f t="shared" si="17"/>
        <v>45793</v>
      </c>
      <c r="Q19" s="3">
        <f t="shared" si="17"/>
        <v>45794</v>
      </c>
      <c r="R19" s="3">
        <f t="shared" si="17"/>
        <v>45795</v>
      </c>
      <c r="S19" s="3">
        <f t="shared" si="17"/>
        <v>45796</v>
      </c>
      <c r="T19" s="3">
        <f t="shared" si="17"/>
        <v>45797</v>
      </c>
      <c r="U19" s="3">
        <f t="shared" si="17"/>
        <v>45798</v>
      </c>
      <c r="V19" s="3">
        <f t="shared" si="17"/>
        <v>45799</v>
      </c>
      <c r="W19" s="3">
        <f t="shared" si="17"/>
        <v>45800</v>
      </c>
      <c r="X19" s="3">
        <f t="shared" si="17"/>
        <v>45801</v>
      </c>
      <c r="Y19" s="3">
        <f t="shared" si="17"/>
        <v>45802</v>
      </c>
      <c r="Z19" s="3">
        <f t="shared" si="17"/>
        <v>45803</v>
      </c>
      <c r="AA19" s="3">
        <f t="shared" si="17"/>
        <v>45804</v>
      </c>
      <c r="AB19" s="3">
        <f t="shared" si="17"/>
        <v>45805</v>
      </c>
      <c r="AC19" s="3">
        <f t="shared" si="17"/>
        <v>45806</v>
      </c>
      <c r="AD19" s="3">
        <f t="shared" si="17"/>
        <v>45807</v>
      </c>
      <c r="AE19" s="52">
        <f t="shared" si="17"/>
        <v>45808</v>
      </c>
      <c r="AF19" s="106"/>
      <c r="AG19" s="107"/>
      <c r="AH19" s="107"/>
      <c r="AI19" s="32" t="s">
        <v>39</v>
      </c>
      <c r="AJ19" s="33">
        <f>SUM(AM15)</f>
        <v>0</v>
      </c>
      <c r="AK19" s="39">
        <f>COUNTIF(A21:AE21,"cp")</f>
        <v>0</v>
      </c>
      <c r="AL19" s="33"/>
      <c r="AM19" s="34">
        <f t="shared" ref="AM19" si="18">SUM(AJ19-AK19-AL19)</f>
        <v>0</v>
      </c>
      <c r="AN19" s="25"/>
      <c r="AO19" s="124"/>
      <c r="AP19" s="125"/>
    </row>
    <row r="20" spans="1:45" s="1" customFormat="1" ht="14.1" customHeight="1" thickBot="1" x14ac:dyDescent="0.3">
      <c r="A20" s="5">
        <f>DATE($A$1,5,1)</f>
        <v>45778</v>
      </c>
      <c r="B20" s="6">
        <f>A20+1</f>
        <v>45779</v>
      </c>
      <c r="C20" s="6">
        <f t="shared" ref="C20:AE20" si="19">B20+1</f>
        <v>45780</v>
      </c>
      <c r="D20" s="6">
        <f t="shared" si="19"/>
        <v>45781</v>
      </c>
      <c r="E20" s="6">
        <f t="shared" si="19"/>
        <v>45782</v>
      </c>
      <c r="F20" s="6">
        <f t="shared" si="19"/>
        <v>45783</v>
      </c>
      <c r="G20" s="6">
        <f t="shared" si="19"/>
        <v>45784</v>
      </c>
      <c r="H20" s="6">
        <f t="shared" si="19"/>
        <v>45785</v>
      </c>
      <c r="I20" s="6">
        <f t="shared" si="19"/>
        <v>45786</v>
      </c>
      <c r="J20" s="6">
        <f t="shared" si="19"/>
        <v>45787</v>
      </c>
      <c r="K20" s="6">
        <f t="shared" si="19"/>
        <v>45788</v>
      </c>
      <c r="L20" s="6">
        <f t="shared" si="19"/>
        <v>45789</v>
      </c>
      <c r="M20" s="6">
        <f t="shared" si="19"/>
        <v>45790</v>
      </c>
      <c r="N20" s="6">
        <f t="shared" si="19"/>
        <v>45791</v>
      </c>
      <c r="O20" s="6">
        <f t="shared" si="19"/>
        <v>45792</v>
      </c>
      <c r="P20" s="6">
        <f t="shared" si="19"/>
        <v>45793</v>
      </c>
      <c r="Q20" s="6">
        <f t="shared" si="19"/>
        <v>45794</v>
      </c>
      <c r="R20" s="6">
        <f t="shared" si="19"/>
        <v>45795</v>
      </c>
      <c r="S20" s="6">
        <f t="shared" si="19"/>
        <v>45796</v>
      </c>
      <c r="T20" s="6">
        <f t="shared" si="19"/>
        <v>45797</v>
      </c>
      <c r="U20" s="6">
        <f t="shared" si="19"/>
        <v>45798</v>
      </c>
      <c r="V20" s="6">
        <f t="shared" si="19"/>
        <v>45799</v>
      </c>
      <c r="W20" s="6">
        <f t="shared" si="19"/>
        <v>45800</v>
      </c>
      <c r="X20" s="6">
        <f t="shared" si="19"/>
        <v>45801</v>
      </c>
      <c r="Y20" s="6">
        <f t="shared" si="19"/>
        <v>45802</v>
      </c>
      <c r="Z20" s="6">
        <f t="shared" si="19"/>
        <v>45803</v>
      </c>
      <c r="AA20" s="6">
        <f t="shared" si="19"/>
        <v>45804</v>
      </c>
      <c r="AB20" s="6">
        <f t="shared" si="19"/>
        <v>45805</v>
      </c>
      <c r="AC20" s="6">
        <f t="shared" si="19"/>
        <v>45806</v>
      </c>
      <c r="AD20" s="6">
        <f t="shared" si="19"/>
        <v>45807</v>
      </c>
      <c r="AE20" s="53">
        <f t="shared" si="19"/>
        <v>45808</v>
      </c>
      <c r="AF20" s="106"/>
      <c r="AG20" s="107"/>
      <c r="AH20" s="107"/>
      <c r="AI20" s="46" t="s">
        <v>12</v>
      </c>
      <c r="AJ20" s="33">
        <f>SUM(AM16)</f>
        <v>6</v>
      </c>
      <c r="AK20" s="39">
        <f t="shared" ref="AK20" si="20">COUNTIF(A21:AE21,"CT")</f>
        <v>0</v>
      </c>
      <c r="AL20" s="33"/>
      <c r="AM20" s="34">
        <f t="shared" ref="AM20" si="21">SUM(AJ20-AK20)</f>
        <v>6</v>
      </c>
    </row>
    <row r="21" spans="1:45" s="1" customFormat="1" ht="14.1" customHeight="1" thickBot="1" x14ac:dyDescent="0.3">
      <c r="A21" s="8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10"/>
      <c r="AF21" s="20" cm="1">
        <f t="array" ref="AF21">SUM(A21:AE21)+SUM(IFERROR(VLOOKUP(A21:AE21,tblH[],2,FALSE),0))</f>
        <v>0</v>
      </c>
      <c r="AG21" s="21">
        <f t="shared" ref="AG21" si="22">COUNTA(A21:AE21)*7</f>
        <v>0</v>
      </c>
      <c r="AH21" s="22">
        <f t="shared" ref="AH21" si="23">SUM(AH17+(AF21-AG21))</f>
        <v>0</v>
      </c>
      <c r="AI21" s="35" t="s">
        <v>16</v>
      </c>
      <c r="AJ21" s="33">
        <f>SUM(AM17)+AP8</f>
        <v>6</v>
      </c>
      <c r="AK21" s="40">
        <f t="shared" ref="AK21" si="24">COUNTIF(A21:AE21,"CAN")</f>
        <v>0</v>
      </c>
      <c r="AL21" s="43"/>
      <c r="AM21" s="37">
        <f t="shared" ref="AM21" si="25">SUM(AJ21-AK21-AL21)</f>
        <v>6</v>
      </c>
      <c r="AN21" s="57"/>
      <c r="AO21" s="55" t="s">
        <v>46</v>
      </c>
      <c r="AP21" s="55" t="s">
        <v>47</v>
      </c>
      <c r="AQ21" s="55" t="s">
        <v>46</v>
      </c>
      <c r="AR21" s="55" t="s">
        <v>47</v>
      </c>
      <c r="AS21" s="58" t="s">
        <v>48</v>
      </c>
    </row>
    <row r="22" spans="1:45" s="1" customFormat="1" ht="14.1" customHeight="1" thickTop="1" thickBot="1" x14ac:dyDescent="0.3">
      <c r="A22" s="96" t="s">
        <v>5</v>
      </c>
      <c r="B22" s="97"/>
      <c r="C22" s="97"/>
      <c r="D22" s="97"/>
      <c r="E22" s="97"/>
      <c r="F22" s="97"/>
      <c r="G22" s="97"/>
      <c r="H22" s="97"/>
      <c r="I22" s="97"/>
      <c r="J22" s="97"/>
      <c r="K22" s="97"/>
      <c r="L22" s="97"/>
      <c r="M22" s="97"/>
      <c r="N22" s="97"/>
      <c r="O22" s="97"/>
      <c r="P22" s="97"/>
      <c r="Q22" s="97"/>
      <c r="R22" s="97"/>
      <c r="S22" s="97"/>
      <c r="T22" s="97"/>
      <c r="U22" s="97"/>
      <c r="V22" s="97"/>
      <c r="W22" s="97"/>
      <c r="X22" s="97"/>
      <c r="Y22" s="97"/>
      <c r="Z22" s="97"/>
      <c r="AA22" s="97"/>
      <c r="AB22" s="97"/>
      <c r="AC22" s="97"/>
      <c r="AD22" s="97"/>
      <c r="AE22" s="12"/>
      <c r="AF22" s="106" t="s">
        <v>5</v>
      </c>
      <c r="AG22" s="107"/>
      <c r="AH22" s="107"/>
      <c r="AI22" s="30"/>
      <c r="AJ22" s="31" t="s">
        <v>27</v>
      </c>
      <c r="AK22" s="38" t="s">
        <v>28</v>
      </c>
      <c r="AL22" s="42" t="s">
        <v>30</v>
      </c>
      <c r="AM22" s="41" t="s">
        <v>29</v>
      </c>
      <c r="AN22" s="59" t="s">
        <v>31</v>
      </c>
      <c r="AO22" s="56"/>
      <c r="AP22" s="56"/>
      <c r="AQ22" s="56"/>
      <c r="AR22" s="56"/>
      <c r="AS22" s="60">
        <f>SUM((AP22-AO22)+(AR22-AQ22))</f>
        <v>0</v>
      </c>
    </row>
    <row r="23" spans="1:45" s="1" customFormat="1" ht="14.1" customHeight="1" thickBot="1" x14ac:dyDescent="0.3">
      <c r="A23" s="2">
        <f>A24</f>
        <v>45809</v>
      </c>
      <c r="B23" s="3">
        <f>B24</f>
        <v>45810</v>
      </c>
      <c r="C23" s="3">
        <f t="shared" ref="C23:AD23" si="26">C24</f>
        <v>45811</v>
      </c>
      <c r="D23" s="3">
        <f t="shared" si="26"/>
        <v>45812</v>
      </c>
      <c r="E23" s="3">
        <f t="shared" si="26"/>
        <v>45813</v>
      </c>
      <c r="F23" s="3">
        <f t="shared" si="26"/>
        <v>45814</v>
      </c>
      <c r="G23" s="3">
        <f t="shared" si="26"/>
        <v>45815</v>
      </c>
      <c r="H23" s="3">
        <f t="shared" si="26"/>
        <v>45816</v>
      </c>
      <c r="I23" s="3">
        <f t="shared" si="26"/>
        <v>45817</v>
      </c>
      <c r="J23" s="3">
        <f t="shared" si="26"/>
        <v>45818</v>
      </c>
      <c r="K23" s="3">
        <f t="shared" si="26"/>
        <v>45819</v>
      </c>
      <c r="L23" s="3">
        <f t="shared" si="26"/>
        <v>45820</v>
      </c>
      <c r="M23" s="3">
        <f t="shared" si="26"/>
        <v>45821</v>
      </c>
      <c r="N23" s="3">
        <f t="shared" si="26"/>
        <v>45822</v>
      </c>
      <c r="O23" s="3">
        <f t="shared" si="26"/>
        <v>45823</v>
      </c>
      <c r="P23" s="3">
        <f t="shared" si="26"/>
        <v>45824</v>
      </c>
      <c r="Q23" s="3">
        <f t="shared" si="26"/>
        <v>45825</v>
      </c>
      <c r="R23" s="3">
        <f t="shared" si="26"/>
        <v>45826</v>
      </c>
      <c r="S23" s="3">
        <f t="shared" si="26"/>
        <v>45827</v>
      </c>
      <c r="T23" s="3">
        <f t="shared" si="26"/>
        <v>45828</v>
      </c>
      <c r="U23" s="3">
        <f t="shared" si="26"/>
        <v>45829</v>
      </c>
      <c r="V23" s="3">
        <f t="shared" si="26"/>
        <v>45830</v>
      </c>
      <c r="W23" s="3">
        <f t="shared" si="26"/>
        <v>45831</v>
      </c>
      <c r="X23" s="3">
        <f t="shared" si="26"/>
        <v>45832</v>
      </c>
      <c r="Y23" s="3">
        <f t="shared" si="26"/>
        <v>45833</v>
      </c>
      <c r="Z23" s="3">
        <f t="shared" si="26"/>
        <v>45834</v>
      </c>
      <c r="AA23" s="3">
        <f t="shared" si="26"/>
        <v>45835</v>
      </c>
      <c r="AB23" s="3">
        <f t="shared" si="26"/>
        <v>45836</v>
      </c>
      <c r="AC23" s="3">
        <f t="shared" si="26"/>
        <v>45837</v>
      </c>
      <c r="AD23" s="3">
        <f t="shared" si="26"/>
        <v>45838</v>
      </c>
      <c r="AE23" s="12"/>
      <c r="AF23" s="106"/>
      <c r="AG23" s="107"/>
      <c r="AH23" s="107"/>
      <c r="AI23" s="32" t="s">
        <v>39</v>
      </c>
      <c r="AJ23" s="33">
        <f>SUM(AM19)+AP9</f>
        <v>30</v>
      </c>
      <c r="AK23" s="39">
        <f>COUNTIF(A25:AE25,"cp")</f>
        <v>0</v>
      </c>
      <c r="AL23" s="33"/>
      <c r="AM23" s="34">
        <f t="shared" ref="AM23" si="27">SUM(AJ23-AK23-AL23)</f>
        <v>30</v>
      </c>
      <c r="AN23" s="59" t="s">
        <v>32</v>
      </c>
      <c r="AO23" s="56"/>
      <c r="AP23" s="56"/>
      <c r="AQ23" s="56"/>
      <c r="AR23" s="56"/>
      <c r="AS23" s="60">
        <f>SUM((AP23-AO23)+(AR23-AQ23))</f>
        <v>0</v>
      </c>
    </row>
    <row r="24" spans="1:45" s="1" customFormat="1" ht="14.1" customHeight="1" thickBot="1" x14ac:dyDescent="0.3">
      <c r="A24" s="5">
        <f>DATE($A$1,6,1)</f>
        <v>45809</v>
      </c>
      <c r="B24" s="6">
        <f>A24+1</f>
        <v>45810</v>
      </c>
      <c r="C24" s="6">
        <f t="shared" ref="C24:AD24" si="28">B24+1</f>
        <v>45811</v>
      </c>
      <c r="D24" s="6">
        <f t="shared" si="28"/>
        <v>45812</v>
      </c>
      <c r="E24" s="6">
        <f t="shared" si="28"/>
        <v>45813</v>
      </c>
      <c r="F24" s="6">
        <f t="shared" si="28"/>
        <v>45814</v>
      </c>
      <c r="G24" s="6">
        <f t="shared" si="28"/>
        <v>45815</v>
      </c>
      <c r="H24" s="6">
        <f t="shared" si="28"/>
        <v>45816</v>
      </c>
      <c r="I24" s="6">
        <f t="shared" si="28"/>
        <v>45817</v>
      </c>
      <c r="J24" s="6">
        <f t="shared" si="28"/>
        <v>45818</v>
      </c>
      <c r="K24" s="6">
        <f t="shared" si="28"/>
        <v>45819</v>
      </c>
      <c r="L24" s="6">
        <f t="shared" si="28"/>
        <v>45820</v>
      </c>
      <c r="M24" s="6">
        <f t="shared" si="28"/>
        <v>45821</v>
      </c>
      <c r="N24" s="6">
        <f t="shared" si="28"/>
        <v>45822</v>
      </c>
      <c r="O24" s="6">
        <f t="shared" si="28"/>
        <v>45823</v>
      </c>
      <c r="P24" s="6">
        <f t="shared" si="28"/>
        <v>45824</v>
      </c>
      <c r="Q24" s="6">
        <f t="shared" si="28"/>
        <v>45825</v>
      </c>
      <c r="R24" s="6">
        <f t="shared" si="28"/>
        <v>45826</v>
      </c>
      <c r="S24" s="6">
        <f t="shared" si="28"/>
        <v>45827</v>
      </c>
      <c r="T24" s="6">
        <f t="shared" si="28"/>
        <v>45828</v>
      </c>
      <c r="U24" s="6">
        <f t="shared" si="28"/>
        <v>45829</v>
      </c>
      <c r="V24" s="6">
        <f t="shared" si="28"/>
        <v>45830</v>
      </c>
      <c r="W24" s="6">
        <f t="shared" si="28"/>
        <v>45831</v>
      </c>
      <c r="X24" s="6">
        <f t="shared" si="28"/>
        <v>45832</v>
      </c>
      <c r="Y24" s="6">
        <f t="shared" si="28"/>
        <v>45833</v>
      </c>
      <c r="Z24" s="6">
        <f t="shared" si="28"/>
        <v>45834</v>
      </c>
      <c r="AA24" s="6">
        <f t="shared" si="28"/>
        <v>45835</v>
      </c>
      <c r="AB24" s="6">
        <f t="shared" si="28"/>
        <v>45836</v>
      </c>
      <c r="AC24" s="6">
        <f t="shared" si="28"/>
        <v>45837</v>
      </c>
      <c r="AD24" s="6">
        <f t="shared" si="28"/>
        <v>45838</v>
      </c>
      <c r="AE24" s="12"/>
      <c r="AF24" s="106"/>
      <c r="AG24" s="107"/>
      <c r="AH24" s="107"/>
      <c r="AI24" s="46" t="s">
        <v>12</v>
      </c>
      <c r="AJ24" s="33">
        <f>SUM(AM20)</f>
        <v>6</v>
      </c>
      <c r="AK24" s="39">
        <f t="shared" ref="AK24" si="29">COUNTIF(A25:AE25,"CT")</f>
        <v>0</v>
      </c>
      <c r="AL24" s="33"/>
      <c r="AM24" s="34">
        <f t="shared" ref="AM24" si="30">SUM(AJ24-AK24)</f>
        <v>6</v>
      </c>
      <c r="AN24" s="59" t="s">
        <v>33</v>
      </c>
      <c r="AO24" s="56"/>
      <c r="AP24" s="56"/>
      <c r="AQ24" s="56"/>
      <c r="AR24" s="56"/>
      <c r="AS24" s="60">
        <f>SUM((AP24-AO24)+(AR24-AQ24))</f>
        <v>0</v>
      </c>
    </row>
    <row r="25" spans="1:45" s="1" customFormat="1" ht="14.1" customHeight="1" thickBot="1" x14ac:dyDescent="0.3">
      <c r="A25" s="8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12"/>
      <c r="AF25" s="20" cm="1">
        <f t="array" ref="AF25">SUM(A25:AE25)+SUM(IFERROR(VLOOKUP(A25:AE25,tblH[],2,FALSE),0))</f>
        <v>0</v>
      </c>
      <c r="AG25" s="21">
        <f t="shared" ref="AG25" si="31">COUNTA(A25:AE25)*7</f>
        <v>0</v>
      </c>
      <c r="AH25" s="22">
        <f>SUM(AH21+(AF25-AG25))</f>
        <v>0</v>
      </c>
      <c r="AI25" s="35" t="s">
        <v>16</v>
      </c>
      <c r="AJ25" s="33">
        <f>SUM(AM21)</f>
        <v>6</v>
      </c>
      <c r="AK25" s="40">
        <f t="shared" ref="AK25" si="32">COUNTIF(A25:AE25,"CAN")</f>
        <v>0</v>
      </c>
      <c r="AL25" s="43"/>
      <c r="AM25" s="37">
        <f t="shared" ref="AM25" si="33">SUM(AJ25-AK25-AL25)</f>
        <v>6</v>
      </c>
      <c r="AN25" s="59" t="s">
        <v>34</v>
      </c>
      <c r="AO25" s="56"/>
      <c r="AP25" s="56"/>
      <c r="AQ25" s="56"/>
      <c r="AR25" s="56"/>
      <c r="AS25" s="60">
        <f>SUM((AP25-AO25)+(AR25-AQ25))</f>
        <v>0</v>
      </c>
    </row>
    <row r="26" spans="1:45" s="1" customFormat="1" ht="14.1" customHeight="1" thickTop="1" thickBot="1" x14ac:dyDescent="0.3">
      <c r="A26" s="101" t="s">
        <v>6</v>
      </c>
      <c r="B26" s="102"/>
      <c r="C26" s="102"/>
      <c r="D26" s="102"/>
      <c r="E26" s="102"/>
      <c r="F26" s="102"/>
      <c r="G26" s="102"/>
      <c r="H26" s="102"/>
      <c r="I26" s="102"/>
      <c r="J26" s="102"/>
      <c r="K26" s="102"/>
      <c r="L26" s="102"/>
      <c r="M26" s="102"/>
      <c r="N26" s="102"/>
      <c r="O26" s="102"/>
      <c r="P26" s="102"/>
      <c r="Q26" s="102"/>
      <c r="R26" s="102"/>
      <c r="S26" s="102"/>
      <c r="T26" s="102"/>
      <c r="U26" s="102"/>
      <c r="V26" s="102"/>
      <c r="W26" s="102"/>
      <c r="X26" s="102"/>
      <c r="Y26" s="102"/>
      <c r="Z26" s="102"/>
      <c r="AA26" s="102"/>
      <c r="AB26" s="102"/>
      <c r="AC26" s="102"/>
      <c r="AD26" s="102"/>
      <c r="AE26" s="103"/>
      <c r="AF26" s="110" t="s">
        <v>6</v>
      </c>
      <c r="AG26" s="111"/>
      <c r="AH26" s="111"/>
      <c r="AI26" s="30"/>
      <c r="AJ26" s="31" t="s">
        <v>27</v>
      </c>
      <c r="AK26" s="38" t="s">
        <v>28</v>
      </c>
      <c r="AL26" s="42" t="s">
        <v>30</v>
      </c>
      <c r="AM26" s="41" t="s">
        <v>29</v>
      </c>
      <c r="AN26" s="59" t="s">
        <v>35</v>
      </c>
      <c r="AO26" s="56"/>
      <c r="AP26" s="56"/>
      <c r="AQ26" s="56"/>
      <c r="AR26" s="56"/>
      <c r="AS26" s="60">
        <f>SUM((AP26-AO26)+(AR26-AQ26))</f>
        <v>0</v>
      </c>
    </row>
    <row r="27" spans="1:45" s="1" customFormat="1" ht="14.1" customHeight="1" thickBot="1" x14ac:dyDescent="0.3">
      <c r="A27" s="2">
        <f>A28</f>
        <v>45839</v>
      </c>
      <c r="B27" s="3">
        <f t="shared" ref="B27:AE27" si="34">B28</f>
        <v>45840</v>
      </c>
      <c r="C27" s="3">
        <f t="shared" si="34"/>
        <v>45841</v>
      </c>
      <c r="D27" s="3">
        <f t="shared" si="34"/>
        <v>45842</v>
      </c>
      <c r="E27" s="3">
        <f t="shared" si="34"/>
        <v>45843</v>
      </c>
      <c r="F27" s="3">
        <f t="shared" si="34"/>
        <v>45844</v>
      </c>
      <c r="G27" s="3">
        <f t="shared" si="34"/>
        <v>45845</v>
      </c>
      <c r="H27" s="3">
        <f t="shared" si="34"/>
        <v>45846</v>
      </c>
      <c r="I27" s="3">
        <f t="shared" si="34"/>
        <v>45847</v>
      </c>
      <c r="J27" s="3">
        <f t="shared" si="34"/>
        <v>45848</v>
      </c>
      <c r="K27" s="3">
        <f t="shared" si="34"/>
        <v>45849</v>
      </c>
      <c r="L27" s="3">
        <f t="shared" si="34"/>
        <v>45850</v>
      </c>
      <c r="M27" s="3">
        <f t="shared" si="34"/>
        <v>45851</v>
      </c>
      <c r="N27" s="3">
        <f t="shared" si="34"/>
        <v>45852</v>
      </c>
      <c r="O27" s="3">
        <f t="shared" si="34"/>
        <v>45853</v>
      </c>
      <c r="P27" s="3">
        <f t="shared" si="34"/>
        <v>45854</v>
      </c>
      <c r="Q27" s="3">
        <f t="shared" si="34"/>
        <v>45855</v>
      </c>
      <c r="R27" s="3">
        <f t="shared" si="34"/>
        <v>45856</v>
      </c>
      <c r="S27" s="3">
        <f t="shared" si="34"/>
        <v>45857</v>
      </c>
      <c r="T27" s="3">
        <f t="shared" si="34"/>
        <v>45858</v>
      </c>
      <c r="U27" s="3">
        <f t="shared" si="34"/>
        <v>45859</v>
      </c>
      <c r="V27" s="3">
        <f t="shared" si="34"/>
        <v>45860</v>
      </c>
      <c r="W27" s="3">
        <f t="shared" si="34"/>
        <v>45861</v>
      </c>
      <c r="X27" s="3">
        <f t="shared" si="34"/>
        <v>45862</v>
      </c>
      <c r="Y27" s="3">
        <f t="shared" si="34"/>
        <v>45863</v>
      </c>
      <c r="Z27" s="3">
        <f t="shared" si="34"/>
        <v>45864</v>
      </c>
      <c r="AA27" s="3">
        <f t="shared" si="34"/>
        <v>45865</v>
      </c>
      <c r="AB27" s="3">
        <f t="shared" si="34"/>
        <v>45866</v>
      </c>
      <c r="AC27" s="3">
        <f t="shared" si="34"/>
        <v>45867</v>
      </c>
      <c r="AD27" s="3">
        <f t="shared" si="34"/>
        <v>45868</v>
      </c>
      <c r="AE27" s="4">
        <f t="shared" si="34"/>
        <v>45869</v>
      </c>
      <c r="AF27" s="110"/>
      <c r="AG27" s="111"/>
      <c r="AH27" s="111"/>
      <c r="AI27" s="32" t="s">
        <v>39</v>
      </c>
      <c r="AJ27" s="33">
        <f>SUM(AM23)</f>
        <v>30</v>
      </c>
      <c r="AK27" s="39">
        <f>COUNTIF(A29:AE29,"cp")</f>
        <v>0</v>
      </c>
      <c r="AL27" s="33"/>
      <c r="AM27" s="34">
        <f t="shared" ref="AM27" si="35">SUM(AJ27-AK27-AL27)</f>
        <v>30</v>
      </c>
      <c r="AN27" s="61" t="s">
        <v>49</v>
      </c>
      <c r="AO27" s="112">
        <f>SUM(AS22:AS26)</f>
        <v>0</v>
      </c>
      <c r="AP27" s="113"/>
      <c r="AQ27" s="113"/>
      <c r="AR27" s="113"/>
      <c r="AS27" s="114"/>
    </row>
    <row r="28" spans="1:45" s="1" customFormat="1" ht="14.1" customHeight="1" thickBot="1" x14ac:dyDescent="0.3">
      <c r="A28" s="5">
        <f>DATE($A$1,7,1)</f>
        <v>45839</v>
      </c>
      <c r="B28" s="6">
        <f>A28+1</f>
        <v>45840</v>
      </c>
      <c r="C28" s="6">
        <f t="shared" ref="C28:AE28" si="36">B28+1</f>
        <v>45841</v>
      </c>
      <c r="D28" s="6">
        <f t="shared" si="36"/>
        <v>45842</v>
      </c>
      <c r="E28" s="6">
        <f t="shared" si="36"/>
        <v>45843</v>
      </c>
      <c r="F28" s="6">
        <f t="shared" si="36"/>
        <v>45844</v>
      </c>
      <c r="G28" s="6">
        <f t="shared" si="36"/>
        <v>45845</v>
      </c>
      <c r="H28" s="6">
        <f t="shared" si="36"/>
        <v>45846</v>
      </c>
      <c r="I28" s="6">
        <f t="shared" si="36"/>
        <v>45847</v>
      </c>
      <c r="J28" s="6">
        <f t="shared" si="36"/>
        <v>45848</v>
      </c>
      <c r="K28" s="6">
        <f t="shared" si="36"/>
        <v>45849</v>
      </c>
      <c r="L28" s="6">
        <f t="shared" si="36"/>
        <v>45850</v>
      </c>
      <c r="M28" s="6">
        <f t="shared" si="36"/>
        <v>45851</v>
      </c>
      <c r="N28" s="6">
        <f t="shared" si="36"/>
        <v>45852</v>
      </c>
      <c r="O28" s="6">
        <f t="shared" si="36"/>
        <v>45853</v>
      </c>
      <c r="P28" s="6">
        <f t="shared" si="36"/>
        <v>45854</v>
      </c>
      <c r="Q28" s="6">
        <f t="shared" si="36"/>
        <v>45855</v>
      </c>
      <c r="R28" s="6">
        <f t="shared" si="36"/>
        <v>45856</v>
      </c>
      <c r="S28" s="6">
        <f t="shared" si="36"/>
        <v>45857</v>
      </c>
      <c r="T28" s="6">
        <f t="shared" si="36"/>
        <v>45858</v>
      </c>
      <c r="U28" s="6">
        <f t="shared" si="36"/>
        <v>45859</v>
      </c>
      <c r="V28" s="6">
        <f t="shared" si="36"/>
        <v>45860</v>
      </c>
      <c r="W28" s="6">
        <f t="shared" si="36"/>
        <v>45861</v>
      </c>
      <c r="X28" s="6">
        <f t="shared" si="36"/>
        <v>45862</v>
      </c>
      <c r="Y28" s="6">
        <f t="shared" si="36"/>
        <v>45863</v>
      </c>
      <c r="Z28" s="6">
        <f t="shared" si="36"/>
        <v>45864</v>
      </c>
      <c r="AA28" s="6">
        <f t="shared" si="36"/>
        <v>45865</v>
      </c>
      <c r="AB28" s="6">
        <f t="shared" si="36"/>
        <v>45866</v>
      </c>
      <c r="AC28" s="6">
        <f t="shared" si="36"/>
        <v>45867</v>
      </c>
      <c r="AD28" s="6">
        <f t="shared" si="36"/>
        <v>45868</v>
      </c>
      <c r="AE28" s="7">
        <f t="shared" si="36"/>
        <v>45869</v>
      </c>
      <c r="AF28" s="110"/>
      <c r="AG28" s="111"/>
      <c r="AH28" s="111"/>
      <c r="AI28" s="32" t="s">
        <v>12</v>
      </c>
      <c r="AJ28" s="33">
        <f>SUM(AM24)</f>
        <v>6</v>
      </c>
      <c r="AK28" s="39">
        <f t="shared" ref="AK28" si="37">COUNTIF(A29:AE29,"CT")</f>
        <v>0</v>
      </c>
      <c r="AL28" s="33"/>
      <c r="AM28" s="34">
        <f t="shared" ref="AM28" si="38">SUM(AJ28-AK28)</f>
        <v>6</v>
      </c>
    </row>
    <row r="29" spans="1:45" s="1" customFormat="1" ht="14.1" customHeight="1" thickBot="1" x14ac:dyDescent="0.3">
      <c r="A29" s="8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10"/>
      <c r="AF29" s="20" cm="1">
        <f t="array" ref="AF29">SUM(A29:AE29)+SUM(IFERROR(VLOOKUP(A29:AE29,tblH[],2,FALSE),0))</f>
        <v>0</v>
      </c>
      <c r="AG29" s="21">
        <f t="shared" ref="AG29" si="39">COUNTA(A29:AE29)*7</f>
        <v>0</v>
      </c>
      <c r="AH29" s="22">
        <f t="shared" ref="AH29" si="40">SUM(AH25+(AF29-AG29))</f>
        <v>0</v>
      </c>
      <c r="AI29" s="35" t="s">
        <v>16</v>
      </c>
      <c r="AJ29" s="33">
        <f>SUM(AM25)</f>
        <v>6</v>
      </c>
      <c r="AK29" s="40">
        <f t="shared" ref="AK29" si="41">COUNTIF(A29:AE29,"CAN")</f>
        <v>0</v>
      </c>
      <c r="AL29" s="43"/>
      <c r="AM29" s="37">
        <f t="shared" ref="AM29" si="42">SUM(AJ29-AK29-AL29)</f>
        <v>6</v>
      </c>
    </row>
    <row r="30" spans="1:45" s="1" customFormat="1" ht="14.1" customHeight="1" thickTop="1" thickBot="1" x14ac:dyDescent="0.3">
      <c r="A30" s="101" t="s">
        <v>7</v>
      </c>
      <c r="B30" s="102"/>
      <c r="C30" s="102"/>
      <c r="D30" s="102"/>
      <c r="E30" s="102"/>
      <c r="F30" s="102"/>
      <c r="G30" s="102"/>
      <c r="H30" s="102"/>
      <c r="I30" s="102"/>
      <c r="J30" s="102"/>
      <c r="K30" s="102"/>
      <c r="L30" s="102"/>
      <c r="M30" s="102"/>
      <c r="N30" s="102"/>
      <c r="O30" s="102"/>
      <c r="P30" s="102"/>
      <c r="Q30" s="102"/>
      <c r="R30" s="102"/>
      <c r="S30" s="102"/>
      <c r="T30" s="102"/>
      <c r="U30" s="102"/>
      <c r="V30" s="102"/>
      <c r="W30" s="102"/>
      <c r="X30" s="102"/>
      <c r="Y30" s="102"/>
      <c r="Z30" s="102"/>
      <c r="AA30" s="102"/>
      <c r="AB30" s="102"/>
      <c r="AC30" s="102"/>
      <c r="AD30" s="102"/>
      <c r="AE30" s="103"/>
      <c r="AF30" s="110" t="s">
        <v>7</v>
      </c>
      <c r="AG30" s="111"/>
      <c r="AH30" s="111"/>
      <c r="AI30" s="30"/>
      <c r="AJ30" s="31" t="s">
        <v>27</v>
      </c>
      <c r="AK30" s="38" t="s">
        <v>28</v>
      </c>
      <c r="AL30" s="42" t="s">
        <v>30</v>
      </c>
      <c r="AM30" s="41" t="s">
        <v>29</v>
      </c>
    </row>
    <row r="31" spans="1:45" s="1" customFormat="1" ht="14.1" customHeight="1" thickBot="1" x14ac:dyDescent="0.3">
      <c r="A31" s="2">
        <f>A32</f>
        <v>45870</v>
      </c>
      <c r="B31" s="3">
        <f>B32</f>
        <v>45871</v>
      </c>
      <c r="C31" s="3">
        <f t="shared" ref="C31:AE31" si="43">C32</f>
        <v>45872</v>
      </c>
      <c r="D31" s="3">
        <f t="shared" si="43"/>
        <v>45873</v>
      </c>
      <c r="E31" s="3">
        <f t="shared" si="43"/>
        <v>45874</v>
      </c>
      <c r="F31" s="3">
        <f t="shared" si="43"/>
        <v>45875</v>
      </c>
      <c r="G31" s="3">
        <f t="shared" si="43"/>
        <v>45876</v>
      </c>
      <c r="H31" s="3">
        <f t="shared" si="43"/>
        <v>45877</v>
      </c>
      <c r="I31" s="3">
        <f t="shared" si="43"/>
        <v>45878</v>
      </c>
      <c r="J31" s="3">
        <f t="shared" si="43"/>
        <v>45879</v>
      </c>
      <c r="K31" s="3">
        <f t="shared" si="43"/>
        <v>45880</v>
      </c>
      <c r="L31" s="3">
        <f t="shared" si="43"/>
        <v>45881</v>
      </c>
      <c r="M31" s="3">
        <f t="shared" si="43"/>
        <v>45882</v>
      </c>
      <c r="N31" s="3">
        <f t="shared" si="43"/>
        <v>45883</v>
      </c>
      <c r="O31" s="3">
        <f t="shared" si="43"/>
        <v>45884</v>
      </c>
      <c r="P31" s="3">
        <f t="shared" si="43"/>
        <v>45885</v>
      </c>
      <c r="Q31" s="3">
        <f t="shared" si="43"/>
        <v>45886</v>
      </c>
      <c r="R31" s="3">
        <f t="shared" si="43"/>
        <v>45887</v>
      </c>
      <c r="S31" s="3">
        <f t="shared" si="43"/>
        <v>45888</v>
      </c>
      <c r="T31" s="3">
        <f t="shared" si="43"/>
        <v>45889</v>
      </c>
      <c r="U31" s="3">
        <f t="shared" si="43"/>
        <v>45890</v>
      </c>
      <c r="V31" s="3">
        <f t="shared" si="43"/>
        <v>45891</v>
      </c>
      <c r="W31" s="3">
        <f t="shared" si="43"/>
        <v>45892</v>
      </c>
      <c r="X31" s="3">
        <f t="shared" si="43"/>
        <v>45893</v>
      </c>
      <c r="Y31" s="3">
        <f t="shared" si="43"/>
        <v>45894</v>
      </c>
      <c r="Z31" s="3">
        <f t="shared" si="43"/>
        <v>45895</v>
      </c>
      <c r="AA31" s="3">
        <f t="shared" si="43"/>
        <v>45896</v>
      </c>
      <c r="AB31" s="3">
        <f t="shared" si="43"/>
        <v>45897</v>
      </c>
      <c r="AC31" s="3">
        <f t="shared" si="43"/>
        <v>45898</v>
      </c>
      <c r="AD31" s="3">
        <f t="shared" si="43"/>
        <v>45899</v>
      </c>
      <c r="AE31" s="4">
        <f t="shared" si="43"/>
        <v>45900</v>
      </c>
      <c r="AF31" s="110"/>
      <c r="AG31" s="111"/>
      <c r="AH31" s="111"/>
      <c r="AI31" s="32" t="s">
        <v>39</v>
      </c>
      <c r="AJ31" s="33">
        <f>SUM(AM27)</f>
        <v>30</v>
      </c>
      <c r="AK31" s="39">
        <f>COUNTIF(A33:AE33,"cp")</f>
        <v>0</v>
      </c>
      <c r="AL31" s="33"/>
      <c r="AM31" s="34">
        <f t="shared" ref="AM31" si="44">SUM(AJ31-AK31-AL31)</f>
        <v>30</v>
      </c>
    </row>
    <row r="32" spans="1:45" s="1" customFormat="1" ht="14.1" customHeight="1" thickBot="1" x14ac:dyDescent="0.3">
      <c r="A32" s="5">
        <f>DATE($A$1,8,1)</f>
        <v>45870</v>
      </c>
      <c r="B32" s="6">
        <f>A32+1</f>
        <v>45871</v>
      </c>
      <c r="C32" s="6">
        <f t="shared" ref="C32:AE32" si="45">B32+1</f>
        <v>45872</v>
      </c>
      <c r="D32" s="6">
        <f t="shared" si="45"/>
        <v>45873</v>
      </c>
      <c r="E32" s="6">
        <f t="shared" si="45"/>
        <v>45874</v>
      </c>
      <c r="F32" s="6">
        <f t="shared" si="45"/>
        <v>45875</v>
      </c>
      <c r="G32" s="6">
        <f t="shared" si="45"/>
        <v>45876</v>
      </c>
      <c r="H32" s="6">
        <f t="shared" si="45"/>
        <v>45877</v>
      </c>
      <c r="I32" s="6">
        <f t="shared" si="45"/>
        <v>45878</v>
      </c>
      <c r="J32" s="6">
        <f t="shared" si="45"/>
        <v>45879</v>
      </c>
      <c r="K32" s="6">
        <f t="shared" si="45"/>
        <v>45880</v>
      </c>
      <c r="L32" s="6">
        <f t="shared" si="45"/>
        <v>45881</v>
      </c>
      <c r="M32" s="6">
        <f t="shared" si="45"/>
        <v>45882</v>
      </c>
      <c r="N32" s="6">
        <f t="shared" si="45"/>
        <v>45883</v>
      </c>
      <c r="O32" s="6">
        <f t="shared" si="45"/>
        <v>45884</v>
      </c>
      <c r="P32" s="6">
        <f t="shared" si="45"/>
        <v>45885</v>
      </c>
      <c r="Q32" s="6">
        <f t="shared" si="45"/>
        <v>45886</v>
      </c>
      <c r="R32" s="6">
        <f t="shared" si="45"/>
        <v>45887</v>
      </c>
      <c r="S32" s="6">
        <f t="shared" si="45"/>
        <v>45888</v>
      </c>
      <c r="T32" s="6">
        <f t="shared" si="45"/>
        <v>45889</v>
      </c>
      <c r="U32" s="6">
        <f t="shared" si="45"/>
        <v>45890</v>
      </c>
      <c r="V32" s="6">
        <f t="shared" si="45"/>
        <v>45891</v>
      </c>
      <c r="W32" s="6">
        <f t="shared" si="45"/>
        <v>45892</v>
      </c>
      <c r="X32" s="6">
        <f t="shared" si="45"/>
        <v>45893</v>
      </c>
      <c r="Y32" s="6">
        <f t="shared" si="45"/>
        <v>45894</v>
      </c>
      <c r="Z32" s="6">
        <f t="shared" si="45"/>
        <v>45895</v>
      </c>
      <c r="AA32" s="6">
        <f t="shared" si="45"/>
        <v>45896</v>
      </c>
      <c r="AB32" s="6">
        <f t="shared" si="45"/>
        <v>45897</v>
      </c>
      <c r="AC32" s="6">
        <f t="shared" si="45"/>
        <v>45898</v>
      </c>
      <c r="AD32" s="6">
        <f t="shared" si="45"/>
        <v>45899</v>
      </c>
      <c r="AE32" s="7">
        <f t="shared" si="45"/>
        <v>45900</v>
      </c>
      <c r="AF32" s="110"/>
      <c r="AG32" s="111"/>
      <c r="AH32" s="111"/>
      <c r="AI32" s="32" t="s">
        <v>12</v>
      </c>
      <c r="AJ32" s="33">
        <f>SUM(AM28)</f>
        <v>6</v>
      </c>
      <c r="AK32" s="39">
        <f t="shared" ref="AK32" si="46">COUNTIF(A33:AE33,"CT")</f>
        <v>0</v>
      </c>
      <c r="AL32" s="33"/>
      <c r="AM32" s="34">
        <f t="shared" ref="AM32" si="47">SUM(AJ32-AK32)</f>
        <v>6</v>
      </c>
    </row>
    <row r="33" spans="1:39" s="1" customFormat="1" ht="14.1" customHeight="1" thickBot="1" x14ac:dyDescent="0.3">
      <c r="A33" s="8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10"/>
      <c r="AF33" s="20" cm="1">
        <f t="array" ref="AF33">SUM(A33:AE33)+SUM(IFERROR(VLOOKUP(A33:AE33,tblH[],2,FALSE),0))</f>
        <v>0</v>
      </c>
      <c r="AG33" s="21">
        <f t="shared" ref="AG33" si="48">COUNTA(A33:AE33)*7</f>
        <v>0</v>
      </c>
      <c r="AH33" s="22">
        <f t="shared" ref="AH33" si="49">SUM(AH29+(AF33-AG33))</f>
        <v>0</v>
      </c>
      <c r="AI33" s="35" t="s">
        <v>16</v>
      </c>
      <c r="AJ33" s="33">
        <f>SUM(AM29)</f>
        <v>6</v>
      </c>
      <c r="AK33" s="40">
        <f t="shared" ref="AK33" si="50">COUNTIF(A33:AE33,"CAN")</f>
        <v>0</v>
      </c>
      <c r="AL33" s="43"/>
      <c r="AM33" s="37">
        <f t="shared" ref="AM33" si="51">SUM(AJ33-AK33-AL33)</f>
        <v>6</v>
      </c>
    </row>
    <row r="34" spans="1:39" s="1" customFormat="1" ht="14.1" customHeight="1" thickTop="1" thickBot="1" x14ac:dyDescent="0.3">
      <c r="A34" s="88" t="s">
        <v>8</v>
      </c>
      <c r="B34" s="89"/>
      <c r="C34" s="89"/>
      <c r="D34" s="89"/>
      <c r="E34" s="89"/>
      <c r="F34" s="89"/>
      <c r="G34" s="89"/>
      <c r="H34" s="89"/>
      <c r="I34" s="89"/>
      <c r="J34" s="89"/>
      <c r="K34" s="89"/>
      <c r="L34" s="89"/>
      <c r="M34" s="89"/>
      <c r="N34" s="89"/>
      <c r="O34" s="89"/>
      <c r="P34" s="89"/>
      <c r="Q34" s="89"/>
      <c r="R34" s="89"/>
      <c r="S34" s="89"/>
      <c r="T34" s="89"/>
      <c r="U34" s="89"/>
      <c r="V34" s="89"/>
      <c r="W34" s="89"/>
      <c r="X34" s="89"/>
      <c r="Y34" s="89"/>
      <c r="Z34" s="89"/>
      <c r="AA34" s="89"/>
      <c r="AB34" s="89"/>
      <c r="AC34" s="89"/>
      <c r="AD34" s="89"/>
      <c r="AE34" s="12"/>
      <c r="AF34" s="110" t="s">
        <v>8</v>
      </c>
      <c r="AG34" s="111"/>
      <c r="AH34" s="111"/>
      <c r="AI34" s="30"/>
      <c r="AJ34" s="31" t="s">
        <v>27</v>
      </c>
      <c r="AK34" s="38" t="s">
        <v>28</v>
      </c>
      <c r="AL34" s="42" t="s">
        <v>30</v>
      </c>
      <c r="AM34" s="41" t="s">
        <v>29</v>
      </c>
    </row>
    <row r="35" spans="1:39" s="1" customFormat="1" ht="14.1" customHeight="1" thickBot="1" x14ac:dyDescent="0.3">
      <c r="A35" s="2">
        <f>A36</f>
        <v>45901</v>
      </c>
      <c r="B35" s="3">
        <f>B36</f>
        <v>45902</v>
      </c>
      <c r="C35" s="3">
        <f t="shared" ref="C35:AD35" si="52">C36</f>
        <v>45903</v>
      </c>
      <c r="D35" s="3">
        <f t="shared" si="52"/>
        <v>45904</v>
      </c>
      <c r="E35" s="3">
        <f t="shared" si="52"/>
        <v>45905</v>
      </c>
      <c r="F35" s="3">
        <f t="shared" si="52"/>
        <v>45906</v>
      </c>
      <c r="G35" s="3">
        <f t="shared" si="52"/>
        <v>45907</v>
      </c>
      <c r="H35" s="3">
        <f t="shared" si="52"/>
        <v>45908</v>
      </c>
      <c r="I35" s="3">
        <f t="shared" si="52"/>
        <v>45909</v>
      </c>
      <c r="J35" s="3">
        <f t="shared" si="52"/>
        <v>45910</v>
      </c>
      <c r="K35" s="3">
        <f t="shared" si="52"/>
        <v>45911</v>
      </c>
      <c r="L35" s="3">
        <f t="shared" si="52"/>
        <v>45912</v>
      </c>
      <c r="M35" s="3">
        <f t="shared" si="52"/>
        <v>45913</v>
      </c>
      <c r="N35" s="3">
        <f t="shared" si="52"/>
        <v>45914</v>
      </c>
      <c r="O35" s="3">
        <f t="shared" si="52"/>
        <v>45915</v>
      </c>
      <c r="P35" s="3">
        <f t="shared" si="52"/>
        <v>45916</v>
      </c>
      <c r="Q35" s="3">
        <f t="shared" si="52"/>
        <v>45917</v>
      </c>
      <c r="R35" s="3">
        <f t="shared" si="52"/>
        <v>45918</v>
      </c>
      <c r="S35" s="3">
        <f t="shared" si="52"/>
        <v>45919</v>
      </c>
      <c r="T35" s="3">
        <f t="shared" si="52"/>
        <v>45920</v>
      </c>
      <c r="U35" s="3">
        <f t="shared" si="52"/>
        <v>45921</v>
      </c>
      <c r="V35" s="3">
        <f t="shared" si="52"/>
        <v>45922</v>
      </c>
      <c r="W35" s="3">
        <f t="shared" si="52"/>
        <v>45923</v>
      </c>
      <c r="X35" s="3">
        <f t="shared" si="52"/>
        <v>45924</v>
      </c>
      <c r="Y35" s="3">
        <f t="shared" si="52"/>
        <v>45925</v>
      </c>
      <c r="Z35" s="3">
        <f t="shared" si="52"/>
        <v>45926</v>
      </c>
      <c r="AA35" s="3">
        <f t="shared" si="52"/>
        <v>45927</v>
      </c>
      <c r="AB35" s="3">
        <f t="shared" si="52"/>
        <v>45928</v>
      </c>
      <c r="AC35" s="3">
        <f t="shared" si="52"/>
        <v>45929</v>
      </c>
      <c r="AD35" s="3">
        <f t="shared" si="52"/>
        <v>45930</v>
      </c>
      <c r="AE35" s="12"/>
      <c r="AF35" s="110"/>
      <c r="AG35" s="111"/>
      <c r="AH35" s="111"/>
      <c r="AI35" s="32" t="s">
        <v>39</v>
      </c>
      <c r="AJ35" s="33">
        <f>SUM(AM31)</f>
        <v>30</v>
      </c>
      <c r="AK35" s="39">
        <f>COUNTIF(A37:AE37,"cp")</f>
        <v>0</v>
      </c>
      <c r="AL35" s="33"/>
      <c r="AM35" s="34">
        <f t="shared" ref="AM35" si="53">SUM(AJ35-AK35-AL35)</f>
        <v>30</v>
      </c>
    </row>
    <row r="36" spans="1:39" s="1" customFormat="1" ht="14.1" customHeight="1" thickBot="1" x14ac:dyDescent="0.3">
      <c r="A36" s="5">
        <f>DATE($A$1,9,1)</f>
        <v>45901</v>
      </c>
      <c r="B36" s="6">
        <f>A36+1</f>
        <v>45902</v>
      </c>
      <c r="C36" s="6">
        <f t="shared" ref="C36:AD36" si="54">B36+1</f>
        <v>45903</v>
      </c>
      <c r="D36" s="6">
        <f t="shared" si="54"/>
        <v>45904</v>
      </c>
      <c r="E36" s="6">
        <f t="shared" si="54"/>
        <v>45905</v>
      </c>
      <c r="F36" s="6">
        <f t="shared" si="54"/>
        <v>45906</v>
      </c>
      <c r="G36" s="6">
        <f t="shared" si="54"/>
        <v>45907</v>
      </c>
      <c r="H36" s="6">
        <f t="shared" si="54"/>
        <v>45908</v>
      </c>
      <c r="I36" s="6">
        <f t="shared" si="54"/>
        <v>45909</v>
      </c>
      <c r="J36" s="6">
        <f t="shared" si="54"/>
        <v>45910</v>
      </c>
      <c r="K36" s="6">
        <f t="shared" si="54"/>
        <v>45911</v>
      </c>
      <c r="L36" s="6">
        <f t="shared" si="54"/>
        <v>45912</v>
      </c>
      <c r="M36" s="6">
        <f t="shared" si="54"/>
        <v>45913</v>
      </c>
      <c r="N36" s="6">
        <f t="shared" si="54"/>
        <v>45914</v>
      </c>
      <c r="O36" s="6">
        <f t="shared" si="54"/>
        <v>45915</v>
      </c>
      <c r="P36" s="6">
        <f t="shared" si="54"/>
        <v>45916</v>
      </c>
      <c r="Q36" s="6">
        <f t="shared" si="54"/>
        <v>45917</v>
      </c>
      <c r="R36" s="6">
        <f t="shared" si="54"/>
        <v>45918</v>
      </c>
      <c r="S36" s="6">
        <f t="shared" si="54"/>
        <v>45919</v>
      </c>
      <c r="T36" s="6">
        <f t="shared" si="54"/>
        <v>45920</v>
      </c>
      <c r="U36" s="6">
        <f t="shared" si="54"/>
        <v>45921</v>
      </c>
      <c r="V36" s="6">
        <f t="shared" si="54"/>
        <v>45922</v>
      </c>
      <c r="W36" s="6">
        <f t="shared" si="54"/>
        <v>45923</v>
      </c>
      <c r="X36" s="6">
        <f t="shared" si="54"/>
        <v>45924</v>
      </c>
      <c r="Y36" s="6">
        <f t="shared" si="54"/>
        <v>45925</v>
      </c>
      <c r="Z36" s="6">
        <f t="shared" si="54"/>
        <v>45926</v>
      </c>
      <c r="AA36" s="6">
        <f t="shared" si="54"/>
        <v>45927</v>
      </c>
      <c r="AB36" s="6">
        <f t="shared" si="54"/>
        <v>45928</v>
      </c>
      <c r="AC36" s="6">
        <f t="shared" si="54"/>
        <v>45929</v>
      </c>
      <c r="AD36" s="6">
        <f t="shared" si="54"/>
        <v>45930</v>
      </c>
      <c r="AE36" s="12"/>
      <c r="AF36" s="110"/>
      <c r="AG36" s="111"/>
      <c r="AH36" s="111"/>
      <c r="AI36" s="32" t="s">
        <v>12</v>
      </c>
      <c r="AJ36" s="33">
        <f>SUM(AM32)</f>
        <v>6</v>
      </c>
      <c r="AK36" s="39">
        <f t="shared" ref="AK36" si="55">COUNTIF(A37:AE37,"CT")</f>
        <v>0</v>
      </c>
      <c r="AL36" s="33"/>
      <c r="AM36" s="34">
        <f t="shared" ref="AM36" si="56">SUM(AJ36-AK36)</f>
        <v>6</v>
      </c>
    </row>
    <row r="37" spans="1:39" s="1" customFormat="1" ht="14.1" customHeight="1" thickBot="1" x14ac:dyDescent="0.3">
      <c r="A37" s="8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12"/>
      <c r="AF37" s="20" cm="1">
        <f t="array" ref="AF37">SUM(A37:AE37)+SUM(IFERROR(VLOOKUP(A37:AE37,tblH[],2,FALSE),0))</f>
        <v>0</v>
      </c>
      <c r="AG37" s="21">
        <f t="shared" ref="AG37" si="57">COUNTA(A37:AE37)*7</f>
        <v>0</v>
      </c>
      <c r="AH37" s="22">
        <f t="shared" ref="AH37" si="58">SUM(AH33+(AF37-AG37))</f>
        <v>0</v>
      </c>
      <c r="AI37" s="35" t="s">
        <v>16</v>
      </c>
      <c r="AJ37" s="33">
        <f>SUM(AM33)</f>
        <v>6</v>
      </c>
      <c r="AK37" s="40">
        <f t="shared" ref="AK37" si="59">COUNTIF(A37:AE37,"CAN")</f>
        <v>0</v>
      </c>
      <c r="AL37" s="43"/>
      <c r="AM37" s="37">
        <f t="shared" ref="AM37" si="60">SUM(AJ37-AK37-AL37)</f>
        <v>6</v>
      </c>
    </row>
    <row r="38" spans="1:39" s="1" customFormat="1" ht="14.1" customHeight="1" thickTop="1" thickBot="1" x14ac:dyDescent="0.3">
      <c r="A38" s="79" t="s">
        <v>9</v>
      </c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0"/>
      <c r="AE38" s="81"/>
      <c r="AF38" s="108" t="s">
        <v>9</v>
      </c>
      <c r="AG38" s="109"/>
      <c r="AH38" s="109"/>
      <c r="AI38" s="30"/>
      <c r="AJ38" s="31" t="s">
        <v>27</v>
      </c>
      <c r="AK38" s="38" t="s">
        <v>28</v>
      </c>
      <c r="AL38" s="42" t="s">
        <v>30</v>
      </c>
      <c r="AM38" s="41" t="s">
        <v>29</v>
      </c>
    </row>
    <row r="39" spans="1:39" s="1" customFormat="1" ht="14.1" customHeight="1" thickBot="1" x14ac:dyDescent="0.3">
      <c r="A39" s="2">
        <f>A40</f>
        <v>45931</v>
      </c>
      <c r="B39" s="3">
        <f t="shared" ref="B39:AE39" si="61">B40</f>
        <v>45932</v>
      </c>
      <c r="C39" s="3">
        <f t="shared" si="61"/>
        <v>45933</v>
      </c>
      <c r="D39" s="3">
        <f t="shared" si="61"/>
        <v>45934</v>
      </c>
      <c r="E39" s="3">
        <f t="shared" si="61"/>
        <v>45935</v>
      </c>
      <c r="F39" s="3">
        <f t="shared" si="61"/>
        <v>45936</v>
      </c>
      <c r="G39" s="3">
        <f t="shared" si="61"/>
        <v>45937</v>
      </c>
      <c r="H39" s="3">
        <f t="shared" si="61"/>
        <v>45938</v>
      </c>
      <c r="I39" s="3">
        <f t="shared" si="61"/>
        <v>45939</v>
      </c>
      <c r="J39" s="3">
        <f t="shared" si="61"/>
        <v>45940</v>
      </c>
      <c r="K39" s="3">
        <f t="shared" si="61"/>
        <v>45941</v>
      </c>
      <c r="L39" s="3">
        <f t="shared" si="61"/>
        <v>45942</v>
      </c>
      <c r="M39" s="3">
        <f t="shared" si="61"/>
        <v>45943</v>
      </c>
      <c r="N39" s="3">
        <f t="shared" si="61"/>
        <v>45944</v>
      </c>
      <c r="O39" s="3">
        <f t="shared" si="61"/>
        <v>45945</v>
      </c>
      <c r="P39" s="3">
        <f t="shared" si="61"/>
        <v>45946</v>
      </c>
      <c r="Q39" s="3">
        <f t="shared" si="61"/>
        <v>45947</v>
      </c>
      <c r="R39" s="3">
        <f t="shared" si="61"/>
        <v>45948</v>
      </c>
      <c r="S39" s="3">
        <f t="shared" si="61"/>
        <v>45949</v>
      </c>
      <c r="T39" s="3">
        <f t="shared" si="61"/>
        <v>45950</v>
      </c>
      <c r="U39" s="3">
        <f t="shared" si="61"/>
        <v>45951</v>
      </c>
      <c r="V39" s="3">
        <f t="shared" si="61"/>
        <v>45952</v>
      </c>
      <c r="W39" s="3">
        <f t="shared" si="61"/>
        <v>45953</v>
      </c>
      <c r="X39" s="3">
        <f t="shared" si="61"/>
        <v>45954</v>
      </c>
      <c r="Y39" s="3">
        <f t="shared" si="61"/>
        <v>45955</v>
      </c>
      <c r="Z39" s="3">
        <f t="shared" si="61"/>
        <v>45956</v>
      </c>
      <c r="AA39" s="3">
        <f t="shared" si="61"/>
        <v>45957</v>
      </c>
      <c r="AB39" s="3">
        <f t="shared" si="61"/>
        <v>45958</v>
      </c>
      <c r="AC39" s="3">
        <f t="shared" si="61"/>
        <v>45959</v>
      </c>
      <c r="AD39" s="3">
        <f t="shared" si="61"/>
        <v>45960</v>
      </c>
      <c r="AE39" s="4">
        <f t="shared" si="61"/>
        <v>45961</v>
      </c>
      <c r="AF39" s="108"/>
      <c r="AG39" s="109"/>
      <c r="AH39" s="109"/>
      <c r="AI39" s="32" t="s">
        <v>39</v>
      </c>
      <c r="AJ39" s="33">
        <f>SUM(AM35)</f>
        <v>30</v>
      </c>
      <c r="AK39" s="39">
        <f>COUNTIF(A41:AE41,"cp")</f>
        <v>0</v>
      </c>
      <c r="AL39" s="33"/>
      <c r="AM39" s="34">
        <f t="shared" ref="AM39" si="62">SUM(AJ39-AK39-AL39)</f>
        <v>30</v>
      </c>
    </row>
    <row r="40" spans="1:39" s="1" customFormat="1" ht="14.1" customHeight="1" thickBot="1" x14ac:dyDescent="0.3">
      <c r="A40" s="5">
        <f>DATE($A$1,10,1)</f>
        <v>45931</v>
      </c>
      <c r="B40" s="6">
        <f>A40+1</f>
        <v>45932</v>
      </c>
      <c r="C40" s="6">
        <f t="shared" ref="C40:AE40" si="63">B40+1</f>
        <v>45933</v>
      </c>
      <c r="D40" s="6">
        <f t="shared" si="63"/>
        <v>45934</v>
      </c>
      <c r="E40" s="6">
        <f t="shared" si="63"/>
        <v>45935</v>
      </c>
      <c r="F40" s="6">
        <f t="shared" si="63"/>
        <v>45936</v>
      </c>
      <c r="G40" s="6">
        <f t="shared" si="63"/>
        <v>45937</v>
      </c>
      <c r="H40" s="6">
        <f t="shared" si="63"/>
        <v>45938</v>
      </c>
      <c r="I40" s="6">
        <f t="shared" si="63"/>
        <v>45939</v>
      </c>
      <c r="J40" s="6">
        <f t="shared" si="63"/>
        <v>45940</v>
      </c>
      <c r="K40" s="6">
        <f t="shared" si="63"/>
        <v>45941</v>
      </c>
      <c r="L40" s="6">
        <f t="shared" si="63"/>
        <v>45942</v>
      </c>
      <c r="M40" s="6">
        <f t="shared" si="63"/>
        <v>45943</v>
      </c>
      <c r="N40" s="6">
        <f t="shared" si="63"/>
        <v>45944</v>
      </c>
      <c r="O40" s="6">
        <f t="shared" si="63"/>
        <v>45945</v>
      </c>
      <c r="P40" s="6">
        <f t="shared" si="63"/>
        <v>45946</v>
      </c>
      <c r="Q40" s="6">
        <f t="shared" si="63"/>
        <v>45947</v>
      </c>
      <c r="R40" s="6">
        <f t="shared" si="63"/>
        <v>45948</v>
      </c>
      <c r="S40" s="6">
        <f t="shared" si="63"/>
        <v>45949</v>
      </c>
      <c r="T40" s="6">
        <f t="shared" si="63"/>
        <v>45950</v>
      </c>
      <c r="U40" s="6">
        <f t="shared" si="63"/>
        <v>45951</v>
      </c>
      <c r="V40" s="6">
        <f t="shared" si="63"/>
        <v>45952</v>
      </c>
      <c r="W40" s="6">
        <f t="shared" si="63"/>
        <v>45953</v>
      </c>
      <c r="X40" s="6">
        <f t="shared" si="63"/>
        <v>45954</v>
      </c>
      <c r="Y40" s="6">
        <f t="shared" si="63"/>
        <v>45955</v>
      </c>
      <c r="Z40" s="6">
        <f t="shared" si="63"/>
        <v>45956</v>
      </c>
      <c r="AA40" s="6">
        <f t="shared" si="63"/>
        <v>45957</v>
      </c>
      <c r="AB40" s="6">
        <f t="shared" si="63"/>
        <v>45958</v>
      </c>
      <c r="AC40" s="6">
        <f t="shared" si="63"/>
        <v>45959</v>
      </c>
      <c r="AD40" s="6">
        <f t="shared" si="63"/>
        <v>45960</v>
      </c>
      <c r="AE40" s="7">
        <f t="shared" si="63"/>
        <v>45961</v>
      </c>
      <c r="AF40" s="108"/>
      <c r="AG40" s="109"/>
      <c r="AH40" s="109"/>
      <c r="AI40" s="44" t="s">
        <v>12</v>
      </c>
      <c r="AJ40" s="33">
        <f>SUM(AP7)</f>
        <v>6</v>
      </c>
      <c r="AK40" s="39">
        <f t="shared" ref="AK40" si="64">COUNTIF(A41:AE41,"CT")</f>
        <v>0</v>
      </c>
      <c r="AL40" s="33"/>
      <c r="AM40" s="34">
        <f t="shared" ref="AM40" si="65">SUM(AJ40-AK40)</f>
        <v>6</v>
      </c>
    </row>
    <row r="41" spans="1:39" s="1" customFormat="1" ht="14.1" customHeight="1" thickBot="1" x14ac:dyDescent="0.3">
      <c r="A41" s="8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15"/>
      <c r="AC41" s="9"/>
      <c r="AD41" s="9"/>
      <c r="AE41" s="10"/>
      <c r="AF41" s="20" cm="1">
        <f t="array" ref="AF41">SUM(A41:AE41)+SUM(IFERROR(VLOOKUP(A41:AE41,tblH[],2,FALSE),0))</f>
        <v>0</v>
      </c>
      <c r="AG41" s="21">
        <f t="shared" ref="AG41" si="66">COUNTA(A41:AE41)*7</f>
        <v>0</v>
      </c>
      <c r="AH41" s="22">
        <f t="shared" ref="AH41" si="67">SUM(AH37+(AF41-AG41))</f>
        <v>0</v>
      </c>
      <c r="AI41" s="35" t="s">
        <v>16</v>
      </c>
      <c r="AJ41" s="33">
        <f>SUM(AM37)</f>
        <v>6</v>
      </c>
      <c r="AK41" s="40">
        <f t="shared" ref="AK41" si="68">COUNTIF(A41:AE41,"CAN")</f>
        <v>0</v>
      </c>
      <c r="AL41" s="43"/>
      <c r="AM41" s="37">
        <f t="shared" ref="AM41" si="69">SUM(AJ41-AK41-AL41)</f>
        <v>6</v>
      </c>
    </row>
    <row r="42" spans="1:39" s="1" customFormat="1" ht="14.1" customHeight="1" thickTop="1" thickBot="1" x14ac:dyDescent="0.3">
      <c r="A42" s="79" t="s">
        <v>10</v>
      </c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0"/>
      <c r="AE42" s="12"/>
      <c r="AF42" s="108" t="s">
        <v>10</v>
      </c>
      <c r="AG42" s="109"/>
      <c r="AH42" s="109"/>
      <c r="AI42" s="30"/>
      <c r="AJ42" s="31" t="s">
        <v>27</v>
      </c>
      <c r="AK42" s="38" t="s">
        <v>28</v>
      </c>
      <c r="AL42" s="42" t="s">
        <v>30</v>
      </c>
      <c r="AM42" s="41" t="s">
        <v>29</v>
      </c>
    </row>
    <row r="43" spans="1:39" s="1" customFormat="1" ht="14.1" customHeight="1" thickBot="1" x14ac:dyDescent="0.3">
      <c r="A43" s="2">
        <f>A44</f>
        <v>45962</v>
      </c>
      <c r="B43" s="3">
        <f>B44</f>
        <v>45963</v>
      </c>
      <c r="C43" s="3">
        <f t="shared" ref="C43:AD43" si="70">C44</f>
        <v>45964</v>
      </c>
      <c r="D43" s="3">
        <f t="shared" si="70"/>
        <v>45965</v>
      </c>
      <c r="E43" s="3">
        <f t="shared" si="70"/>
        <v>45966</v>
      </c>
      <c r="F43" s="3">
        <f t="shared" si="70"/>
        <v>45967</v>
      </c>
      <c r="G43" s="3">
        <f t="shared" si="70"/>
        <v>45968</v>
      </c>
      <c r="H43" s="3">
        <f t="shared" si="70"/>
        <v>45969</v>
      </c>
      <c r="I43" s="3">
        <f t="shared" si="70"/>
        <v>45970</v>
      </c>
      <c r="J43" s="3">
        <f t="shared" si="70"/>
        <v>45971</v>
      </c>
      <c r="K43" s="3">
        <f t="shared" si="70"/>
        <v>45972</v>
      </c>
      <c r="L43" s="3">
        <f t="shared" si="70"/>
        <v>45973</v>
      </c>
      <c r="M43" s="3">
        <f t="shared" si="70"/>
        <v>45974</v>
      </c>
      <c r="N43" s="3">
        <f t="shared" si="70"/>
        <v>45975</v>
      </c>
      <c r="O43" s="3">
        <f t="shared" si="70"/>
        <v>45976</v>
      </c>
      <c r="P43" s="3">
        <f t="shared" si="70"/>
        <v>45977</v>
      </c>
      <c r="Q43" s="3">
        <f t="shared" si="70"/>
        <v>45978</v>
      </c>
      <c r="R43" s="3">
        <f t="shared" si="70"/>
        <v>45979</v>
      </c>
      <c r="S43" s="3">
        <f t="shared" si="70"/>
        <v>45980</v>
      </c>
      <c r="T43" s="3">
        <f t="shared" si="70"/>
        <v>45981</v>
      </c>
      <c r="U43" s="3">
        <f t="shared" si="70"/>
        <v>45982</v>
      </c>
      <c r="V43" s="3">
        <f t="shared" si="70"/>
        <v>45983</v>
      </c>
      <c r="W43" s="3">
        <f t="shared" si="70"/>
        <v>45984</v>
      </c>
      <c r="X43" s="3">
        <f t="shared" si="70"/>
        <v>45985</v>
      </c>
      <c r="Y43" s="3">
        <f t="shared" si="70"/>
        <v>45986</v>
      </c>
      <c r="Z43" s="3">
        <f t="shared" si="70"/>
        <v>45987</v>
      </c>
      <c r="AA43" s="3">
        <f t="shared" si="70"/>
        <v>45988</v>
      </c>
      <c r="AB43" s="3">
        <f t="shared" si="70"/>
        <v>45989</v>
      </c>
      <c r="AC43" s="3">
        <f t="shared" si="70"/>
        <v>45990</v>
      </c>
      <c r="AD43" s="3">
        <f t="shared" si="70"/>
        <v>45991</v>
      </c>
      <c r="AE43" s="12"/>
      <c r="AF43" s="108"/>
      <c r="AG43" s="109"/>
      <c r="AH43" s="109"/>
      <c r="AI43" s="32" t="s">
        <v>39</v>
      </c>
      <c r="AJ43" s="33">
        <f>SUM(AM39)</f>
        <v>30</v>
      </c>
      <c r="AK43" s="39">
        <f>COUNTIF(A45:AE45,"cp")</f>
        <v>0</v>
      </c>
      <c r="AL43" s="33"/>
      <c r="AM43" s="34">
        <f t="shared" ref="AM43" si="71">SUM(AJ43-AK43-AL43)</f>
        <v>30</v>
      </c>
    </row>
    <row r="44" spans="1:39" s="1" customFormat="1" ht="14.1" customHeight="1" thickBot="1" x14ac:dyDescent="0.3">
      <c r="A44" s="5">
        <f>DATE($A$1,11,1)</f>
        <v>45962</v>
      </c>
      <c r="B44" s="6">
        <f>A44+1</f>
        <v>45963</v>
      </c>
      <c r="C44" s="6">
        <f t="shared" ref="C44:AD44" si="72">B44+1</f>
        <v>45964</v>
      </c>
      <c r="D44" s="6">
        <f t="shared" si="72"/>
        <v>45965</v>
      </c>
      <c r="E44" s="6">
        <f t="shared" si="72"/>
        <v>45966</v>
      </c>
      <c r="F44" s="6">
        <f t="shared" si="72"/>
        <v>45967</v>
      </c>
      <c r="G44" s="6">
        <f t="shared" si="72"/>
        <v>45968</v>
      </c>
      <c r="H44" s="6">
        <f t="shared" si="72"/>
        <v>45969</v>
      </c>
      <c r="I44" s="6">
        <f t="shared" si="72"/>
        <v>45970</v>
      </c>
      <c r="J44" s="6">
        <f t="shared" si="72"/>
        <v>45971</v>
      </c>
      <c r="K44" s="6">
        <f t="shared" si="72"/>
        <v>45972</v>
      </c>
      <c r="L44" s="6">
        <f t="shared" si="72"/>
        <v>45973</v>
      </c>
      <c r="M44" s="6">
        <f t="shared" si="72"/>
        <v>45974</v>
      </c>
      <c r="N44" s="6">
        <f t="shared" si="72"/>
        <v>45975</v>
      </c>
      <c r="O44" s="6">
        <f t="shared" si="72"/>
        <v>45976</v>
      </c>
      <c r="P44" s="6">
        <f t="shared" si="72"/>
        <v>45977</v>
      </c>
      <c r="Q44" s="6">
        <f t="shared" si="72"/>
        <v>45978</v>
      </c>
      <c r="R44" s="6">
        <f t="shared" si="72"/>
        <v>45979</v>
      </c>
      <c r="S44" s="6">
        <f t="shared" si="72"/>
        <v>45980</v>
      </c>
      <c r="T44" s="6">
        <f t="shared" si="72"/>
        <v>45981</v>
      </c>
      <c r="U44" s="6">
        <f t="shared" si="72"/>
        <v>45982</v>
      </c>
      <c r="V44" s="6">
        <f t="shared" si="72"/>
        <v>45983</v>
      </c>
      <c r="W44" s="6">
        <f t="shared" si="72"/>
        <v>45984</v>
      </c>
      <c r="X44" s="6">
        <f t="shared" si="72"/>
        <v>45985</v>
      </c>
      <c r="Y44" s="6">
        <f t="shared" si="72"/>
        <v>45986</v>
      </c>
      <c r="Z44" s="6">
        <f t="shared" si="72"/>
        <v>45987</v>
      </c>
      <c r="AA44" s="6">
        <f t="shared" si="72"/>
        <v>45988</v>
      </c>
      <c r="AB44" s="6">
        <f t="shared" si="72"/>
        <v>45989</v>
      </c>
      <c r="AC44" s="6">
        <f t="shared" si="72"/>
        <v>45990</v>
      </c>
      <c r="AD44" s="6">
        <f t="shared" si="72"/>
        <v>45991</v>
      </c>
      <c r="AE44" s="12"/>
      <c r="AF44" s="108"/>
      <c r="AG44" s="109"/>
      <c r="AH44" s="109"/>
      <c r="AI44" s="44" t="s">
        <v>12</v>
      </c>
      <c r="AJ44" s="33">
        <f>SUM(AM40)</f>
        <v>6</v>
      </c>
      <c r="AK44" s="39">
        <f t="shared" ref="AK44" si="73">COUNTIF(A45:AE45,"CT")</f>
        <v>0</v>
      </c>
      <c r="AL44" s="33"/>
      <c r="AM44" s="34">
        <f t="shared" ref="AM44" si="74">SUM(AJ44-AK44)</f>
        <v>6</v>
      </c>
    </row>
    <row r="45" spans="1:39" s="1" customFormat="1" ht="14.1" customHeight="1" thickBot="1" x14ac:dyDescent="0.3">
      <c r="A45" s="8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12"/>
      <c r="AF45" s="20" cm="1">
        <f t="array" ref="AF45">SUM(A45:AE45)+SUM(IFERROR(VLOOKUP(A45:AE45,tblH[],2,FALSE),0))</f>
        <v>0</v>
      </c>
      <c r="AG45" s="21">
        <f t="shared" ref="AG45" si="75">COUNTA(A45:AE45)*7</f>
        <v>0</v>
      </c>
      <c r="AH45" s="22">
        <f t="shared" ref="AH45" si="76">SUM(AH41+(AF45-AG45))</f>
        <v>0</v>
      </c>
      <c r="AI45" s="35" t="s">
        <v>16</v>
      </c>
      <c r="AJ45" s="33">
        <f>SUM(AM41)</f>
        <v>6</v>
      </c>
      <c r="AK45" s="40">
        <f t="shared" ref="AK45" si="77">COUNTIF(A45:AE45,"CAN")</f>
        <v>0</v>
      </c>
      <c r="AL45" s="43"/>
      <c r="AM45" s="37">
        <f t="shared" ref="AM45" si="78">SUM(AJ45-AK45-AL45)</f>
        <v>6</v>
      </c>
    </row>
    <row r="46" spans="1:39" s="1" customFormat="1" ht="14.1" customHeight="1" thickTop="1" thickBot="1" x14ac:dyDescent="0.3">
      <c r="A46" s="79" t="s">
        <v>11</v>
      </c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0"/>
      <c r="AE46" s="81"/>
      <c r="AF46" s="108" t="s">
        <v>11</v>
      </c>
      <c r="AG46" s="109"/>
      <c r="AH46" s="109"/>
      <c r="AI46" s="30"/>
      <c r="AJ46" s="31" t="s">
        <v>27</v>
      </c>
      <c r="AK46" s="38" t="s">
        <v>28</v>
      </c>
      <c r="AL46" s="42" t="s">
        <v>30</v>
      </c>
      <c r="AM46" s="41" t="s">
        <v>29</v>
      </c>
    </row>
    <row r="47" spans="1:39" s="1" customFormat="1" ht="14.1" customHeight="1" thickBot="1" x14ac:dyDescent="0.3">
      <c r="A47" s="2">
        <f>A48</f>
        <v>45992</v>
      </c>
      <c r="B47" s="3">
        <f>B48</f>
        <v>45993</v>
      </c>
      <c r="C47" s="3">
        <f t="shared" ref="C47:AE47" si="79">C48</f>
        <v>45994</v>
      </c>
      <c r="D47" s="3">
        <f t="shared" si="79"/>
        <v>45995</v>
      </c>
      <c r="E47" s="3">
        <f t="shared" si="79"/>
        <v>45996</v>
      </c>
      <c r="F47" s="3">
        <f t="shared" si="79"/>
        <v>45997</v>
      </c>
      <c r="G47" s="3">
        <f t="shared" si="79"/>
        <v>45998</v>
      </c>
      <c r="H47" s="3">
        <f t="shared" si="79"/>
        <v>45999</v>
      </c>
      <c r="I47" s="3">
        <f t="shared" si="79"/>
        <v>46000</v>
      </c>
      <c r="J47" s="3">
        <f t="shared" si="79"/>
        <v>46001</v>
      </c>
      <c r="K47" s="3">
        <f t="shared" si="79"/>
        <v>46002</v>
      </c>
      <c r="L47" s="3">
        <f t="shared" si="79"/>
        <v>46003</v>
      </c>
      <c r="M47" s="3">
        <f t="shared" si="79"/>
        <v>46004</v>
      </c>
      <c r="N47" s="3">
        <f t="shared" si="79"/>
        <v>46005</v>
      </c>
      <c r="O47" s="3">
        <f t="shared" si="79"/>
        <v>46006</v>
      </c>
      <c r="P47" s="3">
        <f t="shared" si="79"/>
        <v>46007</v>
      </c>
      <c r="Q47" s="3">
        <f t="shared" si="79"/>
        <v>46008</v>
      </c>
      <c r="R47" s="3">
        <f t="shared" si="79"/>
        <v>46009</v>
      </c>
      <c r="S47" s="3">
        <f t="shared" si="79"/>
        <v>46010</v>
      </c>
      <c r="T47" s="3">
        <f t="shared" si="79"/>
        <v>46011</v>
      </c>
      <c r="U47" s="3">
        <f t="shared" si="79"/>
        <v>46012</v>
      </c>
      <c r="V47" s="3">
        <f t="shared" si="79"/>
        <v>46013</v>
      </c>
      <c r="W47" s="3">
        <f t="shared" si="79"/>
        <v>46014</v>
      </c>
      <c r="X47" s="3">
        <f t="shared" si="79"/>
        <v>46015</v>
      </c>
      <c r="Y47" s="3">
        <f t="shared" si="79"/>
        <v>46016</v>
      </c>
      <c r="Z47" s="3">
        <f t="shared" si="79"/>
        <v>46017</v>
      </c>
      <c r="AA47" s="3">
        <f t="shared" si="79"/>
        <v>46018</v>
      </c>
      <c r="AB47" s="3">
        <f t="shared" si="79"/>
        <v>46019</v>
      </c>
      <c r="AC47" s="3">
        <f t="shared" si="79"/>
        <v>46020</v>
      </c>
      <c r="AD47" s="3">
        <f t="shared" si="79"/>
        <v>46021</v>
      </c>
      <c r="AE47" s="4">
        <f t="shared" si="79"/>
        <v>46022</v>
      </c>
      <c r="AF47" s="108"/>
      <c r="AG47" s="109"/>
      <c r="AH47" s="109"/>
      <c r="AI47" s="32" t="s">
        <v>39</v>
      </c>
      <c r="AJ47" s="33">
        <f>SUM(AM43)</f>
        <v>30</v>
      </c>
      <c r="AK47" s="39">
        <f>COUNTIF(A49:AE49,"cp")</f>
        <v>0</v>
      </c>
      <c r="AL47" s="33"/>
      <c r="AM47" s="34">
        <f t="shared" ref="AM47" si="80">SUM(AJ47-AK47-AL47)</f>
        <v>30</v>
      </c>
    </row>
    <row r="48" spans="1:39" s="1" customFormat="1" ht="14.1" customHeight="1" thickBot="1" x14ac:dyDescent="0.3">
      <c r="A48" s="5">
        <f>DATE($A$1,12,1)</f>
        <v>45992</v>
      </c>
      <c r="B48" s="6">
        <f>A48+1</f>
        <v>45993</v>
      </c>
      <c r="C48" s="6">
        <f t="shared" ref="C48:AE48" si="81">B48+1</f>
        <v>45994</v>
      </c>
      <c r="D48" s="6">
        <f t="shared" si="81"/>
        <v>45995</v>
      </c>
      <c r="E48" s="6">
        <f t="shared" si="81"/>
        <v>45996</v>
      </c>
      <c r="F48" s="6">
        <f t="shared" si="81"/>
        <v>45997</v>
      </c>
      <c r="G48" s="6">
        <f t="shared" si="81"/>
        <v>45998</v>
      </c>
      <c r="H48" s="6">
        <f t="shared" si="81"/>
        <v>45999</v>
      </c>
      <c r="I48" s="6">
        <f t="shared" si="81"/>
        <v>46000</v>
      </c>
      <c r="J48" s="6">
        <f t="shared" si="81"/>
        <v>46001</v>
      </c>
      <c r="K48" s="6">
        <f t="shared" si="81"/>
        <v>46002</v>
      </c>
      <c r="L48" s="6">
        <f t="shared" si="81"/>
        <v>46003</v>
      </c>
      <c r="M48" s="6">
        <f t="shared" si="81"/>
        <v>46004</v>
      </c>
      <c r="N48" s="6">
        <f t="shared" si="81"/>
        <v>46005</v>
      </c>
      <c r="O48" s="6">
        <f t="shared" si="81"/>
        <v>46006</v>
      </c>
      <c r="P48" s="6">
        <f t="shared" si="81"/>
        <v>46007</v>
      </c>
      <c r="Q48" s="6">
        <f t="shared" si="81"/>
        <v>46008</v>
      </c>
      <c r="R48" s="6">
        <f t="shared" si="81"/>
        <v>46009</v>
      </c>
      <c r="S48" s="6">
        <f t="shared" si="81"/>
        <v>46010</v>
      </c>
      <c r="T48" s="6">
        <f t="shared" si="81"/>
        <v>46011</v>
      </c>
      <c r="U48" s="6">
        <f t="shared" si="81"/>
        <v>46012</v>
      </c>
      <c r="V48" s="6">
        <f t="shared" si="81"/>
        <v>46013</v>
      </c>
      <c r="W48" s="6">
        <f t="shared" si="81"/>
        <v>46014</v>
      </c>
      <c r="X48" s="6">
        <f t="shared" si="81"/>
        <v>46015</v>
      </c>
      <c r="Y48" s="6">
        <f t="shared" si="81"/>
        <v>46016</v>
      </c>
      <c r="Z48" s="6">
        <f t="shared" si="81"/>
        <v>46017</v>
      </c>
      <c r="AA48" s="6">
        <f t="shared" si="81"/>
        <v>46018</v>
      </c>
      <c r="AB48" s="6">
        <f t="shared" si="81"/>
        <v>46019</v>
      </c>
      <c r="AC48" s="6">
        <f t="shared" si="81"/>
        <v>46020</v>
      </c>
      <c r="AD48" s="6">
        <f t="shared" si="81"/>
        <v>46021</v>
      </c>
      <c r="AE48" s="7">
        <f t="shared" si="81"/>
        <v>46022</v>
      </c>
      <c r="AF48" s="108"/>
      <c r="AG48" s="109"/>
      <c r="AH48" s="109"/>
      <c r="AI48" s="44" t="s">
        <v>12</v>
      </c>
      <c r="AJ48" s="33">
        <f>SUM(AM44)</f>
        <v>6</v>
      </c>
      <c r="AK48" s="39">
        <f t="shared" ref="AK48" si="82">COUNTIF(A49:AE49,"CT")</f>
        <v>0</v>
      </c>
      <c r="AL48" s="33"/>
      <c r="AM48" s="34">
        <f t="shared" ref="AM48" si="83">SUM(AJ48-AK48)</f>
        <v>6</v>
      </c>
    </row>
    <row r="49" spans="1:39" s="1" customFormat="1" ht="14.1" customHeight="1" thickBot="1" x14ac:dyDescent="0.3">
      <c r="A49" s="16"/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18"/>
      <c r="AF49" s="47" cm="1">
        <f t="array" ref="AF49">SUM(A49:AE49)+SUM(IFERROR(VLOOKUP(A49:AE49,tblH[],2,FALSE),0))</f>
        <v>0</v>
      </c>
      <c r="AG49" s="48">
        <f t="shared" ref="AG49" si="84">COUNTA(A49:AE49)*7</f>
        <v>0</v>
      </c>
      <c r="AH49" s="49">
        <f>SUM(AH45+(AF49-AG49))</f>
        <v>0</v>
      </c>
      <c r="AI49" s="35" t="s">
        <v>16</v>
      </c>
      <c r="AJ49" s="36">
        <f>SUM(AM45)</f>
        <v>6</v>
      </c>
      <c r="AK49" s="40">
        <f t="shared" ref="AK49" si="85">COUNTIF(A49:AE49,"CAN")</f>
        <v>0</v>
      </c>
      <c r="AL49" s="36"/>
      <c r="AM49" s="37">
        <f t="shared" ref="AM49" si="86">SUM(AJ49-AK49-AL49)</f>
        <v>6</v>
      </c>
    </row>
    <row r="50" spans="1:39" ht="15.75" thickTop="1" x14ac:dyDescent="0.25"/>
    <row r="51" spans="1:39" x14ac:dyDescent="0.25">
      <c r="A51" cm="1">
        <f t="array" ref="A51:AE51">{7,7,7,7,7,7,7,7,7,7,7,7,7,7,7,7,7,7,7,7,7,7,7,7,7,7,7,7,7,7,7}</f>
        <v>7</v>
      </c>
      <c r="B51">
        <v>7</v>
      </c>
      <c r="C51">
        <v>7</v>
      </c>
      <c r="D51">
        <v>7</v>
      </c>
      <c r="E51">
        <v>7</v>
      </c>
      <c r="F51">
        <v>7</v>
      </c>
      <c r="G51">
        <v>7</v>
      </c>
      <c r="H51">
        <v>7</v>
      </c>
      <c r="I51">
        <v>7</v>
      </c>
      <c r="J51">
        <v>7</v>
      </c>
      <c r="K51">
        <v>7</v>
      </c>
      <c r="L51">
        <v>7</v>
      </c>
      <c r="M51">
        <v>7</v>
      </c>
      <c r="N51">
        <v>7</v>
      </c>
      <c r="O51">
        <v>7</v>
      </c>
      <c r="P51">
        <v>7</v>
      </c>
      <c r="Q51">
        <v>7</v>
      </c>
      <c r="R51">
        <v>7</v>
      </c>
      <c r="S51">
        <v>7</v>
      </c>
      <c r="T51">
        <v>7</v>
      </c>
      <c r="U51">
        <v>7</v>
      </c>
      <c r="V51">
        <v>7</v>
      </c>
      <c r="W51">
        <v>7</v>
      </c>
      <c r="X51">
        <v>7</v>
      </c>
      <c r="Y51">
        <v>7</v>
      </c>
      <c r="Z51">
        <v>7</v>
      </c>
      <c r="AA51">
        <v>7</v>
      </c>
      <c r="AB51">
        <v>7</v>
      </c>
      <c r="AC51">
        <v>7</v>
      </c>
      <c r="AD51">
        <v>7</v>
      </c>
      <c r="AE51">
        <v>7</v>
      </c>
    </row>
    <row r="52" spans="1:39" x14ac:dyDescent="0.25">
      <c r="AF52" s="1" t="s">
        <v>14</v>
      </c>
      <c r="AG52" s="1" t="s">
        <v>15</v>
      </c>
    </row>
    <row r="53" spans="1:39" x14ac:dyDescent="0.25">
      <c r="AA53" s="77" t="s">
        <v>53</v>
      </c>
      <c r="AB53" s="77"/>
      <c r="AC53" s="77"/>
      <c r="AD53" s="77"/>
      <c r="AE53" s="77"/>
      <c r="AF53" s="1" t="s">
        <v>12</v>
      </c>
      <c r="AG53" s="1">
        <v>7</v>
      </c>
    </row>
    <row r="54" spans="1:39" x14ac:dyDescent="0.25">
      <c r="Z54" s="72"/>
      <c r="AA54" s="77" t="s">
        <v>54</v>
      </c>
      <c r="AB54" s="77"/>
      <c r="AC54" s="77"/>
      <c r="AD54" s="77"/>
      <c r="AE54" s="77"/>
      <c r="AF54" s="1" t="s">
        <v>13</v>
      </c>
      <c r="AG54" s="1">
        <v>0</v>
      </c>
    </row>
    <row r="55" spans="1:39" x14ac:dyDescent="0.25">
      <c r="Z55" s="72"/>
      <c r="AA55" s="77" t="s">
        <v>55</v>
      </c>
      <c r="AB55" s="77"/>
      <c r="AC55" s="77"/>
      <c r="AD55" s="77"/>
      <c r="AE55" s="77"/>
      <c r="AF55" s="1" t="s">
        <v>39</v>
      </c>
      <c r="AG55" s="1">
        <v>7</v>
      </c>
    </row>
    <row r="56" spans="1:39" x14ac:dyDescent="0.25">
      <c r="Z56" s="72"/>
      <c r="AA56" s="77" t="s">
        <v>56</v>
      </c>
      <c r="AB56" s="77"/>
      <c r="AC56" s="77"/>
      <c r="AD56" s="77"/>
      <c r="AE56" s="77"/>
      <c r="AF56" s="1" t="s">
        <v>16</v>
      </c>
      <c r="AG56" s="1">
        <v>7</v>
      </c>
    </row>
    <row r="57" spans="1:39" x14ac:dyDescent="0.25">
      <c r="Z57" s="72"/>
      <c r="AA57" s="77" t="s">
        <v>57</v>
      </c>
      <c r="AB57" s="77"/>
      <c r="AC57" s="77"/>
      <c r="AD57" s="77"/>
      <c r="AE57" s="77"/>
      <c r="AF57" s="1" t="s">
        <v>17</v>
      </c>
      <c r="AG57" s="1">
        <v>7</v>
      </c>
    </row>
    <row r="58" spans="1:39" x14ac:dyDescent="0.25">
      <c r="Z58" s="72"/>
      <c r="AA58" s="77" t="s">
        <v>58</v>
      </c>
      <c r="AB58" s="77"/>
      <c r="AC58" s="77"/>
      <c r="AD58" s="77"/>
      <c r="AE58" s="77"/>
      <c r="AF58" s="1" t="s">
        <v>52</v>
      </c>
      <c r="AG58" s="1">
        <v>7</v>
      </c>
    </row>
  </sheetData>
  <mergeCells count="38">
    <mergeCell ref="AO27:AS27"/>
    <mergeCell ref="AI1:AM1"/>
    <mergeCell ref="AP12:AP14"/>
    <mergeCell ref="AO12:AO14"/>
    <mergeCell ref="AO18:AP19"/>
    <mergeCell ref="AO17:AP17"/>
    <mergeCell ref="AF10:AH12"/>
    <mergeCell ref="AF14:AH16"/>
    <mergeCell ref="AF18:AH20"/>
    <mergeCell ref="AF42:AH44"/>
    <mergeCell ref="AF46:AH48"/>
    <mergeCell ref="AF22:AH24"/>
    <mergeCell ref="AF26:AH28"/>
    <mergeCell ref="AF30:AH32"/>
    <mergeCell ref="AF34:AH36"/>
    <mergeCell ref="AF38:AH40"/>
    <mergeCell ref="A1:AE1"/>
    <mergeCell ref="A38:AE38"/>
    <mergeCell ref="A42:AD42"/>
    <mergeCell ref="A46:AE46"/>
    <mergeCell ref="AO2:AQ3"/>
    <mergeCell ref="A34:AD34"/>
    <mergeCell ref="A2:AE2"/>
    <mergeCell ref="A6:AB6"/>
    <mergeCell ref="A10:AE10"/>
    <mergeCell ref="A14:AD14"/>
    <mergeCell ref="A18:AE18"/>
    <mergeCell ref="A22:AD22"/>
    <mergeCell ref="A26:AE26"/>
    <mergeCell ref="A30:AE30"/>
    <mergeCell ref="AF2:AH4"/>
    <mergeCell ref="AF6:AH8"/>
    <mergeCell ref="AA57:AE57"/>
    <mergeCell ref="AA58:AE58"/>
    <mergeCell ref="AA53:AE53"/>
    <mergeCell ref="AA54:AE54"/>
    <mergeCell ref="AA55:AE55"/>
    <mergeCell ref="AA56:AE56"/>
  </mergeCells>
  <phoneticPr fontId="3" type="noConversion"/>
  <conditionalFormatting sqref="A1:AE49">
    <cfRule type="containsText" dxfId="28" priority="11" operator="containsText" text="rc">
      <formula>NOT(ISERROR(SEARCH("rc",A1)))</formula>
    </cfRule>
  </conditionalFormatting>
  <conditionalFormatting sqref="A2:AE49">
    <cfRule type="containsText" dxfId="27" priority="10" operator="containsText" text="AM">
      <formula>NOT(ISERROR(SEARCH("AM",A2)))</formula>
    </cfRule>
    <cfRule type="containsText" dxfId="26" priority="15" operator="containsText" text="CAN">
      <formula>NOT(ISERROR(SEARCH("CAN",A2)))</formula>
    </cfRule>
  </conditionalFormatting>
  <conditionalFormatting sqref="A3:AE49">
    <cfRule type="containsText" dxfId="25" priority="19" operator="containsText" text="CT">
      <formula>NOT(ISERROR(SEARCH("CT",A3)))</formula>
    </cfRule>
  </conditionalFormatting>
  <conditionalFormatting sqref="A5:AE5 A9:AE9 A13:AE13 A17:AD17 A21:AE21 A25:AE25 A29:AE29 A33:AE33 A37:AE37 A41:AE41 A45:AD45 A49:AE49">
    <cfRule type="containsText" dxfId="24" priority="20" operator="containsText" text="F">
      <formula>NOT(ISERROR(SEARCH("F",A5)))</formula>
    </cfRule>
  </conditionalFormatting>
  <conditionalFormatting sqref="A5:AE49">
    <cfRule type="containsText" dxfId="23" priority="16" operator="containsText" text="CP">
      <formula>NOT(ISERROR(SEARCH("CP",A5)))</formula>
    </cfRule>
  </conditionalFormatting>
  <conditionalFormatting sqref="AM12">
    <cfRule type="cellIs" dxfId="22" priority="9" operator="notEqual">
      <formula>0</formula>
    </cfRule>
  </conditionalFormatting>
  <conditionalFormatting sqref="AM17">
    <cfRule type="cellIs" dxfId="21" priority="6" operator="notEqual">
      <formula>0</formula>
    </cfRule>
  </conditionalFormatting>
  <conditionalFormatting sqref="AM19">
    <cfRule type="cellIs" dxfId="20" priority="5" operator="notEqual">
      <formula>0</formula>
    </cfRule>
  </conditionalFormatting>
  <conditionalFormatting sqref="AM24">
    <cfRule type="cellIs" dxfId="19" priority="8" operator="notEqual">
      <formula>0</formula>
    </cfRule>
  </conditionalFormatting>
  <conditionalFormatting sqref="AM48">
    <cfRule type="cellIs" dxfId="18" priority="7" operator="notEqual">
      <formula>0</formula>
    </cfRule>
  </conditionalFormatting>
  <conditionalFormatting sqref="AO18:AP19">
    <cfRule type="cellIs" dxfId="17" priority="12" operator="between">
      <formula>-10</formula>
      <formula>0</formula>
    </cfRule>
    <cfRule type="cellIs" dxfId="16" priority="13" operator="between">
      <formula>0</formula>
      <formula>21</formula>
    </cfRule>
    <cfRule type="cellIs" dxfId="15" priority="14" operator="between">
      <formula>21</formula>
      <formula>50</formula>
    </cfRule>
  </conditionalFormatting>
  <pageMargins left="3.937007874015748E-2" right="0.19685039370078741" top="0.74803149606299213" bottom="0.74803149606299213" header="0.31496062992125984" footer="0.31496062992125984"/>
  <pageSetup paperSize="9" orientation="landscape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2025-08-01T07:29:34Z</dcterms:created>
  <dcterms:modified xsi:type="dcterms:W3CDTF">2025-08-05T11:18:08Z</dcterms:modified>
</cp:coreProperties>
</file>