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Etablissements\004 - AEMO\Educatif\S.BALKO\divers\Horaires\"/>
    </mc:Choice>
  </mc:AlternateContent>
  <xr:revisionPtr revIDLastSave="0" documentId="13_ncr:1_{11E118FC-2371-4EEA-8B79-10B7C02E3D11}" xr6:coauthVersionLast="47" xr6:coauthVersionMax="47" xr10:uidLastSave="{00000000-0000-0000-0000-000000000000}"/>
  <bookViews>
    <workbookView xWindow="-120" yWindow="-120" windowWidth="24240" windowHeight="13140" xr2:uid="{B9829888-322F-4812-A31B-67D7A3DFCF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27" i="1" l="1"/>
  <c r="AQ26" i="1"/>
  <c r="AQ25" i="1"/>
  <c r="N13" i="1"/>
  <c r="AQ21" i="1"/>
  <c r="AQ20" i="1"/>
  <c r="Z9" i="1"/>
  <c r="AQ15" i="1"/>
  <c r="C5" i="1"/>
  <c r="C7" i="1"/>
  <c r="AT30" i="1"/>
  <c r="AT28" i="1"/>
  <c r="AT26" i="1"/>
  <c r="AT25" i="1"/>
  <c r="AT24" i="1"/>
  <c r="AT22" i="1"/>
  <c r="AT20" i="1"/>
  <c r="AT19" i="1"/>
  <c r="AT18" i="1"/>
  <c r="AT17" i="1"/>
  <c r="AT16" i="1"/>
  <c r="AT15" i="1"/>
  <c r="AT14" i="1"/>
  <c r="AT13" i="1"/>
  <c r="AT12" i="1"/>
  <c r="AT9" i="1"/>
  <c r="AT8" i="1"/>
  <c r="AT7" i="1"/>
  <c r="H5" i="1" l="1"/>
  <c r="AQ4" i="1"/>
  <c r="AJ27" i="1"/>
  <c r="AE27" i="1"/>
  <c r="AT29" i="1" s="1"/>
  <c r="X27" i="1"/>
  <c r="Q27" i="1"/>
  <c r="AT27" i="1" s="1"/>
  <c r="J27" i="1"/>
  <c r="AG25" i="1"/>
  <c r="Z25" i="1"/>
  <c r="S25" i="1"/>
  <c r="AT23" i="1" s="1"/>
  <c r="L25" i="1"/>
  <c r="E25" i="1"/>
  <c r="AT21" i="1" s="1"/>
  <c r="AC23" i="1"/>
  <c r="V23" i="1"/>
  <c r="O23" i="1"/>
  <c r="H23" i="1"/>
  <c r="AE21" i="1"/>
  <c r="X21" i="1"/>
  <c r="Q21" i="1"/>
  <c r="J21" i="1"/>
  <c r="AH19" i="1"/>
  <c r="AA19" i="1"/>
  <c r="AT11" i="1" s="1"/>
  <c r="T19" i="1"/>
  <c r="AT10" i="1" s="1"/>
  <c r="M19" i="1"/>
  <c r="F19" i="1"/>
  <c r="AD17" i="1"/>
  <c r="W17" i="1"/>
  <c r="AT6" i="1" s="1"/>
  <c r="P17" i="1"/>
  <c r="AT5" i="1" s="1"/>
  <c r="I17" i="1"/>
  <c r="AT4" i="1" s="1"/>
  <c r="AF15" i="1" l="1"/>
  <c r="AQ29" i="1" s="1"/>
  <c r="Y15" i="1"/>
  <c r="AQ28" i="1" s="1"/>
  <c r="R15" i="1"/>
  <c r="K15" i="1"/>
  <c r="AI13" i="1"/>
  <c r="AB13" i="1"/>
  <c r="AQ24" i="1" s="1"/>
  <c r="U13" i="1"/>
  <c r="AQ23" i="1" s="1"/>
  <c r="AQ22" i="1"/>
  <c r="G13" i="1"/>
  <c r="AD11" i="1"/>
  <c r="W11" i="1"/>
  <c r="AQ19" i="1" s="1"/>
  <c r="P11" i="1"/>
  <c r="AQ18" i="1" s="1"/>
  <c r="I11" i="1"/>
  <c r="AQ17" i="1" s="1"/>
  <c r="AG9" i="1"/>
  <c r="AQ16" i="1" s="1"/>
  <c r="S9" i="1"/>
  <c r="AQ14" i="1" s="1"/>
  <c r="AQ13" i="1"/>
  <c r="E9" i="1"/>
  <c r="AQ12" i="1" s="1"/>
  <c r="Z7" i="1"/>
  <c r="AQ11" i="1" s="1"/>
  <c r="S7" i="1"/>
  <c r="AQ10" i="1" s="1"/>
  <c r="L7" i="1"/>
  <c r="AQ9" i="1" s="1"/>
  <c r="E7" i="1"/>
  <c r="AQ8" i="1" s="1"/>
  <c r="AC5" i="1"/>
  <c r="AQ7" i="1" s="1"/>
  <c r="V5" i="1"/>
  <c r="AQ6" i="1" s="1"/>
  <c r="O5" i="1"/>
  <c r="AQ5" i="1" s="1"/>
  <c r="AR4" i="1"/>
  <c r="AR5" i="1" s="1"/>
  <c r="AR6" i="1" s="1"/>
  <c r="AR7" i="1" s="1"/>
  <c r="AR8" i="1" s="1"/>
  <c r="D19" i="1" a="1"/>
  <c r="D19" i="1"/>
  <c r="C21" i="1"/>
  <c r="D21" i="1" a="1"/>
  <c r="D21" i="1"/>
  <c r="AB34" i="1" l="1"/>
  <c r="C9" i="1"/>
  <c r="C11" i="1"/>
  <c r="D27" i="1" l="1"/>
  <c r="C27" i="1"/>
  <c r="A27" i="1"/>
  <c r="D25" i="1"/>
  <c r="C25" i="1"/>
  <c r="A25" i="1"/>
  <c r="D23" i="1" a="1"/>
  <c r="D23" i="1" s="1"/>
  <c r="C23" i="1"/>
  <c r="A23" i="1"/>
  <c r="A21" i="1"/>
  <c r="C19" i="1"/>
  <c r="A19" i="1"/>
  <c r="D17" i="1"/>
  <c r="C17" i="1"/>
  <c r="A17" i="1"/>
  <c r="D15" i="1"/>
  <c r="C15" i="1"/>
  <c r="A15" i="1"/>
  <c r="AO13" i="1"/>
  <c r="D13" i="1"/>
  <c r="C13" i="1"/>
  <c r="A13" i="1"/>
  <c r="AO12" i="1"/>
  <c r="AO11" i="1"/>
  <c r="D11" i="1"/>
  <c r="A11" i="1"/>
  <c r="AO10" i="1"/>
  <c r="AO9" i="1"/>
  <c r="AO14" i="1" s="1"/>
  <c r="D9" i="1"/>
  <c r="A9" i="1"/>
  <c r="D7" i="1"/>
  <c r="A7" i="1"/>
  <c r="D5" i="1"/>
  <c r="C29" i="1"/>
  <c r="A5" i="1"/>
  <c r="A29" i="1" s="1"/>
  <c r="D29" i="1" l="1"/>
  <c r="AR9" i="1"/>
  <c r="AR10" i="1" s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 s="1"/>
  <c r="AR26" i="1"/>
  <c r="AR27" i="1"/>
  <c r="AR28" i="1"/>
  <c r="AR29" i="1"/>
  <c r="AU4" i="1"/>
  <c r="AU5" i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 s="1"/>
  <c r="AU20" i="1"/>
  <c r="AU21" i="1"/>
  <c r="AU22" i="1"/>
  <c r="AU23" i="1"/>
  <c r="AU24" i="1"/>
  <c r="AU25" i="1"/>
  <c r="AU26" i="1"/>
  <c r="AU27" i="1"/>
  <c r="AU28" i="1"/>
  <c r="AU29" i="1"/>
  <c r="AU30" i="1" s="1"/>
  <c r="U30" i="1"/>
  <c r="AF30" i="1"/>
  <c r="AJ30" i="1" s="1"/>
  <c r="AB35" i="1"/>
  <c r="AF29" i="1" l="1"/>
  <c r="AJ29" i="1" s="1"/>
  <c r="AE35" i="1"/>
  <c r="AF31" i="1"/>
  <c r="AJ31" i="1" s="1"/>
  <c r="AE34" i="1"/>
  <c r="AJ3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<sst xmlns="http://schemas.openxmlformats.org/spreadsheetml/2006/main" count="199" uniqueCount="103">
  <si>
    <t>heures fériées (week-end)</t>
  </si>
  <si>
    <t>journée solidarité</t>
  </si>
  <si>
    <t xml:space="preserve">heures </t>
  </si>
  <si>
    <t>semaine</t>
  </si>
  <si>
    <t>heures faites</t>
  </si>
  <si>
    <t>cumul</t>
  </si>
  <si>
    <t>total</t>
  </si>
  <si>
    <t>travaillées</t>
  </si>
  <si>
    <t>posées</t>
  </si>
  <si>
    <t>S1</t>
  </si>
  <si>
    <t>S27</t>
  </si>
  <si>
    <t>Janvier</t>
  </si>
  <si>
    <t>S2</t>
  </si>
  <si>
    <t>S3</t>
  </si>
  <si>
    <t>S4</t>
  </si>
  <si>
    <t>S5</t>
  </si>
  <si>
    <t>S28</t>
  </si>
  <si>
    <t>S29</t>
  </si>
  <si>
    <t>fevrier</t>
  </si>
  <si>
    <t>S6</t>
  </si>
  <si>
    <t>S7</t>
  </si>
  <si>
    <t>S8</t>
  </si>
  <si>
    <t>S30</t>
  </si>
  <si>
    <t>debut</t>
  </si>
  <si>
    <t>fin</t>
  </si>
  <si>
    <t>S31</t>
  </si>
  <si>
    <t>mars</t>
  </si>
  <si>
    <t>S9</t>
  </si>
  <si>
    <t>S10</t>
  </si>
  <si>
    <t>S11</t>
  </si>
  <si>
    <t>S12</t>
  </si>
  <si>
    <t>S13</t>
  </si>
  <si>
    <t>lundi</t>
  </si>
  <si>
    <t>S32</t>
  </si>
  <si>
    <t>mardi</t>
  </si>
  <si>
    <t>S33</t>
  </si>
  <si>
    <t>avril</t>
  </si>
  <si>
    <t>S14</t>
  </si>
  <si>
    <t>S15</t>
  </si>
  <si>
    <t>S16</t>
  </si>
  <si>
    <t>S17</t>
  </si>
  <si>
    <t>mercredi</t>
  </si>
  <si>
    <t>S34</t>
  </si>
  <si>
    <t>jeudi</t>
  </si>
  <si>
    <t>S35</t>
  </si>
  <si>
    <t>mai</t>
  </si>
  <si>
    <t>S18</t>
  </si>
  <si>
    <t>S19</t>
  </si>
  <si>
    <t>S20</t>
  </si>
  <si>
    <t>S21</t>
  </si>
  <si>
    <t>S22</t>
  </si>
  <si>
    <t>vendredi</t>
  </si>
  <si>
    <t>S36</t>
  </si>
  <si>
    <t>total semaine</t>
  </si>
  <si>
    <t>S37</t>
  </si>
  <si>
    <t>juin</t>
  </si>
  <si>
    <t>S23</t>
  </si>
  <si>
    <t>S24</t>
  </si>
  <si>
    <t>S25</t>
  </si>
  <si>
    <t>S26</t>
  </si>
  <si>
    <t>S38</t>
  </si>
  <si>
    <t>S39</t>
  </si>
  <si>
    <t>juillet</t>
  </si>
  <si>
    <t>S40</t>
  </si>
  <si>
    <t>S41</t>
  </si>
  <si>
    <t>aout</t>
  </si>
  <si>
    <t>S42</t>
  </si>
  <si>
    <t>S43</t>
  </si>
  <si>
    <t>septembre</t>
  </si>
  <si>
    <t>S44</t>
  </si>
  <si>
    <t>S45</t>
  </si>
  <si>
    <t>octobre</t>
  </si>
  <si>
    <t>S46</t>
  </si>
  <si>
    <t>S47</t>
  </si>
  <si>
    <t>novembre</t>
  </si>
  <si>
    <t>S48</t>
  </si>
  <si>
    <t>S49</t>
  </si>
  <si>
    <t>décembre</t>
  </si>
  <si>
    <t>S50</t>
  </si>
  <si>
    <t>S51</t>
  </si>
  <si>
    <t>S52</t>
  </si>
  <si>
    <t>TOTAL</t>
  </si>
  <si>
    <t>total fériés:</t>
  </si>
  <si>
    <t>Congés payés:</t>
  </si>
  <si>
    <t>posés:</t>
  </si>
  <si>
    <t>reste</t>
  </si>
  <si>
    <t>total restant:</t>
  </si>
  <si>
    <t>congés trimestriels:</t>
  </si>
  <si>
    <t>Congés Anciennetés:</t>
  </si>
  <si>
    <t>restant</t>
  </si>
  <si>
    <t>Ancienneté (30 avril)</t>
  </si>
  <si>
    <t>congés payés (31 mai)</t>
  </si>
  <si>
    <t>S53</t>
  </si>
  <si>
    <t>can</t>
  </si>
  <si>
    <t>Solde 2024</t>
  </si>
  <si>
    <t>relicat congés 2024</t>
  </si>
  <si>
    <t>Congés pris en 2025 générés en 2024</t>
  </si>
  <si>
    <t>Congés an. 2024</t>
  </si>
  <si>
    <t>CT</t>
  </si>
  <si>
    <t>CA</t>
  </si>
  <si>
    <t>Can</t>
  </si>
  <si>
    <t>F</t>
  </si>
  <si>
    <t>à partir du 30/04/25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</si>
</sst>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9.9"/>
      <color rgb="FF4A5359"/>
      <name val="Courier New"/>
      <family val="3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gray0625">
        <bgColor theme="1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0" tint="-0.14999847407452621"/>
      </patternFill>
    </fill>
    <fill>
      <patternFill patternType="gray0625">
        <bgColor theme="0"/>
      </patternFill>
    </fill>
    <fill>
      <patternFill patternType="gray0625">
        <bgColor theme="0" tint="-0.14996795556505021"/>
      </patternFill>
    </fill>
    <fill>
      <patternFill patternType="solid">
        <fgColor rgb="FFEADEF6"/>
        <bgColor indexed="64"/>
      </patternFill>
    </fill>
    <fill>
      <patternFill patternType="gray0625">
        <bgColor theme="0" tint="-0.249977111117893"/>
      </patternFill>
    </fill>
  </fills>
  <borders count="6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8" xfId="0" applyBorder="1"/>
    <xf numFmtId="0" fontId="0" fillId="0" borderId="9" xfId="0" applyBorder="1"/>
    <xf numFmtId="0" fontId="1" fillId="3" borderId="10" xfId="0" applyFont="1" applyFill="1" applyBorder="1" applyAlignment="1">
      <alignment horizontal="center"/>
    </xf>
    <xf numFmtId="0" fontId="7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2" fontId="0" fillId="0" borderId="33" xfId="0" applyNumberFormat="1" applyBorder="1" applyAlignment="1">
      <alignment horizontal="center"/>
    </xf>
    <xf numFmtId="2" fontId="0" fillId="0" borderId="34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2" fontId="0" fillId="0" borderId="36" xfId="0" applyNumberFormat="1" applyBorder="1" applyAlignment="1">
      <alignment horizontal="center"/>
    </xf>
    <xf numFmtId="2" fontId="0" fillId="0" borderId="37" xfId="0" applyNumberFormat="1" applyBorder="1" applyAlignment="1">
      <alignment horizontal="center"/>
    </xf>
    <xf numFmtId="0" fontId="7" fillId="5" borderId="38" xfId="0" applyFont="1" applyFill="1" applyBorder="1" applyAlignment="1">
      <alignment horizontal="center" vertical="center"/>
    </xf>
    <xf numFmtId="0" fontId="1" fillId="0" borderId="0" xfId="0" applyFont="1"/>
    <xf numFmtId="0" fontId="7" fillId="5" borderId="39" xfId="0" applyFont="1" applyFill="1" applyBorder="1" applyAlignment="1">
      <alignment horizontal="center" vertical="center"/>
    </xf>
    <xf numFmtId="2" fontId="0" fillId="0" borderId="41" xfId="0" applyNumberFormat="1" applyBorder="1"/>
    <xf numFmtId="0" fontId="0" fillId="0" borderId="41" xfId="0" applyBorder="1" applyAlignment="1">
      <alignment horizontal="center"/>
    </xf>
    <xf numFmtId="0" fontId="1" fillId="0" borderId="41" xfId="0" applyFont="1" applyBorder="1" applyAlignment="1">
      <alignment horizontal="center"/>
    </xf>
    <xf numFmtId="2" fontId="1" fillId="0" borderId="41" xfId="0" applyNumberFormat="1" applyFont="1" applyBorder="1" applyAlignment="1">
      <alignment horizontal="center"/>
    </xf>
    <xf numFmtId="0" fontId="0" fillId="0" borderId="45" xfId="0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50" xfId="0" applyBorder="1" applyAlignment="1">
      <alignment horizontal="center"/>
    </xf>
    <xf numFmtId="0" fontId="1" fillId="0" borderId="0" xfId="0" applyFont="1" applyAlignment="1">
      <alignment horizontal="center"/>
    </xf>
    <xf numFmtId="0" fontId="7" fillId="5" borderId="21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4" borderId="39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6" fillId="6" borderId="14" xfId="0" applyFont="1" applyFill="1" applyBorder="1"/>
    <xf numFmtId="0" fontId="7" fillId="10" borderId="26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6" fillId="4" borderId="31" xfId="0" applyFont="1" applyFill="1" applyBorder="1"/>
    <xf numFmtId="0" fontId="7" fillId="4" borderId="23" xfId="0" applyFont="1" applyFill="1" applyBorder="1" applyAlignment="1">
      <alignment horizontal="center" vertical="center"/>
    </xf>
    <xf numFmtId="0" fontId="6" fillId="4" borderId="61" xfId="0" applyFont="1" applyFill="1" applyBorder="1" applyAlignment="1">
      <alignment vertical="center"/>
    </xf>
    <xf numFmtId="0" fontId="6" fillId="6" borderId="31" xfId="0" applyFont="1" applyFill="1" applyBorder="1" applyAlignment="1">
      <alignment vertical="center"/>
    </xf>
    <xf numFmtId="0" fontId="7" fillId="6" borderId="40" xfId="0" applyFont="1" applyFill="1" applyBorder="1" applyAlignment="1">
      <alignment horizontal="center" vertical="center"/>
    </xf>
    <xf numFmtId="0" fontId="7" fillId="6" borderId="56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47" xfId="0" applyFill="1" applyBorder="1" applyAlignment="1">
      <alignment horizontal="center"/>
    </xf>
    <xf numFmtId="0" fontId="0" fillId="5" borderId="57" xfId="0" applyFill="1" applyBorder="1" applyAlignment="1">
      <alignment horizontal="right" vertical="center"/>
    </xf>
    <xf numFmtId="0" fontId="0" fillId="5" borderId="0" xfId="0" applyFill="1" applyAlignment="1">
      <alignment horizontal="right"/>
    </xf>
    <xf numFmtId="0" fontId="0" fillId="5" borderId="0" xfId="0" applyFill="1" applyAlignment="1">
      <alignment horizontal="right" vertical="center"/>
    </xf>
    <xf numFmtId="2" fontId="0" fillId="5" borderId="0" xfId="0" applyNumberFormat="1" applyFill="1" applyAlignment="1">
      <alignment horizontal="right"/>
    </xf>
    <xf numFmtId="0" fontId="0" fillId="5" borderId="14" xfId="0" applyFill="1" applyBorder="1"/>
    <xf numFmtId="0" fontId="0" fillId="5" borderId="0" xfId="0" applyFill="1"/>
    <xf numFmtId="0" fontId="6" fillId="11" borderId="24" xfId="0" applyFont="1" applyFill="1" applyBorder="1" applyAlignment="1">
      <alignment horizontal="center" vertical="center"/>
    </xf>
    <xf numFmtId="0" fontId="6" fillId="11" borderId="60" xfId="0" applyFont="1" applyFill="1" applyBorder="1" applyAlignment="1">
      <alignment vertical="center"/>
    </xf>
    <xf numFmtId="0" fontId="6" fillId="11" borderId="15" xfId="0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5" borderId="62" xfId="0" applyFill="1" applyBorder="1" applyAlignment="1">
      <alignment horizontal="center"/>
    </xf>
    <xf numFmtId="0" fontId="0" fillId="5" borderId="63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7" fillId="12" borderId="22" xfId="0" applyFont="1" applyFill="1" applyBorder="1" applyAlignment="1">
      <alignment horizontal="center" vertical="center"/>
    </xf>
    <xf numFmtId="0" fontId="7" fillId="13" borderId="22" xfId="0" applyFont="1" applyFill="1" applyBorder="1" applyAlignment="1">
      <alignment horizontal="center" vertical="center"/>
    </xf>
    <xf numFmtId="0" fontId="7" fillId="12" borderId="39" xfId="0" applyFont="1" applyFill="1" applyBorder="1" applyAlignment="1">
      <alignment horizontal="center" vertical="center"/>
    </xf>
    <xf numFmtId="0" fontId="7" fillId="13" borderId="58" xfId="0" applyFont="1" applyFill="1" applyBorder="1" applyAlignment="1">
      <alignment horizontal="center" vertical="center"/>
    </xf>
    <xf numFmtId="0" fontId="7" fillId="13" borderId="25" xfId="0" applyFont="1" applyFill="1" applyBorder="1" applyAlignment="1">
      <alignment horizontal="center" vertical="center"/>
    </xf>
    <xf numFmtId="0" fontId="7" fillId="13" borderId="39" xfId="0" applyFont="1" applyFill="1" applyBorder="1" applyAlignment="1">
      <alignment horizontal="center" vertical="center"/>
    </xf>
    <xf numFmtId="0" fontId="7" fillId="14" borderId="20" xfId="0" applyFont="1" applyFill="1" applyBorder="1" applyAlignment="1">
      <alignment horizontal="center" vertical="center"/>
    </xf>
    <xf numFmtId="0" fontId="7" fillId="14" borderId="22" xfId="0" applyFont="1" applyFill="1" applyBorder="1" applyAlignment="1">
      <alignment horizontal="center" vertical="center"/>
    </xf>
    <xf numFmtId="0" fontId="7" fillId="14" borderId="38" xfId="0" applyFont="1" applyFill="1" applyBorder="1" applyAlignment="1">
      <alignment horizontal="center" vertical="center"/>
    </xf>
    <xf numFmtId="0" fontId="0" fillId="5" borderId="64" xfId="0" applyFill="1" applyBorder="1" applyAlignment="1">
      <alignment horizontal="center"/>
    </xf>
    <xf numFmtId="0" fontId="0" fillId="5" borderId="65" xfId="0" applyFill="1" applyBorder="1" applyAlignment="1">
      <alignment horizontal="center"/>
    </xf>
    <xf numFmtId="0" fontId="0" fillId="5" borderId="66" xfId="0" applyFill="1" applyBorder="1" applyAlignment="1">
      <alignment horizontal="center"/>
    </xf>
    <xf numFmtId="0" fontId="0" fillId="5" borderId="67" xfId="0" applyFill="1" applyBorder="1" applyAlignment="1">
      <alignment horizontal="center"/>
    </xf>
    <xf numFmtId="0" fontId="7" fillId="13" borderId="38" xfId="0" applyFont="1" applyFill="1" applyBorder="1" applyAlignment="1">
      <alignment horizontal="center" vertical="center"/>
    </xf>
    <xf numFmtId="0" fontId="7" fillId="13" borderId="21" xfId="0" applyFont="1" applyFill="1" applyBorder="1" applyAlignment="1">
      <alignment horizontal="center" vertical="center"/>
    </xf>
    <xf numFmtId="0" fontId="7" fillId="13" borderId="26" xfId="0" applyFont="1" applyFill="1" applyBorder="1" applyAlignment="1">
      <alignment horizontal="center" vertical="center"/>
    </xf>
    <xf numFmtId="0" fontId="7" fillId="13" borderId="23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40" xfId="0" applyFont="1" applyFill="1" applyBorder="1" applyAlignment="1">
      <alignment horizontal="center" vertical="center"/>
    </xf>
    <xf numFmtId="0" fontId="7" fillId="16" borderId="20" xfId="0" applyFont="1" applyFill="1" applyBorder="1" applyAlignment="1">
      <alignment horizontal="center" vertical="center"/>
    </xf>
    <xf numFmtId="0" fontId="6" fillId="11" borderId="16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0" fontId="6" fillId="11" borderId="15" xfId="0" applyFont="1" applyFill="1" applyBorder="1" applyAlignment="1">
      <alignment horizontal="center" vertical="center"/>
    </xf>
    <xf numFmtId="0" fontId="6" fillId="11" borderId="31" xfId="0" applyFont="1" applyFill="1" applyBorder="1" applyAlignment="1">
      <alignment horizontal="center" vertical="center"/>
    </xf>
    <xf numFmtId="0" fontId="6" fillId="11" borderId="2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/>
    </xf>
    <xf numFmtId="0" fontId="6" fillId="11" borderId="17" xfId="0" applyFont="1" applyFill="1" applyBorder="1" applyAlignment="1">
      <alignment horizontal="center" vertical="center"/>
    </xf>
    <xf numFmtId="0" fontId="6" fillId="11" borderId="16" xfId="0" applyFont="1" applyFill="1" applyBorder="1" applyAlignment="1">
      <alignment horizontal="center"/>
    </xf>
    <xf numFmtId="2" fontId="6" fillId="11" borderId="15" xfId="0" applyNumberFormat="1" applyFont="1" applyFill="1" applyBorder="1" applyAlignment="1">
      <alignment horizontal="center"/>
    </xf>
    <xf numFmtId="2" fontId="6" fillId="11" borderId="16" xfId="0" applyNumberFormat="1" applyFont="1" applyFill="1" applyBorder="1" applyAlignment="1">
      <alignment horizontal="center"/>
    </xf>
    <xf numFmtId="2" fontId="6" fillId="11" borderId="31" xfId="0" applyNumberFormat="1" applyFont="1" applyFill="1" applyBorder="1" applyAlignment="1">
      <alignment horizontal="center"/>
    </xf>
    <xf numFmtId="0" fontId="6" fillId="11" borderId="59" xfId="0" applyFont="1" applyFill="1" applyBorder="1" applyAlignment="1">
      <alignment horizontal="center" vertical="center"/>
    </xf>
    <xf numFmtId="0" fontId="6" fillId="11" borderId="14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0" xfId="0" applyAlignment="1">
      <alignment horizontal="center"/>
    </xf>
    <xf numFmtId="2" fontId="0" fillId="5" borderId="57" xfId="0" applyNumberFormat="1" applyFill="1" applyBorder="1" applyAlignment="1">
      <alignment horizontal="right"/>
    </xf>
    <xf numFmtId="0" fontId="0" fillId="5" borderId="0" xfId="0" applyFill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42" xfId="0" applyBorder="1" applyAlignment="1">
      <alignment horizontal="right"/>
    </xf>
    <xf numFmtId="0" fontId="0" fillId="0" borderId="43" xfId="0" applyBorder="1" applyAlignment="1">
      <alignment horizontal="right"/>
    </xf>
    <xf numFmtId="0" fontId="0" fillId="0" borderId="44" xfId="0" applyBorder="1" applyAlignment="1">
      <alignment horizontal="right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0" fillId="5" borderId="0" xfId="0" applyFill="1" applyAlignment="1">
      <alignment horizontal="right"/>
    </xf>
    <xf numFmtId="0" fontId="0" fillId="2" borderId="5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15" borderId="20" xfId="0" applyFill="1" applyBorder="1" applyAlignment="1">
      <alignment horizontal="center"/>
    </xf>
    <xf numFmtId="0" fontId="0" fillId="15" borderId="21" xfId="0" applyFill="1" applyBorder="1" applyAlignment="1">
      <alignment horizontal="center"/>
    </xf>
    <xf numFmtId="0" fontId="0" fillId="15" borderId="56" xfId="0" applyFill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5" borderId="0" xfId="0" applyFill="1" applyAlignment="1">
      <alignment horizontal="right" vertical="center"/>
    </xf>
    <xf numFmtId="2" fontId="3" fillId="5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2" borderId="24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31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2" borderId="63" xfId="0" applyFill="1" applyBorder="1" applyAlignment="1">
      <alignment horizontal="center"/>
    </xf>
  </cellXfs>
  <cellStyles count="1">
    <cellStyle name="Normal" xfId="0" builtinId="0"/>
  </cellStyles>
  <dxfs count="6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EADEF6"/>
        </patternFill>
      </fill>
    </dxf>
  </dxfs>
  <tableStyles count="1" defaultTableStyle="TableStyleMedium2" defaultPivotStyle="PivotStyleLight16">
    <tableStyle name="Invisible" pivot="0" table="0" count="0" xr9:uid="{07533517-2658-4920-AB39-FEDE3D714DAC}"/>
  </tableStyles>
  <colors>
    <mruColors>
      <color rgb="FFEADE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9E0C8-D550-4541-972B-DAC85923B482}">
  <dimension ref="A1:AU39"/>
  <sheetViews>
    <sheetView tabSelected="1" topLeftCell="L19" workbookViewId="0">
      <selection activeCell="AM21" sqref="AM21"/>
    </sheetView>
  </sheetViews>
  <sheetFormatPr baseColWidth="10" defaultRowHeight="15" x14ac:dyDescent="0.25"/>
  <cols>
    <col min="1" max="1" width="10.140625" customWidth="1"/>
    <col min="2" max="2" width="14" customWidth="1"/>
    <col min="3" max="4" width="12.85546875" customWidth="1"/>
    <col min="5" max="35" width="3.7109375" customWidth="1"/>
    <col min="36" max="36" width="13.7109375" customWidth="1"/>
    <col min="37" max="37" width="6.7109375" customWidth="1"/>
    <col min="38" max="38" width="8.140625" customWidth="1"/>
    <col min="39" max="39" width="6.85546875" customWidth="1"/>
    <col min="40" max="40" width="7.7109375" customWidth="1"/>
    <col min="41" max="41" width="8" customWidth="1"/>
    <col min="43" max="43" width="12.42578125" customWidth="1"/>
    <col min="46" max="46" width="12.42578125" customWidth="1"/>
  </cols>
  <sheetData>
    <row r="1" spans="1:47" x14ac:dyDescent="0.25">
      <c r="A1" s="117" t="s">
        <v>94</v>
      </c>
      <c r="B1" s="117"/>
      <c r="C1" s="118">
        <v>11.74</v>
      </c>
      <c r="E1" s="120">
        <v>2025</v>
      </c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47" ht="45.75" thickBot="1" x14ac:dyDescent="0.3">
      <c r="A2" s="117"/>
      <c r="B2" s="117"/>
      <c r="C2" s="119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P2" s="1" t="s">
        <v>0</v>
      </c>
      <c r="AQ2" s="2">
        <v>7</v>
      </c>
      <c r="AR2" s="1" t="s">
        <v>1</v>
      </c>
      <c r="AS2" s="2">
        <v>7</v>
      </c>
    </row>
    <row r="3" spans="1:47" ht="16.5" thickTop="1" thickBot="1" x14ac:dyDescent="0.3">
      <c r="C3" s="3" t="s">
        <v>2</v>
      </c>
      <c r="D3" s="4" t="s">
        <v>2</v>
      </c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P3" s="5" t="s">
        <v>3</v>
      </c>
      <c r="AQ3" s="6" t="s">
        <v>4</v>
      </c>
      <c r="AR3" s="7" t="s">
        <v>5</v>
      </c>
      <c r="AS3" s="5" t="s">
        <v>3</v>
      </c>
      <c r="AT3" s="6" t="s">
        <v>4</v>
      </c>
      <c r="AU3" s="7" t="s">
        <v>5</v>
      </c>
    </row>
    <row r="4" spans="1:47" ht="15.75" thickBot="1" x14ac:dyDescent="0.3">
      <c r="A4" s="8" t="s">
        <v>6</v>
      </c>
      <c r="B4" s="9"/>
      <c r="C4" s="10" t="s">
        <v>7</v>
      </c>
      <c r="D4" s="11" t="s">
        <v>8</v>
      </c>
      <c r="E4" s="12">
        <v>1</v>
      </c>
      <c r="F4" s="12">
        <v>2</v>
      </c>
      <c r="G4" s="12">
        <v>3</v>
      </c>
      <c r="H4" s="12">
        <v>4</v>
      </c>
      <c r="I4" s="12">
        <v>5</v>
      </c>
      <c r="J4" s="12">
        <v>6</v>
      </c>
      <c r="K4" s="12">
        <v>7</v>
      </c>
      <c r="L4" s="12">
        <v>8</v>
      </c>
      <c r="M4" s="12">
        <v>9</v>
      </c>
      <c r="N4" s="12">
        <v>10</v>
      </c>
      <c r="O4" s="12">
        <v>11</v>
      </c>
      <c r="P4" s="12">
        <v>12</v>
      </c>
      <c r="Q4" s="12">
        <v>13</v>
      </c>
      <c r="R4" s="12">
        <v>14</v>
      </c>
      <c r="S4" s="12">
        <v>15</v>
      </c>
      <c r="T4" s="12">
        <v>16</v>
      </c>
      <c r="U4" s="12">
        <v>17</v>
      </c>
      <c r="V4" s="12">
        <v>18</v>
      </c>
      <c r="W4" s="12">
        <v>19</v>
      </c>
      <c r="X4" s="12">
        <v>20</v>
      </c>
      <c r="Y4" s="12">
        <v>21</v>
      </c>
      <c r="Z4" s="12">
        <v>22</v>
      </c>
      <c r="AA4" s="12">
        <v>23</v>
      </c>
      <c r="AB4" s="12">
        <v>24</v>
      </c>
      <c r="AC4" s="12">
        <v>25</v>
      </c>
      <c r="AD4" s="12">
        <v>26</v>
      </c>
      <c r="AE4" s="12">
        <v>27</v>
      </c>
      <c r="AF4" s="12">
        <v>28</v>
      </c>
      <c r="AG4" s="12">
        <v>29</v>
      </c>
      <c r="AH4" s="12">
        <v>30</v>
      </c>
      <c r="AI4" s="12">
        <v>31</v>
      </c>
      <c r="AP4" s="68" t="s">
        <v>9</v>
      </c>
      <c r="AQ4" s="70">
        <f>SUM(H5-21)</f>
        <v>0</v>
      </c>
      <c r="AR4" s="55">
        <f>SUM(AQ4+C1)+AQ2-AS2</f>
        <v>11.740000000000002</v>
      </c>
      <c r="AS4" s="68" t="s">
        <v>10</v>
      </c>
      <c r="AT4" s="71">
        <f>SUM(I17-35)</f>
        <v>1.5</v>
      </c>
      <c r="AU4" s="55">
        <f>SUM(AR29+AT4)</f>
        <v>28.740000000000002</v>
      </c>
    </row>
    <row r="5" spans="1:47" ht="15.75" thickTop="1" x14ac:dyDescent="0.25">
      <c r="A5" s="109">
        <f>SUM(C5+D5)</f>
        <v>163.5</v>
      </c>
      <c r="B5" s="111" t="s">
        <v>11</v>
      </c>
      <c r="C5" s="113">
        <f>SUM(E6:AI6)</f>
        <v>142.5</v>
      </c>
      <c r="D5" s="115">
        <f>SUMPRODUCT((E6:AI6="Can")+(E6:AI6="CT")+(E6:AI6="CA")+(E6:AI6="F"))*7</f>
        <v>21</v>
      </c>
      <c r="E5" s="97" t="s">
        <v>9</v>
      </c>
      <c r="F5" s="92"/>
      <c r="G5" s="92"/>
      <c r="H5" s="98">
        <f>SUM(E6:G6)+21</f>
        <v>21</v>
      </c>
      <c r="I5" s="99"/>
      <c r="J5" s="103" t="s">
        <v>12</v>
      </c>
      <c r="K5" s="104"/>
      <c r="L5" s="104"/>
      <c r="M5" s="104"/>
      <c r="N5" s="104"/>
      <c r="O5" s="98">
        <f>SUM(J6:N6)</f>
        <v>33.5</v>
      </c>
      <c r="P5" s="99"/>
      <c r="Q5" s="103" t="s">
        <v>13</v>
      </c>
      <c r="R5" s="104"/>
      <c r="S5" s="104"/>
      <c r="T5" s="104"/>
      <c r="U5" s="104"/>
      <c r="V5" s="98">
        <f>SUM(Q6:U6)</f>
        <v>36.5</v>
      </c>
      <c r="W5" s="99"/>
      <c r="X5" s="103" t="s">
        <v>14</v>
      </c>
      <c r="Y5" s="104"/>
      <c r="Z5" s="104"/>
      <c r="AA5" s="104"/>
      <c r="AB5" s="104"/>
      <c r="AC5" s="98">
        <f>SUM(X6:AB6)</f>
        <v>38</v>
      </c>
      <c r="AD5" s="99"/>
      <c r="AE5" s="103" t="s">
        <v>15</v>
      </c>
      <c r="AF5" s="104"/>
      <c r="AG5" s="104"/>
      <c r="AH5" s="104"/>
      <c r="AI5" s="105"/>
      <c r="AP5" s="69" t="s">
        <v>12</v>
      </c>
      <c r="AQ5" s="71">
        <f>SUM(O5-35)</f>
        <v>-1.5</v>
      </c>
      <c r="AR5" s="56">
        <f>SUM(AR4+AQ5)</f>
        <v>10.240000000000002</v>
      </c>
      <c r="AS5" s="69" t="s">
        <v>16</v>
      </c>
      <c r="AT5" s="71">
        <f>SUM(P17-35)</f>
        <v>-35</v>
      </c>
      <c r="AU5" s="56">
        <f>SUM(AU4+AT5)</f>
        <v>-6.259999999999998</v>
      </c>
    </row>
    <row r="6" spans="1:47" ht="15.75" thickBot="1" x14ac:dyDescent="0.3">
      <c r="A6" s="110"/>
      <c r="B6" s="112"/>
      <c r="C6" s="114"/>
      <c r="D6" s="116"/>
      <c r="E6" s="91" t="s">
        <v>101</v>
      </c>
      <c r="F6" s="73" t="s">
        <v>93</v>
      </c>
      <c r="G6" s="73" t="s">
        <v>93</v>
      </c>
      <c r="H6" s="72"/>
      <c r="I6" s="74"/>
      <c r="J6" s="13">
        <v>6</v>
      </c>
      <c r="K6" s="13">
        <v>6.5</v>
      </c>
      <c r="L6" s="13">
        <v>6.5</v>
      </c>
      <c r="M6" s="13">
        <v>7</v>
      </c>
      <c r="N6" s="13">
        <v>7.5</v>
      </c>
      <c r="O6" s="41"/>
      <c r="P6" s="43"/>
      <c r="Q6" s="13">
        <v>7</v>
      </c>
      <c r="R6" s="13">
        <v>7</v>
      </c>
      <c r="S6" s="13">
        <v>8</v>
      </c>
      <c r="T6" s="13">
        <v>6.5</v>
      </c>
      <c r="U6" s="13">
        <v>8</v>
      </c>
      <c r="V6" s="41"/>
      <c r="W6" s="43"/>
      <c r="X6" s="13">
        <v>6.5</v>
      </c>
      <c r="Y6" s="13">
        <v>9.5</v>
      </c>
      <c r="Z6" s="13">
        <v>5.5</v>
      </c>
      <c r="AA6" s="13">
        <v>8.5</v>
      </c>
      <c r="AB6" s="13">
        <v>8</v>
      </c>
      <c r="AC6" s="41"/>
      <c r="AD6" s="43"/>
      <c r="AE6" s="13">
        <v>7</v>
      </c>
      <c r="AF6" s="13">
        <v>7</v>
      </c>
      <c r="AG6" s="13">
        <v>7</v>
      </c>
      <c r="AH6" s="13">
        <v>7.5</v>
      </c>
      <c r="AI6" s="14">
        <v>6</v>
      </c>
      <c r="AP6" s="69" t="s">
        <v>13</v>
      </c>
      <c r="AQ6" s="71">
        <f>SUM(V5-35)</f>
        <v>1.5</v>
      </c>
      <c r="AR6" s="56">
        <f>SUM(AR5+AQ6)</f>
        <v>11.740000000000002</v>
      </c>
      <c r="AS6" s="69" t="s">
        <v>17</v>
      </c>
      <c r="AT6" s="71">
        <f>SUM(W17-35)</f>
        <v>-35</v>
      </c>
      <c r="AU6" s="56">
        <f t="shared" ref="AU6:AU30" si="0">SUM(AU5+AT6)</f>
        <v>-41.26</v>
      </c>
    </row>
    <row r="7" spans="1:47" ht="16.5" thickTop="1" thickBot="1" x14ac:dyDescent="0.3">
      <c r="A7" s="109">
        <f>SUM(C7+D7)</f>
        <v>145.5</v>
      </c>
      <c r="B7" s="111" t="s">
        <v>18</v>
      </c>
      <c r="C7" s="113">
        <f>SUM(E8:AI8)</f>
        <v>145.5</v>
      </c>
      <c r="D7" s="115">
        <f>SUMPRODUCT((E8:AI8="Can")+(E8:AI8="CT")+(E8:AI8="CA")+(E8:AI8="F"))*7</f>
        <v>0</v>
      </c>
      <c r="E7" s="108">
        <f>SUM(AE6:AI6)</f>
        <v>34.5</v>
      </c>
      <c r="F7" s="99"/>
      <c r="G7" s="106" t="s">
        <v>19</v>
      </c>
      <c r="H7" s="107"/>
      <c r="I7" s="107"/>
      <c r="J7" s="107"/>
      <c r="K7" s="107"/>
      <c r="L7" s="98">
        <f>SUM(G8:K8)</f>
        <v>37</v>
      </c>
      <c r="M7" s="99"/>
      <c r="N7" s="95" t="s">
        <v>20</v>
      </c>
      <c r="O7" s="92"/>
      <c r="P7" s="92"/>
      <c r="Q7" s="92"/>
      <c r="R7" s="92"/>
      <c r="S7" s="98">
        <f>SUM(N8:R8)</f>
        <v>37.5</v>
      </c>
      <c r="T7" s="99"/>
      <c r="U7" s="95" t="s">
        <v>21</v>
      </c>
      <c r="V7" s="92"/>
      <c r="W7" s="92"/>
      <c r="X7" s="92"/>
      <c r="Y7" s="92"/>
      <c r="Z7" s="98">
        <f>SUM(U8:Y8)</f>
        <v>35</v>
      </c>
      <c r="AA7" s="99"/>
      <c r="AB7" s="95" t="s">
        <v>27</v>
      </c>
      <c r="AC7" s="92"/>
      <c r="AD7" s="92"/>
      <c r="AE7" s="92"/>
      <c r="AF7" s="92"/>
      <c r="AG7" s="45"/>
      <c r="AH7" s="15"/>
      <c r="AI7" s="16"/>
      <c r="AP7" s="69" t="s">
        <v>14</v>
      </c>
      <c r="AQ7" s="71">
        <f>SUM(AC5-35)</f>
        <v>3</v>
      </c>
      <c r="AR7" s="56">
        <f>SUM(AR6+AQ7)</f>
        <v>14.740000000000002</v>
      </c>
      <c r="AS7" s="69" t="s">
        <v>22</v>
      </c>
      <c r="AT7" s="71">
        <f>SUM(AD17-35)</f>
        <v>-35</v>
      </c>
      <c r="AU7" s="56">
        <f t="shared" si="0"/>
        <v>-76.259999999999991</v>
      </c>
    </row>
    <row r="8" spans="1:47" ht="15.75" thickBot="1" x14ac:dyDescent="0.3">
      <c r="A8" s="110"/>
      <c r="B8" s="112"/>
      <c r="C8" s="114"/>
      <c r="D8" s="116"/>
      <c r="E8" s="44"/>
      <c r="F8" s="41"/>
      <c r="G8" s="13">
        <v>7</v>
      </c>
      <c r="H8" s="13">
        <v>8</v>
      </c>
      <c r="I8" s="13">
        <v>8</v>
      </c>
      <c r="J8" s="13">
        <v>7.5</v>
      </c>
      <c r="K8" s="13">
        <v>6.5</v>
      </c>
      <c r="L8" s="41"/>
      <c r="M8" s="41"/>
      <c r="N8" s="13">
        <v>9</v>
      </c>
      <c r="O8" s="13">
        <v>6.5</v>
      </c>
      <c r="P8" s="13">
        <v>7.5</v>
      </c>
      <c r="Q8" s="13">
        <v>8</v>
      </c>
      <c r="R8" s="31">
        <v>6.5</v>
      </c>
      <c r="S8" s="41"/>
      <c r="T8" s="41"/>
      <c r="U8" s="13">
        <v>6.5</v>
      </c>
      <c r="V8" s="13">
        <v>8</v>
      </c>
      <c r="W8" s="13">
        <v>7.5</v>
      </c>
      <c r="X8" s="13">
        <v>6.5</v>
      </c>
      <c r="Y8" s="31">
        <v>6.5</v>
      </c>
      <c r="Z8" s="72"/>
      <c r="AA8" s="72"/>
      <c r="AB8" s="73">
        <v>6.5</v>
      </c>
      <c r="AC8" s="73">
        <v>7.5</v>
      </c>
      <c r="AD8" s="73">
        <v>7.5</v>
      </c>
      <c r="AE8" s="73">
        <v>8</v>
      </c>
      <c r="AF8" s="73">
        <v>6.5</v>
      </c>
      <c r="AG8" s="46"/>
      <c r="AH8" s="18"/>
      <c r="AI8" s="19"/>
      <c r="AJ8" s="20"/>
      <c r="AK8" s="21" t="s">
        <v>23</v>
      </c>
      <c r="AL8" s="21" t="s">
        <v>24</v>
      </c>
      <c r="AM8" s="21" t="s">
        <v>23</v>
      </c>
      <c r="AN8" s="21" t="s">
        <v>24</v>
      </c>
      <c r="AO8" s="22" t="s">
        <v>6</v>
      </c>
      <c r="AP8" s="69" t="s">
        <v>15</v>
      </c>
      <c r="AQ8" s="71">
        <f>SUM(E7-35)</f>
        <v>-0.5</v>
      </c>
      <c r="AR8" s="56">
        <f>SUM(AR7+AQ8)</f>
        <v>14.240000000000002</v>
      </c>
      <c r="AS8" s="69" t="s">
        <v>25</v>
      </c>
      <c r="AT8" s="71">
        <f>SUM(F19-35)</f>
        <v>-35</v>
      </c>
      <c r="AU8" s="56">
        <f t="shared" si="0"/>
        <v>-111.25999999999999</v>
      </c>
    </row>
    <row r="9" spans="1:47" ht="15.75" thickTop="1" x14ac:dyDescent="0.25">
      <c r="A9" s="109">
        <f>SUM(C9+D9)</f>
        <v>151.5</v>
      </c>
      <c r="B9" s="111" t="s">
        <v>26</v>
      </c>
      <c r="C9" s="113">
        <f>SUM(E10:AI10)</f>
        <v>81.5</v>
      </c>
      <c r="D9" s="115">
        <f>SUMPRODUCT((E10:AI10="Can")+(E10:AI10="CT")+(E10:AI10="CA")+(E10:AI10="F"))*7</f>
        <v>70</v>
      </c>
      <c r="E9" s="108">
        <f>SUM(AB8:AF8)</f>
        <v>36</v>
      </c>
      <c r="F9" s="99"/>
      <c r="G9" s="95" t="s">
        <v>28</v>
      </c>
      <c r="H9" s="92"/>
      <c r="I9" s="92"/>
      <c r="J9" s="92"/>
      <c r="K9" s="92"/>
      <c r="L9" s="93">
        <v>35</v>
      </c>
      <c r="M9" s="94"/>
      <c r="N9" s="95" t="s">
        <v>29</v>
      </c>
      <c r="O9" s="92"/>
      <c r="P9" s="92"/>
      <c r="Q9" s="92"/>
      <c r="R9" s="92"/>
      <c r="S9" s="98">
        <f>SUM(N10:R10)</f>
        <v>36</v>
      </c>
      <c r="T9" s="99"/>
      <c r="U9" s="95" t="s">
        <v>30</v>
      </c>
      <c r="V9" s="92"/>
      <c r="W9" s="92"/>
      <c r="X9" s="92"/>
      <c r="Y9" s="92"/>
      <c r="Z9" s="98">
        <f>SUM(U10:Y10)+28</f>
        <v>28</v>
      </c>
      <c r="AA9" s="99"/>
      <c r="AB9" s="95" t="s">
        <v>31</v>
      </c>
      <c r="AC9" s="92"/>
      <c r="AD9" s="92"/>
      <c r="AE9" s="92"/>
      <c r="AF9" s="92"/>
      <c r="AG9" s="100">
        <f>SUM(AB10:AF10)</f>
        <v>38</v>
      </c>
      <c r="AH9" s="94"/>
      <c r="AI9" s="65"/>
      <c r="AJ9" s="23" t="s">
        <v>32</v>
      </c>
      <c r="AK9" s="24">
        <v>9</v>
      </c>
      <c r="AL9" s="24">
        <v>12</v>
      </c>
      <c r="AM9" s="24">
        <v>13.5</v>
      </c>
      <c r="AN9" s="24">
        <v>17.5</v>
      </c>
      <c r="AO9" s="25">
        <f>SUM((AL9-AK9)+(AN9-AM9))</f>
        <v>7</v>
      </c>
      <c r="AP9" s="69" t="s">
        <v>19</v>
      </c>
      <c r="AQ9" s="71">
        <f>SUM(L7-35)</f>
        <v>2</v>
      </c>
      <c r="AR9" s="56">
        <f t="shared" ref="AR9:AR20" si="1">SUM(AR8+AQ9)</f>
        <v>16.240000000000002</v>
      </c>
      <c r="AS9" s="69" t="s">
        <v>33</v>
      </c>
      <c r="AT9" s="71">
        <f>SUM(M19-35)</f>
        <v>-35</v>
      </c>
      <c r="AU9" s="56">
        <f t="shared" si="0"/>
        <v>-146.26</v>
      </c>
    </row>
    <row r="10" spans="1:47" ht="15.75" thickBot="1" x14ac:dyDescent="0.3">
      <c r="A10" s="110"/>
      <c r="B10" s="112"/>
      <c r="C10" s="114"/>
      <c r="D10" s="116"/>
      <c r="E10" s="78"/>
      <c r="F10" s="79"/>
      <c r="G10" s="79" t="s">
        <v>98</v>
      </c>
      <c r="H10" s="80" t="s">
        <v>98</v>
      </c>
      <c r="I10" s="79" t="s">
        <v>98</v>
      </c>
      <c r="J10" s="79" t="s">
        <v>98</v>
      </c>
      <c r="K10" s="79" t="s">
        <v>98</v>
      </c>
      <c r="L10" s="43"/>
      <c r="M10" s="41"/>
      <c r="N10" s="13">
        <v>6.5</v>
      </c>
      <c r="O10" s="13">
        <v>7.5</v>
      </c>
      <c r="P10" s="13">
        <v>7.5</v>
      </c>
      <c r="Q10" s="13">
        <v>8</v>
      </c>
      <c r="R10" s="31">
        <v>6.5</v>
      </c>
      <c r="S10" s="41"/>
      <c r="T10" s="41"/>
      <c r="U10" s="13">
        <v>0</v>
      </c>
      <c r="V10" s="13" t="s">
        <v>98</v>
      </c>
      <c r="W10" s="13" t="s">
        <v>100</v>
      </c>
      <c r="X10" s="13" t="s">
        <v>100</v>
      </c>
      <c r="Y10" s="31" t="s">
        <v>99</v>
      </c>
      <c r="Z10" s="41" t="s">
        <v>99</v>
      </c>
      <c r="AA10" s="41"/>
      <c r="AB10" s="13">
        <v>7.5</v>
      </c>
      <c r="AC10" s="13">
        <v>7</v>
      </c>
      <c r="AD10" s="13">
        <v>7.5</v>
      </c>
      <c r="AE10" s="13">
        <v>8</v>
      </c>
      <c r="AF10" s="13">
        <v>8</v>
      </c>
      <c r="AG10" s="43"/>
      <c r="AH10" s="41"/>
      <c r="AI10" s="14">
        <v>7.5</v>
      </c>
      <c r="AJ10" s="23" t="s">
        <v>34</v>
      </c>
      <c r="AK10" s="24">
        <v>9</v>
      </c>
      <c r="AL10" s="24">
        <v>12</v>
      </c>
      <c r="AM10" s="24">
        <v>13</v>
      </c>
      <c r="AN10" s="24">
        <v>18</v>
      </c>
      <c r="AO10" s="25">
        <f>SUM((AL10-AK10)+(AN10-AM10))</f>
        <v>8</v>
      </c>
      <c r="AP10" s="69" t="s">
        <v>20</v>
      </c>
      <c r="AQ10" s="71">
        <f>SUM(S7-35)</f>
        <v>2.5</v>
      </c>
      <c r="AR10" s="56">
        <f t="shared" si="1"/>
        <v>18.740000000000002</v>
      </c>
      <c r="AS10" s="69" t="s">
        <v>35</v>
      </c>
      <c r="AT10" s="71">
        <f>SUM(T19-35)</f>
        <v>-35</v>
      </c>
      <c r="AU10" s="56">
        <f t="shared" si="0"/>
        <v>-181.26</v>
      </c>
    </row>
    <row r="11" spans="1:47" ht="15.75" thickTop="1" x14ac:dyDescent="0.25">
      <c r="A11" s="109">
        <f>SUM(C11+D11)</f>
        <v>157.5</v>
      </c>
      <c r="B11" s="122" t="s">
        <v>36</v>
      </c>
      <c r="C11" s="113">
        <f>SUM(E12:AI12)</f>
        <v>115.5</v>
      </c>
      <c r="D11" s="115">
        <f>SUMPRODUCT((E12:AI12="Can")+(E12:AI12="CT")+(E12:AI12="CA")+(E12:AI12="F"))*7</f>
        <v>42</v>
      </c>
      <c r="E11" s="97" t="s">
        <v>37</v>
      </c>
      <c r="F11" s="92"/>
      <c r="G11" s="92"/>
      <c r="H11" s="92"/>
      <c r="I11" s="98">
        <f>SUM(AI10,E12:H12)</f>
        <v>35</v>
      </c>
      <c r="J11" s="99"/>
      <c r="K11" s="102" t="s">
        <v>38</v>
      </c>
      <c r="L11" s="102"/>
      <c r="M11" s="102"/>
      <c r="N11" s="102"/>
      <c r="O11" s="102"/>
      <c r="P11" s="93">
        <f>SUM(K12:O12)</f>
        <v>36.5</v>
      </c>
      <c r="Q11" s="94"/>
      <c r="R11" s="92" t="s">
        <v>39</v>
      </c>
      <c r="S11" s="92"/>
      <c r="T11" s="92"/>
      <c r="U11" s="92"/>
      <c r="V11" s="92"/>
      <c r="W11" s="98">
        <f>SUM(R12:V12)</f>
        <v>35</v>
      </c>
      <c r="X11" s="99"/>
      <c r="Y11" s="92" t="s">
        <v>40</v>
      </c>
      <c r="Z11" s="92"/>
      <c r="AA11" s="92"/>
      <c r="AB11" s="92"/>
      <c r="AC11" s="92"/>
      <c r="AD11" s="98">
        <f>SUM(Y12:AC12)</f>
        <v>0</v>
      </c>
      <c r="AE11" s="99"/>
      <c r="AF11" s="95" t="s">
        <v>46</v>
      </c>
      <c r="AG11" s="92"/>
      <c r="AH11" s="92"/>
      <c r="AI11" s="51"/>
      <c r="AJ11" s="23" t="s">
        <v>41</v>
      </c>
      <c r="AK11" s="24">
        <v>9</v>
      </c>
      <c r="AL11" s="24">
        <v>12</v>
      </c>
      <c r="AM11" s="24">
        <v>12.5</v>
      </c>
      <c r="AN11" s="24">
        <v>17</v>
      </c>
      <c r="AO11" s="25">
        <f>SUM((AL11-AK11)+(AN11-AM11))</f>
        <v>7.5</v>
      </c>
      <c r="AP11" s="69" t="s">
        <v>21</v>
      </c>
      <c r="AQ11" s="71">
        <f>SUM(Z7-35)</f>
        <v>0</v>
      </c>
      <c r="AR11" s="56">
        <f t="shared" si="1"/>
        <v>18.740000000000002</v>
      </c>
      <c r="AS11" s="69" t="s">
        <v>42</v>
      </c>
      <c r="AT11" s="71">
        <f>SUM(AA19-35)</f>
        <v>-35</v>
      </c>
      <c r="AU11" s="56">
        <f t="shared" si="0"/>
        <v>-216.26</v>
      </c>
    </row>
    <row r="12" spans="1:47" ht="15.75" thickBot="1" x14ac:dyDescent="0.3">
      <c r="A12" s="110"/>
      <c r="B12" s="123"/>
      <c r="C12" s="114"/>
      <c r="D12" s="116"/>
      <c r="E12" s="17">
        <v>7.5</v>
      </c>
      <c r="F12" s="13">
        <v>7</v>
      </c>
      <c r="G12" s="29">
        <v>6.5</v>
      </c>
      <c r="H12" s="13">
        <v>6.5</v>
      </c>
      <c r="I12" s="41"/>
      <c r="J12" s="43"/>
      <c r="K12" s="13">
        <v>7.5</v>
      </c>
      <c r="L12" s="13">
        <v>7</v>
      </c>
      <c r="M12" s="13">
        <v>8.5</v>
      </c>
      <c r="N12" s="13">
        <v>6.5</v>
      </c>
      <c r="O12" s="13">
        <v>7</v>
      </c>
      <c r="P12" s="41"/>
      <c r="Q12" s="43"/>
      <c r="R12" s="13">
        <v>7.5</v>
      </c>
      <c r="S12" s="13">
        <v>7</v>
      </c>
      <c r="T12" s="13">
        <v>7</v>
      </c>
      <c r="U12" s="13">
        <v>6</v>
      </c>
      <c r="V12" s="13">
        <v>7.5</v>
      </c>
      <c r="W12" s="72"/>
      <c r="X12" s="74"/>
      <c r="Y12" s="73" t="s">
        <v>101</v>
      </c>
      <c r="Z12" s="73" t="s">
        <v>99</v>
      </c>
      <c r="AA12" s="73" t="s">
        <v>99</v>
      </c>
      <c r="AB12" s="73" t="s">
        <v>99</v>
      </c>
      <c r="AC12" s="73" t="s">
        <v>99</v>
      </c>
      <c r="AD12" s="72" t="s">
        <v>99</v>
      </c>
      <c r="AE12" s="74"/>
      <c r="AF12" s="73">
        <v>5</v>
      </c>
      <c r="AG12" s="73">
        <v>6</v>
      </c>
      <c r="AH12" s="75">
        <v>5.5</v>
      </c>
      <c r="AI12" s="52"/>
      <c r="AJ12" s="23" t="s">
        <v>43</v>
      </c>
      <c r="AK12" s="24">
        <v>9</v>
      </c>
      <c r="AL12" s="24">
        <v>12</v>
      </c>
      <c r="AM12" s="24">
        <v>13.5</v>
      </c>
      <c r="AN12" s="24">
        <v>17</v>
      </c>
      <c r="AO12" s="25">
        <f>SUM((AL12-AK12)+(AN12-AM12))</f>
        <v>6.5</v>
      </c>
      <c r="AP12" s="69" t="s">
        <v>27</v>
      </c>
      <c r="AQ12" s="71">
        <f>SUM(E9-35)</f>
        <v>1</v>
      </c>
      <c r="AR12" s="56">
        <f t="shared" si="1"/>
        <v>19.740000000000002</v>
      </c>
      <c r="AS12" s="69" t="s">
        <v>44</v>
      </c>
      <c r="AT12" s="71">
        <f>SUM(AH19-35)</f>
        <v>-35</v>
      </c>
      <c r="AU12" s="56">
        <f t="shared" si="0"/>
        <v>-251.26</v>
      </c>
    </row>
    <row r="13" spans="1:47" ht="15.75" thickTop="1" x14ac:dyDescent="0.25">
      <c r="A13" s="109">
        <f>SUM(C13+D13)</f>
        <v>157</v>
      </c>
      <c r="B13" s="122" t="s">
        <v>45</v>
      </c>
      <c r="C13" s="113">
        <f>SUM(E14:AI14)</f>
        <v>122</v>
      </c>
      <c r="D13" s="115">
        <f>SUMPRODUCT((E14:AI14="Can")+(E14:AI14="CT")+(E14:AI14="CA")+(E14:AI14="F"))*7</f>
        <v>35</v>
      </c>
      <c r="E13" s="97" t="s">
        <v>46</v>
      </c>
      <c r="F13" s="92"/>
      <c r="G13" s="98">
        <f>SUM(AF12:AH12,E14:F14)</f>
        <v>16.5</v>
      </c>
      <c r="H13" s="99"/>
      <c r="I13" s="92" t="s">
        <v>47</v>
      </c>
      <c r="J13" s="92"/>
      <c r="K13" s="92"/>
      <c r="L13" s="92"/>
      <c r="M13" s="92"/>
      <c r="N13" s="98">
        <f>SUM(I14:M14)+7</f>
        <v>37</v>
      </c>
      <c r="O13" s="99"/>
      <c r="P13" s="92" t="s">
        <v>48</v>
      </c>
      <c r="Q13" s="92"/>
      <c r="R13" s="92"/>
      <c r="S13" s="92"/>
      <c r="T13" s="92"/>
      <c r="U13" s="98">
        <f>SUM(P14:T14)</f>
        <v>35.5</v>
      </c>
      <c r="V13" s="99"/>
      <c r="W13" s="92" t="s">
        <v>49</v>
      </c>
      <c r="X13" s="92"/>
      <c r="Y13" s="92"/>
      <c r="Z13" s="92"/>
      <c r="AA13" s="92"/>
      <c r="AB13" s="98">
        <f>SUM(W14:AA14)</f>
        <v>35.5</v>
      </c>
      <c r="AC13" s="99"/>
      <c r="AD13" s="92" t="s">
        <v>50</v>
      </c>
      <c r="AE13" s="92"/>
      <c r="AF13" s="92"/>
      <c r="AG13" s="92"/>
      <c r="AH13" s="101"/>
      <c r="AI13" s="48">
        <f>SUM(AD14:AH14)</f>
        <v>21</v>
      </c>
      <c r="AJ13" s="23" t="s">
        <v>51</v>
      </c>
      <c r="AK13" s="24">
        <v>9</v>
      </c>
      <c r="AL13" s="24">
        <v>12</v>
      </c>
      <c r="AM13" s="24">
        <v>13.5</v>
      </c>
      <c r="AN13" s="24">
        <v>18</v>
      </c>
      <c r="AO13" s="25">
        <f>SUM((AL13-AK13)+(AN13-AM13))</f>
        <v>7.5</v>
      </c>
      <c r="AP13" s="69" t="s">
        <v>28</v>
      </c>
      <c r="AQ13" s="71">
        <f>SUM(L9-35)</f>
        <v>0</v>
      </c>
      <c r="AR13" s="56">
        <f t="shared" si="1"/>
        <v>19.740000000000002</v>
      </c>
      <c r="AS13" s="69" t="s">
        <v>52</v>
      </c>
      <c r="AT13" s="71">
        <f>SUM(J21-35)</f>
        <v>-35</v>
      </c>
      <c r="AU13" s="56">
        <f t="shared" si="0"/>
        <v>-286.26</v>
      </c>
    </row>
    <row r="14" spans="1:47" ht="15.75" thickBot="1" x14ac:dyDescent="0.3">
      <c r="A14" s="110"/>
      <c r="B14" s="123"/>
      <c r="C14" s="114"/>
      <c r="D14" s="116"/>
      <c r="E14" s="76" t="s">
        <v>101</v>
      </c>
      <c r="F14" s="77" t="s">
        <v>98</v>
      </c>
      <c r="G14" s="74"/>
      <c r="H14" s="72"/>
      <c r="I14" s="29">
        <v>7</v>
      </c>
      <c r="J14" s="29">
        <v>9</v>
      </c>
      <c r="K14" s="13">
        <v>7</v>
      </c>
      <c r="L14" s="13" t="s">
        <v>101</v>
      </c>
      <c r="M14" s="31">
        <v>7</v>
      </c>
      <c r="N14" s="43"/>
      <c r="O14" s="41"/>
      <c r="P14" s="29">
        <v>8</v>
      </c>
      <c r="Q14" s="29">
        <v>7.5</v>
      </c>
      <c r="R14" s="13">
        <v>7</v>
      </c>
      <c r="S14" s="13">
        <v>6</v>
      </c>
      <c r="T14" s="31">
        <v>7</v>
      </c>
      <c r="U14" s="43"/>
      <c r="V14" s="41"/>
      <c r="W14" s="29">
        <v>6</v>
      </c>
      <c r="X14" s="29">
        <v>6.5</v>
      </c>
      <c r="Y14" s="13">
        <v>7.5</v>
      </c>
      <c r="Z14" s="13">
        <v>8</v>
      </c>
      <c r="AA14" s="31">
        <v>7.5</v>
      </c>
      <c r="AB14" s="43"/>
      <c r="AC14" s="41"/>
      <c r="AD14" s="29">
        <v>6</v>
      </c>
      <c r="AE14" s="29">
        <v>7.5</v>
      </c>
      <c r="AF14" s="13">
        <v>7.5</v>
      </c>
      <c r="AG14" s="13" t="s">
        <v>101</v>
      </c>
      <c r="AH14" s="13" t="s">
        <v>98</v>
      </c>
      <c r="AI14" s="49"/>
      <c r="AJ14" s="26" t="s">
        <v>53</v>
      </c>
      <c r="AK14" s="27"/>
      <c r="AL14" s="27"/>
      <c r="AM14" s="27"/>
      <c r="AN14" s="27"/>
      <c r="AO14" s="28">
        <f>SUM(AO9:AO13)</f>
        <v>36.5</v>
      </c>
      <c r="AP14" s="69" t="s">
        <v>29</v>
      </c>
      <c r="AQ14" s="71">
        <f>SUM(S9-35)</f>
        <v>1</v>
      </c>
      <c r="AR14" s="56">
        <f>SUM(AR13+AQ14)</f>
        <v>20.740000000000002</v>
      </c>
      <c r="AS14" s="69" t="s">
        <v>54</v>
      </c>
      <c r="AT14" s="71">
        <f>SUM(Q21-35)</f>
        <v>-35</v>
      </c>
      <c r="AU14" s="56">
        <f t="shared" si="0"/>
        <v>-321.26</v>
      </c>
    </row>
    <row r="15" spans="1:47" ht="15.75" thickTop="1" x14ac:dyDescent="0.25">
      <c r="A15" s="109">
        <f>SUM(C15+D15)</f>
        <v>155.5</v>
      </c>
      <c r="B15" s="122" t="s">
        <v>55</v>
      </c>
      <c r="C15" s="113">
        <f>SUM(E16:AI16)</f>
        <v>120.5</v>
      </c>
      <c r="D15" s="115">
        <f>SUMPRODUCT((E16:AI16="Can")+(E16:AI16="CT")+(E16:AI16="CA")+(E16:AI16="F"))*7</f>
        <v>35</v>
      </c>
      <c r="E15" s="50"/>
      <c r="F15" s="95" t="s">
        <v>56</v>
      </c>
      <c r="G15" s="92"/>
      <c r="H15" s="92"/>
      <c r="I15" s="92"/>
      <c r="J15" s="92"/>
      <c r="K15" s="93">
        <f>SUM(F16:J16)</f>
        <v>7</v>
      </c>
      <c r="L15" s="94"/>
      <c r="M15" s="95" t="s">
        <v>57</v>
      </c>
      <c r="N15" s="92"/>
      <c r="O15" s="92"/>
      <c r="P15" s="92"/>
      <c r="Q15" s="92"/>
      <c r="R15" s="93">
        <f>SUM(M16:Q16)</f>
        <v>32</v>
      </c>
      <c r="S15" s="94"/>
      <c r="T15" s="95" t="s">
        <v>58</v>
      </c>
      <c r="U15" s="92"/>
      <c r="V15" s="92"/>
      <c r="W15" s="92"/>
      <c r="X15" s="92"/>
      <c r="Y15" s="93">
        <f>SUM(T16:X16)</f>
        <v>37</v>
      </c>
      <c r="Z15" s="94"/>
      <c r="AA15" s="95" t="s">
        <v>59</v>
      </c>
      <c r="AB15" s="92"/>
      <c r="AC15" s="92"/>
      <c r="AD15" s="92"/>
      <c r="AE15" s="92"/>
      <c r="AF15" s="93">
        <f>SUM(AA16:AE16)</f>
        <v>37.5</v>
      </c>
      <c r="AG15" s="94"/>
      <c r="AH15" s="66"/>
      <c r="AI15" s="51"/>
      <c r="AP15" s="69" t="s">
        <v>30</v>
      </c>
      <c r="AQ15" s="71">
        <f>SUM(Z9-35)</f>
        <v>-7</v>
      </c>
      <c r="AR15" s="56">
        <f t="shared" si="1"/>
        <v>13.740000000000002</v>
      </c>
      <c r="AS15" s="69" t="s">
        <v>60</v>
      </c>
      <c r="AT15" s="71">
        <f>SUM(X21-35)</f>
        <v>-35</v>
      </c>
      <c r="AU15" s="56">
        <f t="shared" si="0"/>
        <v>-356.26</v>
      </c>
    </row>
    <row r="16" spans="1:47" ht="15.75" thickBot="1" x14ac:dyDescent="0.3">
      <c r="A16" s="110"/>
      <c r="B16" s="123"/>
      <c r="C16" s="114"/>
      <c r="D16" s="116"/>
      <c r="E16" s="44"/>
      <c r="F16" s="13" t="s">
        <v>98</v>
      </c>
      <c r="G16" s="29" t="s">
        <v>98</v>
      </c>
      <c r="H16" s="40" t="s">
        <v>98</v>
      </c>
      <c r="I16" s="13" t="s">
        <v>98</v>
      </c>
      <c r="J16" s="13">
        <v>7</v>
      </c>
      <c r="K16" s="43"/>
      <c r="L16" s="41"/>
      <c r="M16" s="13" t="s">
        <v>101</v>
      </c>
      <c r="N16" s="29">
        <v>9.5</v>
      </c>
      <c r="O16" s="40">
        <v>7.5</v>
      </c>
      <c r="P16" s="13">
        <v>7</v>
      </c>
      <c r="Q16" s="13">
        <v>8</v>
      </c>
      <c r="R16" s="43"/>
      <c r="S16" s="41"/>
      <c r="T16" s="13">
        <v>6.5</v>
      </c>
      <c r="U16" s="29">
        <v>7</v>
      </c>
      <c r="V16" s="40">
        <v>8</v>
      </c>
      <c r="W16" s="13">
        <v>7.5</v>
      </c>
      <c r="X16" s="13">
        <v>8</v>
      </c>
      <c r="Y16" s="43"/>
      <c r="Z16" s="41"/>
      <c r="AA16" s="13">
        <v>8</v>
      </c>
      <c r="AB16" s="29">
        <v>8</v>
      </c>
      <c r="AC16" s="40">
        <v>7</v>
      </c>
      <c r="AD16" s="13">
        <v>8</v>
      </c>
      <c r="AE16" s="13">
        <v>6.5</v>
      </c>
      <c r="AF16" s="43"/>
      <c r="AG16" s="41"/>
      <c r="AH16" s="13">
        <v>7</v>
      </c>
      <c r="AI16" s="53"/>
      <c r="AP16" s="69" t="s">
        <v>31</v>
      </c>
      <c r="AQ16" s="71">
        <f>SUM(AG9-35)</f>
        <v>3</v>
      </c>
      <c r="AR16" s="56">
        <f t="shared" si="1"/>
        <v>16.740000000000002</v>
      </c>
      <c r="AS16" s="69" t="s">
        <v>61</v>
      </c>
      <c r="AT16" s="71">
        <f>SUM(AE21-35)</f>
        <v>-35</v>
      </c>
      <c r="AU16" s="56">
        <f t="shared" si="0"/>
        <v>-391.26</v>
      </c>
    </row>
    <row r="17" spans="1:47" ht="15.75" thickTop="1" x14ac:dyDescent="0.25">
      <c r="A17" s="109">
        <f>SUM(C17+D17)</f>
        <v>36.5</v>
      </c>
      <c r="B17" s="124" t="s">
        <v>62</v>
      </c>
      <c r="C17" s="113">
        <f>SUM(E18:AI18)</f>
        <v>29.5</v>
      </c>
      <c r="D17" s="115">
        <f>SUMPRODUCT((E18:AI18="Can")+(E18:AI18="CT")+(E18:AI18="CA")+(E18:AI18="F"))*7</f>
        <v>7</v>
      </c>
      <c r="E17" s="97" t="s">
        <v>10</v>
      </c>
      <c r="F17" s="92"/>
      <c r="G17" s="92"/>
      <c r="H17" s="92"/>
      <c r="I17" s="98">
        <f>SUM(AH16,E18:H18)</f>
        <v>36.5</v>
      </c>
      <c r="J17" s="99"/>
      <c r="K17" s="95" t="s">
        <v>16</v>
      </c>
      <c r="L17" s="92"/>
      <c r="M17" s="92"/>
      <c r="N17" s="92"/>
      <c r="O17" s="92"/>
      <c r="P17" s="100">
        <f>SUM(K18:O18)</f>
        <v>0</v>
      </c>
      <c r="Q17" s="94"/>
      <c r="R17" s="95" t="s">
        <v>17</v>
      </c>
      <c r="S17" s="92"/>
      <c r="T17" s="92"/>
      <c r="U17" s="92"/>
      <c r="V17" s="92"/>
      <c r="W17" s="93">
        <f>SUM(R18:V18)</f>
        <v>0</v>
      </c>
      <c r="X17" s="94"/>
      <c r="Y17" s="95" t="s">
        <v>22</v>
      </c>
      <c r="Z17" s="92"/>
      <c r="AA17" s="92"/>
      <c r="AB17" s="92"/>
      <c r="AC17" s="92"/>
      <c r="AD17" s="93">
        <f>SUM(Y18:AC18)</f>
        <v>0</v>
      </c>
      <c r="AE17" s="94"/>
      <c r="AF17" s="95" t="s">
        <v>25</v>
      </c>
      <c r="AG17" s="92"/>
      <c r="AH17" s="92"/>
      <c r="AI17" s="96"/>
      <c r="AJ17" s="30"/>
      <c r="AP17" s="69" t="s">
        <v>37</v>
      </c>
      <c r="AQ17" s="71">
        <f>SUM(I11-35)</f>
        <v>0</v>
      </c>
      <c r="AR17" s="56">
        <f t="shared" si="1"/>
        <v>16.740000000000002</v>
      </c>
      <c r="AS17" s="69" t="s">
        <v>63</v>
      </c>
      <c r="AT17" s="71">
        <f>SUM(H23-35)</f>
        <v>-35</v>
      </c>
      <c r="AU17" s="56">
        <f t="shared" si="0"/>
        <v>-426.26</v>
      </c>
    </row>
    <row r="18" spans="1:47" ht="15.75" thickBot="1" x14ac:dyDescent="0.3">
      <c r="A18" s="110"/>
      <c r="B18" s="125"/>
      <c r="C18" s="114"/>
      <c r="D18" s="116"/>
      <c r="E18" s="17">
        <v>8</v>
      </c>
      <c r="F18" s="40">
        <v>7.5</v>
      </c>
      <c r="G18" s="13">
        <v>6.5</v>
      </c>
      <c r="H18" s="31">
        <v>7.5</v>
      </c>
      <c r="I18" s="43"/>
      <c r="J18" s="41"/>
      <c r="K18" s="73"/>
      <c r="L18" s="85"/>
      <c r="M18" s="86"/>
      <c r="N18" s="73"/>
      <c r="O18" s="73"/>
      <c r="P18" s="74"/>
      <c r="Q18" s="72"/>
      <c r="R18" s="73" t="s">
        <v>101</v>
      </c>
      <c r="S18" s="85"/>
      <c r="T18" s="86"/>
      <c r="U18" s="73"/>
      <c r="V18" s="77"/>
      <c r="W18" s="74"/>
      <c r="X18" s="72"/>
      <c r="Y18" s="73"/>
      <c r="Z18" s="85"/>
      <c r="AA18" s="86"/>
      <c r="AB18" s="73"/>
      <c r="AC18" s="77"/>
      <c r="AD18" s="74"/>
      <c r="AE18" s="72"/>
      <c r="AF18" s="73"/>
      <c r="AG18" s="85"/>
      <c r="AH18" s="87"/>
      <c r="AI18" s="88"/>
      <c r="AJ18" s="30"/>
      <c r="AP18" s="69" t="s">
        <v>38</v>
      </c>
      <c r="AQ18" s="71">
        <f>SUM(P11-35)</f>
        <v>1.5</v>
      </c>
      <c r="AR18" s="56">
        <f t="shared" si="1"/>
        <v>18.240000000000002</v>
      </c>
      <c r="AS18" s="69" t="s">
        <v>64</v>
      </c>
      <c r="AT18" s="71">
        <f>SUM(O23-35)</f>
        <v>-35</v>
      </c>
      <c r="AU18" s="56">
        <f t="shared" si="0"/>
        <v>-461.26</v>
      </c>
    </row>
    <row r="19" spans="1:47" ht="15.75" thickTop="1" x14ac:dyDescent="0.25">
      <c r="A19" s="109">
        <f>SUM(C19+D19)</f>
        <v>7</v>
      </c>
      <c r="B19" s="124" t="s">
        <v>65</v>
      </c>
      <c r="C19" s="113">
        <f>SUM(E20:AI20)</f>
        <v>0</v>
      </c>
      <c r="D19" s="115" cm="1">
        <f t="array" ref="D19">SUMPRODUCT((E20:AI20="Can")+(E20:AI20="CT")+(E20:AI20="CA")+(E20:AI20="F"))*7</f>
        <v>7</v>
      </c>
      <c r="E19" s="64"/>
      <c r="F19" s="98">
        <f>SUM(AF18:AI18,E20)</f>
        <v>0</v>
      </c>
      <c r="G19" s="99"/>
      <c r="H19" s="95" t="s">
        <v>33</v>
      </c>
      <c r="I19" s="92"/>
      <c r="J19" s="92"/>
      <c r="K19" s="92"/>
      <c r="L19" s="92"/>
      <c r="M19" s="93">
        <f>SUM(H20:L20)</f>
        <v>0</v>
      </c>
      <c r="N19" s="94"/>
      <c r="O19" s="95" t="s">
        <v>35</v>
      </c>
      <c r="P19" s="92"/>
      <c r="Q19" s="92"/>
      <c r="R19" s="92"/>
      <c r="S19" s="92"/>
      <c r="T19" s="93">
        <f>SUM(O20:S20)</f>
        <v>0</v>
      </c>
      <c r="U19" s="94"/>
      <c r="V19" s="95" t="s">
        <v>42</v>
      </c>
      <c r="W19" s="92"/>
      <c r="X19" s="92"/>
      <c r="Y19" s="92"/>
      <c r="Z19" s="92"/>
      <c r="AA19" s="93">
        <f>SUM(V20:Z20)</f>
        <v>0</v>
      </c>
      <c r="AB19" s="94"/>
      <c r="AC19" s="95" t="s">
        <v>44</v>
      </c>
      <c r="AD19" s="92"/>
      <c r="AE19" s="92"/>
      <c r="AF19" s="92"/>
      <c r="AG19" s="92"/>
      <c r="AH19" s="93">
        <f>SUM(AC20:AG20)</f>
        <v>0</v>
      </c>
      <c r="AI19" s="94"/>
      <c r="AJ19" s="30"/>
      <c r="AP19" s="69" t="s">
        <v>39</v>
      </c>
      <c r="AQ19" s="71">
        <f>SUM(W11-35)</f>
        <v>0</v>
      </c>
      <c r="AR19" s="56">
        <f>SUM(AR18+AQ19)</f>
        <v>18.240000000000002</v>
      </c>
      <c r="AS19" s="69" t="s">
        <v>66</v>
      </c>
      <c r="AT19" s="71">
        <f>SUM(V23-35)</f>
        <v>-35</v>
      </c>
      <c r="AU19" s="56">
        <f>SUM(AU18+AT19)</f>
        <v>-496.26</v>
      </c>
    </row>
    <row r="20" spans="1:47" ht="15.75" thickBot="1" x14ac:dyDescent="0.3">
      <c r="A20" s="110"/>
      <c r="B20" s="125"/>
      <c r="C20" s="114"/>
      <c r="D20" s="116"/>
      <c r="E20" s="89"/>
      <c r="F20" s="74"/>
      <c r="G20" s="72"/>
      <c r="H20" s="73"/>
      <c r="I20" s="85"/>
      <c r="J20" s="86"/>
      <c r="K20" s="73"/>
      <c r="L20" s="77"/>
      <c r="M20" s="74"/>
      <c r="N20" s="72"/>
      <c r="O20" s="73"/>
      <c r="P20" s="85"/>
      <c r="Q20" s="86"/>
      <c r="R20" s="73"/>
      <c r="S20" s="77" t="s">
        <v>101</v>
      </c>
      <c r="T20" s="74"/>
      <c r="U20" s="72"/>
      <c r="V20" s="73"/>
      <c r="W20" s="85"/>
      <c r="X20" s="86"/>
      <c r="Y20" s="73"/>
      <c r="Z20" s="77"/>
      <c r="AA20" s="74"/>
      <c r="AB20" s="72"/>
      <c r="AC20" s="73"/>
      <c r="AD20" s="85"/>
      <c r="AE20" s="86"/>
      <c r="AF20" s="73"/>
      <c r="AG20" s="77"/>
      <c r="AH20" s="74"/>
      <c r="AI20" s="72"/>
      <c r="AJ20" s="30"/>
      <c r="AP20" s="173" t="s">
        <v>40</v>
      </c>
      <c r="AQ20" s="71">
        <f>SUM(AD11-35)+35</f>
        <v>0</v>
      </c>
      <c r="AR20" s="56">
        <f t="shared" si="1"/>
        <v>18.240000000000002</v>
      </c>
      <c r="AS20" s="69" t="s">
        <v>67</v>
      </c>
      <c r="AT20" s="71">
        <f>SUM(AC23-35)</f>
        <v>-35</v>
      </c>
      <c r="AU20" s="56">
        <f t="shared" si="0"/>
        <v>-531.26</v>
      </c>
    </row>
    <row r="21" spans="1:47" ht="15.75" thickTop="1" x14ac:dyDescent="0.25">
      <c r="A21" s="109">
        <f>SUM(C21+D21)</f>
        <v>0</v>
      </c>
      <c r="B21" s="124" t="s">
        <v>68</v>
      </c>
      <c r="C21" s="113">
        <f>SUM(E22:AI22)</f>
        <v>0</v>
      </c>
      <c r="D21" s="115" cm="1">
        <f t="array" ref="D21">SUMPRODUCT((E22:AI22="Can")+(E22:AI22="CT")+(E22:AI22="CA")+(E22:AI22="F"))*7</f>
        <v>0</v>
      </c>
      <c r="E21" s="97" t="s">
        <v>52</v>
      </c>
      <c r="F21" s="92"/>
      <c r="G21" s="92"/>
      <c r="H21" s="92"/>
      <c r="I21" s="92"/>
      <c r="J21" s="93">
        <f>SUM(E22:I22)</f>
        <v>0</v>
      </c>
      <c r="K21" s="94"/>
      <c r="L21" s="92" t="s">
        <v>54</v>
      </c>
      <c r="M21" s="92"/>
      <c r="N21" s="92"/>
      <c r="O21" s="92"/>
      <c r="P21" s="92"/>
      <c r="Q21" s="93">
        <f>SUM(L22:P22)</f>
        <v>0</v>
      </c>
      <c r="R21" s="94"/>
      <c r="S21" s="92" t="s">
        <v>60</v>
      </c>
      <c r="T21" s="92"/>
      <c r="U21" s="92"/>
      <c r="V21" s="92"/>
      <c r="W21" s="92"/>
      <c r="X21" s="93">
        <f>SUM(S22:W22)</f>
        <v>0</v>
      </c>
      <c r="Y21" s="94"/>
      <c r="Z21" s="92" t="s">
        <v>61</v>
      </c>
      <c r="AA21" s="92"/>
      <c r="AB21" s="92"/>
      <c r="AC21" s="92"/>
      <c r="AD21" s="92"/>
      <c r="AE21" s="93">
        <f>SUM(Z22:AD22)</f>
        <v>0</v>
      </c>
      <c r="AF21" s="94"/>
      <c r="AG21" s="95" t="s">
        <v>63</v>
      </c>
      <c r="AH21" s="92"/>
      <c r="AI21" s="54"/>
      <c r="AJ21" s="30"/>
      <c r="AP21" s="69" t="s">
        <v>46</v>
      </c>
      <c r="AQ21" s="71">
        <f>SUM(G13-35)+16</f>
        <v>-2.5</v>
      </c>
      <c r="AR21" s="56">
        <f>SUM(AR20+AQ21)</f>
        <v>15.740000000000002</v>
      </c>
      <c r="AS21" s="69" t="s">
        <v>69</v>
      </c>
      <c r="AT21" s="71">
        <f>SUM(E25-35)</f>
        <v>-35</v>
      </c>
      <c r="AU21" s="56">
        <f t="shared" si="0"/>
        <v>-566.26</v>
      </c>
    </row>
    <row r="22" spans="1:47" ht="15.75" thickBot="1" x14ac:dyDescent="0.3">
      <c r="A22" s="110"/>
      <c r="B22" s="125"/>
      <c r="C22" s="114"/>
      <c r="D22" s="116"/>
      <c r="E22" s="17"/>
      <c r="F22" s="29"/>
      <c r="G22" s="40"/>
      <c r="H22" s="13"/>
      <c r="I22" s="31"/>
      <c r="J22" s="43"/>
      <c r="K22" s="41"/>
      <c r="L22" s="29"/>
      <c r="M22" s="29"/>
      <c r="N22" s="40"/>
      <c r="O22" s="13"/>
      <c r="P22" s="31"/>
      <c r="Q22" s="43"/>
      <c r="R22" s="41"/>
      <c r="S22" s="29"/>
      <c r="T22" s="29"/>
      <c r="U22" s="40"/>
      <c r="V22" s="13"/>
      <c r="W22" s="31"/>
      <c r="X22" s="43"/>
      <c r="Y22" s="41"/>
      <c r="Z22" s="29"/>
      <c r="AA22" s="29"/>
      <c r="AB22" s="40"/>
      <c r="AC22" s="13"/>
      <c r="AD22" s="31"/>
      <c r="AE22" s="43"/>
      <c r="AF22" s="41"/>
      <c r="AG22" s="13"/>
      <c r="AH22" s="29"/>
      <c r="AI22" s="19"/>
      <c r="AJ22" s="30"/>
      <c r="AP22" s="69" t="s">
        <v>47</v>
      </c>
      <c r="AQ22" s="71">
        <f>SUM(N13-35)</f>
        <v>2</v>
      </c>
      <c r="AR22" s="56">
        <f>SUM(AR21+AQ22)</f>
        <v>17.740000000000002</v>
      </c>
      <c r="AS22" s="69" t="s">
        <v>70</v>
      </c>
      <c r="AT22" s="71">
        <f>SUM(L25-35)</f>
        <v>-35</v>
      </c>
      <c r="AU22" s="56">
        <f t="shared" si="0"/>
        <v>-601.26</v>
      </c>
    </row>
    <row r="23" spans="1:47" ht="15.75" thickTop="1" x14ac:dyDescent="0.25">
      <c r="A23" s="109">
        <f>SUM(C23+D23)</f>
        <v>0</v>
      </c>
      <c r="B23" s="126" t="s">
        <v>71</v>
      </c>
      <c r="C23" s="113">
        <f>SUM(E24:AI24)</f>
        <v>0</v>
      </c>
      <c r="D23" s="115" cm="1">
        <f t="array" ref="D23">SUMPRODUCT((E24:AI24="Can")+(E24:AI24="CT")+(E24:AI24="CA")+(E24:AI24="F"))*7</f>
        <v>0</v>
      </c>
      <c r="E23" s="97" t="s">
        <v>63</v>
      </c>
      <c r="F23" s="92"/>
      <c r="G23" s="92"/>
      <c r="H23" s="98">
        <f>SUM(AG22:AH22,E24:G24)</f>
        <v>0</v>
      </c>
      <c r="I23" s="99"/>
      <c r="J23" s="95" t="s">
        <v>64</v>
      </c>
      <c r="K23" s="92"/>
      <c r="L23" s="92"/>
      <c r="M23" s="92"/>
      <c r="N23" s="92"/>
      <c r="O23" s="93">
        <f>SUM(J24:N24)</f>
        <v>0</v>
      </c>
      <c r="P23" s="94"/>
      <c r="Q23" s="95" t="s">
        <v>66</v>
      </c>
      <c r="R23" s="92"/>
      <c r="S23" s="92"/>
      <c r="T23" s="92"/>
      <c r="U23" s="92"/>
      <c r="V23" s="93">
        <f>SUM(Q24:U24)</f>
        <v>0</v>
      </c>
      <c r="W23" s="94"/>
      <c r="X23" s="95" t="s">
        <v>67</v>
      </c>
      <c r="Y23" s="92"/>
      <c r="Z23" s="92"/>
      <c r="AA23" s="92"/>
      <c r="AB23" s="92"/>
      <c r="AC23" s="93">
        <f>SUM(X24:AB24)</f>
        <v>0</v>
      </c>
      <c r="AD23" s="94"/>
      <c r="AE23" s="95" t="s">
        <v>69</v>
      </c>
      <c r="AF23" s="92"/>
      <c r="AG23" s="92"/>
      <c r="AH23" s="92"/>
      <c r="AI23" s="96"/>
      <c r="AJ23" s="30"/>
      <c r="AP23" s="69" t="s">
        <v>48</v>
      </c>
      <c r="AQ23" s="71">
        <f>SUM(U13-35)</f>
        <v>0.5</v>
      </c>
      <c r="AR23" s="56">
        <f t="shared" ref="AR23:AR29" si="2">SUM(AR22+AQ23)</f>
        <v>18.240000000000002</v>
      </c>
      <c r="AS23" s="69" t="s">
        <v>72</v>
      </c>
      <c r="AT23" s="71">
        <f>SUM(S25-35)</f>
        <v>-35</v>
      </c>
      <c r="AU23" s="56">
        <f t="shared" si="0"/>
        <v>-636.26</v>
      </c>
    </row>
    <row r="24" spans="1:47" ht="15.75" thickBot="1" x14ac:dyDescent="0.3">
      <c r="A24" s="110"/>
      <c r="B24" s="127"/>
      <c r="C24" s="114"/>
      <c r="D24" s="116"/>
      <c r="E24" s="42"/>
      <c r="F24" s="13"/>
      <c r="G24" s="31"/>
      <c r="H24" s="43"/>
      <c r="I24" s="41"/>
      <c r="J24" s="13"/>
      <c r="K24" s="29"/>
      <c r="L24" s="13"/>
      <c r="M24" s="40"/>
      <c r="N24" s="31"/>
      <c r="O24" s="43"/>
      <c r="P24" s="41"/>
      <c r="Q24" s="13"/>
      <c r="R24" s="29"/>
      <c r="S24" s="13"/>
      <c r="T24" s="40"/>
      <c r="U24" s="31"/>
      <c r="V24" s="43"/>
      <c r="W24" s="41"/>
      <c r="X24" s="13"/>
      <c r="Y24" s="29"/>
      <c r="Z24" s="13"/>
      <c r="AA24" s="40"/>
      <c r="AB24" s="31"/>
      <c r="AC24" s="43"/>
      <c r="AD24" s="41"/>
      <c r="AE24" s="13"/>
      <c r="AF24" s="29"/>
      <c r="AG24" s="13"/>
      <c r="AH24" s="40"/>
      <c r="AI24" s="14"/>
      <c r="AJ24" s="30"/>
      <c r="AP24" s="69" t="s">
        <v>49</v>
      </c>
      <c r="AQ24" s="71">
        <f>SUM(AB13-35)</f>
        <v>0.5</v>
      </c>
      <c r="AR24" s="56">
        <f t="shared" si="2"/>
        <v>18.740000000000002</v>
      </c>
      <c r="AS24" s="69" t="s">
        <v>73</v>
      </c>
      <c r="AT24" s="71">
        <f>SUM(Z25-35)</f>
        <v>-35</v>
      </c>
      <c r="AU24" s="56">
        <f t="shared" si="0"/>
        <v>-671.26</v>
      </c>
    </row>
    <row r="25" spans="1:47" ht="15.75" thickTop="1" x14ac:dyDescent="0.25">
      <c r="A25" s="109">
        <f>SUM(C25+D25)</f>
        <v>14</v>
      </c>
      <c r="B25" s="126" t="s">
        <v>74</v>
      </c>
      <c r="C25" s="113">
        <f>SUM(E26:AI26)</f>
        <v>0</v>
      </c>
      <c r="D25" s="115">
        <f>SUMPRODUCT((E26:AI26="Can")+(E26:AI26="CT")+(E26:AI26="CA")+(E26:AI26="F"))*7</f>
        <v>14</v>
      </c>
      <c r="E25" s="108">
        <f>SUM(AE24:AI24)</f>
        <v>0</v>
      </c>
      <c r="F25" s="99"/>
      <c r="G25" s="95" t="s">
        <v>70</v>
      </c>
      <c r="H25" s="92"/>
      <c r="I25" s="92"/>
      <c r="J25" s="92"/>
      <c r="K25" s="92"/>
      <c r="L25" s="93">
        <f>SUM(G26:K26)</f>
        <v>0</v>
      </c>
      <c r="M25" s="94"/>
      <c r="N25" s="95" t="s">
        <v>72</v>
      </c>
      <c r="O25" s="92"/>
      <c r="P25" s="92"/>
      <c r="Q25" s="92"/>
      <c r="R25" s="92"/>
      <c r="S25" s="93">
        <f>SUM(N26:R26)</f>
        <v>0</v>
      </c>
      <c r="T25" s="94"/>
      <c r="U25" s="95" t="s">
        <v>73</v>
      </c>
      <c r="V25" s="92"/>
      <c r="W25" s="92"/>
      <c r="X25" s="92"/>
      <c r="Y25" s="92"/>
      <c r="Z25" s="93">
        <f>SUM(U26:Y26)</f>
        <v>0</v>
      </c>
      <c r="AA25" s="94"/>
      <c r="AB25" s="95" t="s">
        <v>75</v>
      </c>
      <c r="AC25" s="92"/>
      <c r="AD25" s="92"/>
      <c r="AE25" s="92"/>
      <c r="AF25" s="92"/>
      <c r="AG25" s="93">
        <f>SUM(AB26:AF26)</f>
        <v>0</v>
      </c>
      <c r="AH25" s="94"/>
      <c r="AI25" s="54"/>
      <c r="AP25" s="69" t="s">
        <v>50</v>
      </c>
      <c r="AQ25" s="71">
        <f>SUM(AI13-35)+14</f>
        <v>0</v>
      </c>
      <c r="AR25" s="56">
        <f t="shared" si="2"/>
        <v>18.740000000000002</v>
      </c>
      <c r="AS25" s="69" t="s">
        <v>75</v>
      </c>
      <c r="AT25" s="71">
        <f>SUM(AG25-35)</f>
        <v>-35</v>
      </c>
      <c r="AU25" s="56">
        <f t="shared" si="0"/>
        <v>-706.26</v>
      </c>
    </row>
    <row r="26" spans="1:47" ht="15.75" thickBot="1" x14ac:dyDescent="0.3">
      <c r="A26" s="110"/>
      <c r="B26" s="127"/>
      <c r="C26" s="114"/>
      <c r="D26" s="116"/>
      <c r="E26" s="47" t="s">
        <v>101</v>
      </c>
      <c r="F26" s="41"/>
      <c r="G26" s="13"/>
      <c r="H26" s="29"/>
      <c r="I26" s="13"/>
      <c r="J26" s="40"/>
      <c r="K26" s="31"/>
      <c r="L26" s="43"/>
      <c r="M26" s="41"/>
      <c r="N26" s="13"/>
      <c r="O26" s="29" t="s">
        <v>101</v>
      </c>
      <c r="P26" s="13"/>
      <c r="Q26" s="40"/>
      <c r="R26" s="31"/>
      <c r="S26" s="43"/>
      <c r="T26" s="41"/>
      <c r="U26" s="13"/>
      <c r="V26" s="29"/>
      <c r="W26" s="13"/>
      <c r="X26" s="40"/>
      <c r="Y26" s="31"/>
      <c r="Z26" s="43"/>
      <c r="AA26" s="41"/>
      <c r="AB26" s="13"/>
      <c r="AC26" s="29"/>
      <c r="AD26" s="13"/>
      <c r="AE26" s="40"/>
      <c r="AF26" s="31"/>
      <c r="AG26" s="43"/>
      <c r="AH26" s="41"/>
      <c r="AI26" s="19"/>
      <c r="AP26" s="69" t="s">
        <v>56</v>
      </c>
      <c r="AQ26" s="71">
        <f>SUM(K15-35)+28</f>
        <v>0</v>
      </c>
      <c r="AR26" s="56">
        <f t="shared" si="2"/>
        <v>18.740000000000002</v>
      </c>
      <c r="AS26" s="69" t="s">
        <v>76</v>
      </c>
      <c r="AT26" s="71">
        <f>SUM(J27-35)</f>
        <v>-35</v>
      </c>
      <c r="AU26" s="56">
        <f t="shared" si="0"/>
        <v>-741.26</v>
      </c>
    </row>
    <row r="27" spans="1:47" ht="15.75" thickTop="1" x14ac:dyDescent="0.25">
      <c r="A27" s="109">
        <f>SUM(C27+D27)</f>
        <v>7</v>
      </c>
      <c r="B27" s="126" t="s">
        <v>77</v>
      </c>
      <c r="C27" s="113">
        <f>SUM(E28:AI28)</f>
        <v>0</v>
      </c>
      <c r="D27" s="115">
        <f>SUMPRODUCT((E28:AI28="Can")+(E28:AI28="CT")+(E28:AI28="CA")+(E28:AI28="F"))*7</f>
        <v>7</v>
      </c>
      <c r="E27" s="97" t="s">
        <v>76</v>
      </c>
      <c r="F27" s="92"/>
      <c r="G27" s="92"/>
      <c r="H27" s="92"/>
      <c r="I27" s="92"/>
      <c r="J27" s="93">
        <f>SUM(E28:I28)</f>
        <v>0</v>
      </c>
      <c r="K27" s="94"/>
      <c r="L27" s="92" t="s">
        <v>78</v>
      </c>
      <c r="M27" s="92"/>
      <c r="N27" s="92"/>
      <c r="O27" s="92"/>
      <c r="P27" s="92"/>
      <c r="Q27" s="93">
        <f>SUM(L28:P28)</f>
        <v>0</v>
      </c>
      <c r="R27" s="94"/>
      <c r="S27" s="92" t="s">
        <v>79</v>
      </c>
      <c r="T27" s="92"/>
      <c r="U27" s="92"/>
      <c r="V27" s="92"/>
      <c r="W27" s="92"/>
      <c r="X27" s="93">
        <f>SUM(S28:W28)</f>
        <v>0</v>
      </c>
      <c r="Y27" s="94"/>
      <c r="Z27" s="92" t="s">
        <v>80</v>
      </c>
      <c r="AA27" s="92"/>
      <c r="AB27" s="92"/>
      <c r="AC27" s="92"/>
      <c r="AD27" s="92"/>
      <c r="AE27" s="93">
        <f>SUM(Z28:AD28)</f>
        <v>0</v>
      </c>
      <c r="AF27" s="94"/>
      <c r="AG27" s="95" t="s">
        <v>92</v>
      </c>
      <c r="AH27" s="92"/>
      <c r="AI27" s="96"/>
      <c r="AJ27" s="67">
        <f>SUM(AG28:AI28)</f>
        <v>0</v>
      </c>
      <c r="AP27" s="69" t="s">
        <v>57</v>
      </c>
      <c r="AQ27" s="71">
        <f>SUM(R15-35)+7</f>
        <v>4</v>
      </c>
      <c r="AR27" s="56">
        <f t="shared" si="2"/>
        <v>22.740000000000002</v>
      </c>
      <c r="AS27" s="69" t="s">
        <v>78</v>
      </c>
      <c r="AT27" s="71">
        <f>SUM(Q27-35)</f>
        <v>-35</v>
      </c>
      <c r="AU27" s="56">
        <f t="shared" si="0"/>
        <v>-776.26</v>
      </c>
    </row>
    <row r="28" spans="1:47" ht="15.75" thickBot="1" x14ac:dyDescent="0.3">
      <c r="A28" s="110"/>
      <c r="B28" s="127"/>
      <c r="C28" s="114"/>
      <c r="D28" s="116"/>
      <c r="E28" s="17"/>
      <c r="F28" s="29"/>
      <c r="G28" s="40"/>
      <c r="H28" s="13"/>
      <c r="I28" s="13"/>
      <c r="J28" s="43"/>
      <c r="K28" s="41"/>
      <c r="L28" s="29"/>
      <c r="M28" s="29"/>
      <c r="N28" s="40"/>
      <c r="O28" s="13"/>
      <c r="P28" s="13"/>
      <c r="Q28" s="43"/>
      <c r="R28" s="41"/>
      <c r="S28" s="29"/>
      <c r="T28" s="29"/>
      <c r="U28" s="40"/>
      <c r="V28" s="13"/>
      <c r="W28" s="13"/>
      <c r="X28" s="74"/>
      <c r="Y28" s="72"/>
      <c r="Z28" s="85"/>
      <c r="AA28" s="85"/>
      <c r="AB28" s="86"/>
      <c r="AC28" s="73" t="s">
        <v>101</v>
      </c>
      <c r="AD28" s="73"/>
      <c r="AE28" s="74"/>
      <c r="AF28" s="72"/>
      <c r="AG28" s="75"/>
      <c r="AH28" s="87"/>
      <c r="AI28" s="90"/>
      <c r="AP28" s="69" t="s">
        <v>58</v>
      </c>
      <c r="AQ28" s="71">
        <f>SUM(Y15-35)</f>
        <v>2</v>
      </c>
      <c r="AR28" s="56">
        <f t="shared" si="2"/>
        <v>24.740000000000002</v>
      </c>
      <c r="AS28" s="69" t="s">
        <v>79</v>
      </c>
      <c r="AT28" s="71">
        <f>SUM(X27-35)</f>
        <v>-35</v>
      </c>
      <c r="AU28" s="56">
        <f t="shared" si="0"/>
        <v>-811.26</v>
      </c>
    </row>
    <row r="29" spans="1:47" ht="16.5" thickTop="1" thickBot="1" x14ac:dyDescent="0.3">
      <c r="A29" s="32">
        <f>SUM(A5:A27)</f>
        <v>995</v>
      </c>
      <c r="B29" s="33" t="s">
        <v>81</v>
      </c>
      <c r="C29" s="34">
        <f>SUM(C5:C28)</f>
        <v>757</v>
      </c>
      <c r="D29" s="35">
        <f>SUM(D5:D28)</f>
        <v>238</v>
      </c>
      <c r="F29" s="62"/>
      <c r="G29" s="137"/>
      <c r="H29" s="137"/>
      <c r="I29" s="137"/>
      <c r="J29" s="137"/>
      <c r="K29" s="137"/>
      <c r="L29" s="137"/>
      <c r="M29" s="137"/>
      <c r="N29" s="137"/>
      <c r="O29" s="137"/>
      <c r="R29" s="130" t="s">
        <v>82</v>
      </c>
      <c r="S29" s="130"/>
      <c r="T29" s="130"/>
      <c r="U29" s="138">
        <v>11</v>
      </c>
      <c r="V29" s="138"/>
      <c r="W29" s="138"/>
      <c r="X29" s="139" t="s">
        <v>83</v>
      </c>
      <c r="Y29" s="140"/>
      <c r="Z29" s="140"/>
      <c r="AA29" s="140"/>
      <c r="AB29" s="141"/>
      <c r="AC29" s="36">
        <v>30</v>
      </c>
      <c r="AD29" s="128" t="s">
        <v>84</v>
      </c>
      <c r="AE29" s="128"/>
      <c r="AF29" s="128">
        <f>COUNTIF(E5:AI28,"CA")-AB35</f>
        <v>0</v>
      </c>
      <c r="AG29" s="128"/>
      <c r="AH29" s="128" t="s">
        <v>85</v>
      </c>
      <c r="AI29" s="128"/>
      <c r="AJ29" s="36">
        <f>SUM(AC29-AF29)</f>
        <v>30</v>
      </c>
      <c r="AK29" s="129">
        <v>0</v>
      </c>
      <c r="AL29" s="130"/>
      <c r="AM29" s="130"/>
      <c r="AN29" s="130"/>
      <c r="AP29" s="69" t="s">
        <v>59</v>
      </c>
      <c r="AQ29" s="71">
        <f>SUM(AF15-35)</f>
        <v>2.5</v>
      </c>
      <c r="AR29" s="57">
        <f t="shared" si="2"/>
        <v>27.240000000000002</v>
      </c>
      <c r="AS29" s="81" t="s">
        <v>80</v>
      </c>
      <c r="AT29" s="71">
        <f>SUM(AE27-35)</f>
        <v>-35</v>
      </c>
      <c r="AU29" s="82">
        <f t="shared" si="0"/>
        <v>-846.26</v>
      </c>
    </row>
    <row r="30" spans="1:47" ht="15.75" thickBot="1" x14ac:dyDescent="0.3">
      <c r="A30" s="131"/>
      <c r="B30" s="131"/>
      <c r="C30" s="58"/>
      <c r="D30" s="37"/>
      <c r="F30" s="63"/>
      <c r="G30" s="132"/>
      <c r="H30" s="132"/>
      <c r="I30" s="132"/>
      <c r="J30" s="132"/>
      <c r="K30" s="132"/>
      <c r="L30" s="132"/>
      <c r="M30" s="132"/>
      <c r="N30" s="132"/>
      <c r="O30" s="132"/>
      <c r="R30" s="130" t="s">
        <v>86</v>
      </c>
      <c r="S30" s="130"/>
      <c r="T30" s="130"/>
      <c r="U30" s="130">
        <f>U29-(COUNTIF(E6:AI28,"F"))</f>
        <v>0</v>
      </c>
      <c r="V30" s="130"/>
      <c r="W30" s="130"/>
      <c r="X30" s="133" t="s">
        <v>87</v>
      </c>
      <c r="Y30" s="134"/>
      <c r="Z30" s="134"/>
      <c r="AA30" s="134"/>
      <c r="AB30" s="135"/>
      <c r="AC30" s="33">
        <v>18</v>
      </c>
      <c r="AD30" s="136" t="s">
        <v>84</v>
      </c>
      <c r="AE30" s="136"/>
      <c r="AF30" s="136">
        <f>COUNTIF(E5:AI28,"Ct")</f>
        <v>12</v>
      </c>
      <c r="AG30" s="136"/>
      <c r="AH30" s="136" t="s">
        <v>85</v>
      </c>
      <c r="AI30" s="136"/>
      <c r="AJ30" s="33">
        <f>SUM(AC30-AF30)</f>
        <v>6</v>
      </c>
      <c r="AS30" s="83" t="s">
        <v>92</v>
      </c>
      <c r="AT30" s="71">
        <f>SUM(AJ27-35)</f>
        <v>-35</v>
      </c>
      <c r="AU30" s="84">
        <f t="shared" si="0"/>
        <v>-881.26</v>
      </c>
    </row>
    <row r="31" spans="1:47" ht="15.75" thickBot="1" x14ac:dyDescent="0.3">
      <c r="A31" s="151"/>
      <c r="B31" s="151"/>
      <c r="C31" s="60"/>
      <c r="D31" s="39"/>
      <c r="F31" s="63"/>
      <c r="G31" s="132"/>
      <c r="H31" s="132"/>
      <c r="I31" s="132"/>
      <c r="J31" s="132"/>
      <c r="K31" s="132"/>
      <c r="L31" s="132"/>
      <c r="M31" s="132"/>
      <c r="N31" s="132"/>
      <c r="O31" s="132"/>
      <c r="X31" s="133" t="s">
        <v>88</v>
      </c>
      <c r="Y31" s="134"/>
      <c r="Z31" s="134"/>
      <c r="AA31" s="134"/>
      <c r="AB31" s="135"/>
      <c r="AC31" s="33">
        <v>6</v>
      </c>
      <c r="AD31" s="136" t="s">
        <v>84</v>
      </c>
      <c r="AE31" s="136"/>
      <c r="AF31" s="136">
        <f>COUNTIF(E5:AI28,"CAn")-AB34</f>
        <v>0</v>
      </c>
      <c r="AG31" s="136"/>
      <c r="AH31" s="136" t="s">
        <v>85</v>
      </c>
      <c r="AI31" s="136"/>
      <c r="AJ31" s="33">
        <f>SUM(AC31-AF31)</f>
        <v>6</v>
      </c>
      <c r="AK31" s="129" t="s">
        <v>102</v>
      </c>
      <c r="AL31" s="130"/>
      <c r="AM31" s="130"/>
      <c r="AN31" s="130"/>
    </row>
    <row r="32" spans="1:47" ht="15.75" thickBot="1" x14ac:dyDescent="0.3">
      <c r="A32" s="59"/>
      <c r="B32" s="59"/>
      <c r="C32" s="59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X32" s="148" t="s">
        <v>97</v>
      </c>
      <c r="Y32" s="148"/>
      <c r="Z32" s="148"/>
      <c r="AA32" s="148"/>
      <c r="AB32" s="148"/>
      <c r="AC32" s="2"/>
      <c r="AH32" s="133" t="s">
        <v>6</v>
      </c>
      <c r="AI32" s="134"/>
      <c r="AJ32" s="38">
        <f>SUM(AJ29:AJ31)</f>
        <v>42</v>
      </c>
    </row>
    <row r="33" spans="1:33" ht="16.5" thickTop="1" thickBot="1" x14ac:dyDescent="0.3">
      <c r="A33" s="132"/>
      <c r="B33" s="132"/>
      <c r="C33" s="61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Q33" s="142" t="s">
        <v>95</v>
      </c>
      <c r="R33" s="143"/>
      <c r="S33" s="143"/>
      <c r="T33" s="143"/>
      <c r="U33" s="144"/>
      <c r="V33" s="145" t="s">
        <v>96</v>
      </c>
      <c r="W33" s="146"/>
      <c r="X33" s="146"/>
      <c r="Y33" s="146"/>
      <c r="Z33" s="146"/>
      <c r="AA33" s="146"/>
      <c r="AB33" s="146"/>
      <c r="AC33" s="146"/>
      <c r="AD33" s="147"/>
      <c r="AE33" s="142" t="s">
        <v>89</v>
      </c>
      <c r="AF33" s="143"/>
      <c r="AG33" s="144"/>
    </row>
    <row r="34" spans="1:33" ht="15.75" thickTop="1" x14ac:dyDescent="0.25">
      <c r="A34" s="151"/>
      <c r="B34" s="151"/>
      <c r="C34" s="61"/>
      <c r="Q34" s="164">
        <v>4</v>
      </c>
      <c r="R34" s="165"/>
      <c r="S34" s="165"/>
      <c r="T34" s="165"/>
      <c r="U34" s="166"/>
      <c r="V34" s="167" t="s">
        <v>90</v>
      </c>
      <c r="W34" s="168"/>
      <c r="X34" s="168"/>
      <c r="Y34" s="168"/>
      <c r="Z34" s="168"/>
      <c r="AA34" s="169"/>
      <c r="AB34" s="170">
        <f>COUNTIF(E6:AI12,"Can")</f>
        <v>4</v>
      </c>
      <c r="AC34" s="171"/>
      <c r="AD34" s="172"/>
      <c r="AE34" s="170">
        <f>SUM(Q34-AB34)</f>
        <v>0</v>
      </c>
      <c r="AF34" s="171"/>
      <c r="AG34" s="172"/>
    </row>
    <row r="35" spans="1:33" ht="15.75" thickBot="1" x14ac:dyDescent="0.3">
      <c r="A35" s="151"/>
      <c r="B35" s="151"/>
      <c r="C35" s="61"/>
      <c r="Q35" s="152">
        <v>7</v>
      </c>
      <c r="R35" s="153"/>
      <c r="S35" s="153"/>
      <c r="T35" s="153"/>
      <c r="U35" s="154"/>
      <c r="V35" s="155" t="s">
        <v>91</v>
      </c>
      <c r="W35" s="156"/>
      <c r="X35" s="156"/>
      <c r="Y35" s="156"/>
      <c r="Z35" s="156"/>
      <c r="AA35" s="157"/>
      <c r="AB35" s="158">
        <f>COUNTIF(D5:AI14,"CA")</f>
        <v>7</v>
      </c>
      <c r="AC35" s="159"/>
      <c r="AD35" s="160"/>
      <c r="AE35" s="158">
        <f>SUM(Q35-AB35)</f>
        <v>0</v>
      </c>
      <c r="AF35" s="159"/>
      <c r="AG35" s="160"/>
    </row>
    <row r="36" spans="1:33" ht="15.75" thickTop="1" x14ac:dyDescent="0.25">
      <c r="A36" s="161"/>
      <c r="B36" s="161"/>
      <c r="C36" s="162"/>
    </row>
    <row r="37" spans="1:33" x14ac:dyDescent="0.25">
      <c r="A37" s="161"/>
      <c r="B37" s="161"/>
      <c r="C37" s="163"/>
    </row>
    <row r="38" spans="1:33" x14ac:dyDescent="0.25">
      <c r="A38" s="149"/>
      <c r="B38" s="149"/>
      <c r="C38" s="150"/>
    </row>
    <row r="39" spans="1:33" x14ac:dyDescent="0.25">
      <c r="A39" s="149"/>
      <c r="B39" s="149"/>
      <c r="C39" s="150"/>
    </row>
  </sheetData>
  <mergeCells count="209">
    <mergeCell ref="AK31:AN31"/>
    <mergeCell ref="D32:E32"/>
    <mergeCell ref="F32:L32"/>
    <mergeCell ref="M32:O32"/>
    <mergeCell ref="X32:AB32"/>
    <mergeCell ref="AH32:AI32"/>
    <mergeCell ref="A38:B39"/>
    <mergeCell ref="C38:C39"/>
    <mergeCell ref="A35:B35"/>
    <mergeCell ref="Q35:U35"/>
    <mergeCell ref="V35:AA35"/>
    <mergeCell ref="AB35:AD35"/>
    <mergeCell ref="AE35:AG35"/>
    <mergeCell ref="A36:B37"/>
    <mergeCell ref="C36:C37"/>
    <mergeCell ref="A34:B34"/>
    <mergeCell ref="Q34:U34"/>
    <mergeCell ref="V34:AA34"/>
    <mergeCell ref="AB34:AD34"/>
    <mergeCell ref="AE34:AG34"/>
    <mergeCell ref="A33:B33"/>
    <mergeCell ref="D33:E33"/>
    <mergeCell ref="F33:L33"/>
    <mergeCell ref="A31:B31"/>
    <mergeCell ref="G31:L31"/>
    <mergeCell ref="M31:O31"/>
    <mergeCell ref="X31:AB31"/>
    <mergeCell ref="AD31:AE31"/>
    <mergeCell ref="AF31:AG31"/>
    <mergeCell ref="AH31:AI31"/>
    <mergeCell ref="M33:O33"/>
    <mergeCell ref="Q33:U33"/>
    <mergeCell ref="V33:AD33"/>
    <mergeCell ref="AE33:AG33"/>
    <mergeCell ref="AH29:AI29"/>
    <mergeCell ref="AK29:AN29"/>
    <mergeCell ref="A30:B30"/>
    <mergeCell ref="G30:L30"/>
    <mergeCell ref="M30:O30"/>
    <mergeCell ref="R30:T30"/>
    <mergeCell ref="U30:W30"/>
    <mergeCell ref="X30:AB30"/>
    <mergeCell ref="AD30:AE30"/>
    <mergeCell ref="G29:L29"/>
    <mergeCell ref="M29:O29"/>
    <mergeCell ref="R29:T29"/>
    <mergeCell ref="U29:W29"/>
    <mergeCell ref="X29:AB29"/>
    <mergeCell ref="AD29:AE29"/>
    <mergeCell ref="AF30:AG30"/>
    <mergeCell ref="AH30:AI30"/>
    <mergeCell ref="A27:A28"/>
    <mergeCell ref="B27:B28"/>
    <mergeCell ref="C27:C28"/>
    <mergeCell ref="D27:D28"/>
    <mergeCell ref="A25:A26"/>
    <mergeCell ref="B25:B26"/>
    <mergeCell ref="C25:C26"/>
    <mergeCell ref="D25:D26"/>
    <mergeCell ref="AF29:AG29"/>
    <mergeCell ref="E25:F25"/>
    <mergeCell ref="G25:K25"/>
    <mergeCell ref="L25:M25"/>
    <mergeCell ref="N25:R25"/>
    <mergeCell ref="S25:T25"/>
    <mergeCell ref="U25:Y25"/>
    <mergeCell ref="Z25:AA25"/>
    <mergeCell ref="AB25:AF25"/>
    <mergeCell ref="AG25:AH25"/>
    <mergeCell ref="E27:I27"/>
    <mergeCell ref="J27:K27"/>
    <mergeCell ref="L27:P27"/>
    <mergeCell ref="Q27:R27"/>
    <mergeCell ref="S27:W27"/>
    <mergeCell ref="X27:Y27"/>
    <mergeCell ref="A23:A24"/>
    <mergeCell ref="B23:B24"/>
    <mergeCell ref="C23:C24"/>
    <mergeCell ref="D23:D24"/>
    <mergeCell ref="A21:A22"/>
    <mergeCell ref="B21:B22"/>
    <mergeCell ref="C21:C22"/>
    <mergeCell ref="D21:D22"/>
    <mergeCell ref="A19:A20"/>
    <mergeCell ref="B19:B20"/>
    <mergeCell ref="C19:C20"/>
    <mergeCell ref="D19:D20"/>
    <mergeCell ref="D11:D12"/>
    <mergeCell ref="A9:A10"/>
    <mergeCell ref="B9:B10"/>
    <mergeCell ref="C9:C10"/>
    <mergeCell ref="D9:D10"/>
    <mergeCell ref="A17:A18"/>
    <mergeCell ref="B17:B18"/>
    <mergeCell ref="C17:C18"/>
    <mergeCell ref="D17:D18"/>
    <mergeCell ref="A15:A16"/>
    <mergeCell ref="B15:B16"/>
    <mergeCell ref="C15:C16"/>
    <mergeCell ref="D15:D16"/>
    <mergeCell ref="A13:A14"/>
    <mergeCell ref="B13:B14"/>
    <mergeCell ref="C13:C14"/>
    <mergeCell ref="D13:D14"/>
    <mergeCell ref="W11:X11"/>
    <mergeCell ref="A7:A8"/>
    <mergeCell ref="B7:B8"/>
    <mergeCell ref="C7:C8"/>
    <mergeCell ref="D7:D8"/>
    <mergeCell ref="A1:B2"/>
    <mergeCell ref="C1:C2"/>
    <mergeCell ref="E1:AI3"/>
    <mergeCell ref="A5:A6"/>
    <mergeCell ref="B5:B6"/>
    <mergeCell ref="C5:C6"/>
    <mergeCell ref="D5:D6"/>
    <mergeCell ref="H5:I5"/>
    <mergeCell ref="E5:G5"/>
    <mergeCell ref="O5:P5"/>
    <mergeCell ref="V5:W5"/>
    <mergeCell ref="AC5:AD5"/>
    <mergeCell ref="E7:F7"/>
    <mergeCell ref="L7:M7"/>
    <mergeCell ref="S7:T7"/>
    <mergeCell ref="Z7:AA7"/>
    <mergeCell ref="A11:A12"/>
    <mergeCell ref="B11:B12"/>
    <mergeCell ref="C11:C12"/>
    <mergeCell ref="J5:N5"/>
    <mergeCell ref="Q5:U5"/>
    <mergeCell ref="X5:AB5"/>
    <mergeCell ref="AE5:AI5"/>
    <mergeCell ref="G7:K7"/>
    <mergeCell ref="N7:R7"/>
    <mergeCell ref="U7:Y7"/>
    <mergeCell ref="AB7:AF7"/>
    <mergeCell ref="E9:F9"/>
    <mergeCell ref="G9:K9"/>
    <mergeCell ref="L9:M9"/>
    <mergeCell ref="N9:R9"/>
    <mergeCell ref="S9:T9"/>
    <mergeCell ref="U9:Y9"/>
    <mergeCell ref="Z9:AA9"/>
    <mergeCell ref="AB9:AF9"/>
    <mergeCell ref="AG9:AH9"/>
    <mergeCell ref="F15:J15"/>
    <mergeCell ref="K15:L15"/>
    <mergeCell ref="M15:Q15"/>
    <mergeCell ref="R15:S15"/>
    <mergeCell ref="T15:X15"/>
    <mergeCell ref="Y15:Z15"/>
    <mergeCell ref="AA15:AE15"/>
    <mergeCell ref="AF15:AG15"/>
    <mergeCell ref="Y11:AC11"/>
    <mergeCell ref="AD11:AE11"/>
    <mergeCell ref="E13:F13"/>
    <mergeCell ref="G13:H13"/>
    <mergeCell ref="I13:M13"/>
    <mergeCell ref="P13:T13"/>
    <mergeCell ref="N13:O13"/>
    <mergeCell ref="U13:V13"/>
    <mergeCell ref="W13:AA13"/>
    <mergeCell ref="AB13:AC13"/>
    <mergeCell ref="AD13:AH13"/>
    <mergeCell ref="E11:H11"/>
    <mergeCell ref="I11:J11"/>
    <mergeCell ref="K11:O11"/>
    <mergeCell ref="P11:Q11"/>
    <mergeCell ref="R11:V11"/>
    <mergeCell ref="X21:Y21"/>
    <mergeCell ref="Z21:AD21"/>
    <mergeCell ref="AE21:AF21"/>
    <mergeCell ref="AG21:AH21"/>
    <mergeCell ref="E17:H17"/>
    <mergeCell ref="I17:J17"/>
    <mergeCell ref="K17:O17"/>
    <mergeCell ref="P17:Q17"/>
    <mergeCell ref="R17:V17"/>
    <mergeCell ref="W17:X17"/>
    <mergeCell ref="Y17:AC17"/>
    <mergeCell ref="AD17:AE17"/>
    <mergeCell ref="AF17:AI17"/>
    <mergeCell ref="F19:G19"/>
    <mergeCell ref="H19:L19"/>
    <mergeCell ref="M19:N19"/>
    <mergeCell ref="Z27:AD27"/>
    <mergeCell ref="AE27:AF27"/>
    <mergeCell ref="AG27:AI27"/>
    <mergeCell ref="AF11:AH11"/>
    <mergeCell ref="E23:G23"/>
    <mergeCell ref="H23:I23"/>
    <mergeCell ref="J23:N23"/>
    <mergeCell ref="O23:P23"/>
    <mergeCell ref="Q23:U23"/>
    <mergeCell ref="V23:W23"/>
    <mergeCell ref="X23:AB23"/>
    <mergeCell ref="AC23:AD23"/>
    <mergeCell ref="AE23:AI23"/>
    <mergeCell ref="O19:S19"/>
    <mergeCell ref="T19:U19"/>
    <mergeCell ref="V19:Z19"/>
    <mergeCell ref="AA19:AB19"/>
    <mergeCell ref="AC19:AG19"/>
    <mergeCell ref="AH19:AI19"/>
    <mergeCell ref="E21:I21"/>
    <mergeCell ref="J21:K21"/>
    <mergeCell ref="L21:P21"/>
    <mergeCell ref="Q21:R21"/>
    <mergeCell ref="S21:W21"/>
  </mergeCells>
  <phoneticPr fontId="9" type="noConversion"/>
  <conditionalFormatting sqref="E5 J5 Q5 X5 AE5 E6:AI6 AH7:AI7 E8:AI8 E9 E10:AI10 F12:AI12 E12:E13 E14:AI14 E15 E16:AI16 E17 E18:AI18 E19 E20:AI20 E21 L21 S21 Z21 AI21 E22:AI22 E23 E24:AI24 E25 AI25:AI26 E26:AH26 E27 L27 S27 Z27 E28:AI28">
    <cfRule type="containsText" dxfId="59" priority="78" operator="containsText" text="ca">
      <formula>NOT(ISERROR(SEARCH("ca",E5)))</formula>
    </cfRule>
  </conditionalFormatting>
  <conditionalFormatting sqref="E5 J5 Q5 X5 AE5 AH7:AI7 E9 F12:AI12 E12:E13 E14:AI14 E15 E16:AI16 E23 E24:AI24 E25 AI25:AI26 E26:AH26 E27 L27 S27 Z27 E28:AI28 E6:AI6 E8:AI8 E10:AI10 E17 E18:AI18 E19 E20:AI20 E21 L21 S21 Z21 AI21 E22:AI22">
    <cfRule type="containsText" dxfId="58" priority="77" operator="containsText" text="can">
      <formula>NOT(ISERROR(SEARCH("can",E5)))</formula>
    </cfRule>
  </conditionalFormatting>
  <conditionalFormatting sqref="E5 J5 Q5 X5 AE5 AH7:AI7 E9">
    <cfRule type="containsText" dxfId="57" priority="76" operator="containsText" text="CT">
      <formula>NOT(ISERROR(SEARCH("CT",E5)))</formula>
    </cfRule>
  </conditionalFormatting>
  <conditionalFormatting sqref="E23 E24:AI24 E25 AI25:AI26 E26:AH26 E27 L27 S27 Z27 E28:AI28">
    <cfRule type="containsText" dxfId="56" priority="74" operator="containsText" text="CT">
      <formula>NOT(ISERROR(SEARCH("CT",E23)))</formula>
    </cfRule>
  </conditionalFormatting>
  <conditionalFormatting sqref="E5:AI11">
    <cfRule type="containsText" dxfId="55" priority="57" operator="containsText" text="CT">
      <formula>NOT(ISERROR(SEARCH("CT",E5)))</formula>
    </cfRule>
  </conditionalFormatting>
  <conditionalFormatting sqref="E5:AI28">
    <cfRule type="containsText" dxfId="54" priority="1" operator="containsText" text="F">
      <formula>NOT(ISERROR(SEARCH("F",E5)))</formula>
    </cfRule>
  </conditionalFormatting>
  <conditionalFormatting sqref="E11:AI16">
    <cfRule type="containsText" dxfId="53" priority="75" operator="containsText" text="CT">
      <formula>NOT(ISERROR(SEARCH("CT",E11)))</formula>
    </cfRule>
  </conditionalFormatting>
  <conditionalFormatting sqref="AP4">
    <cfRule type="expression" dxfId="52" priority="55">
      <formula>$H$5&gt;0</formula>
    </cfRule>
  </conditionalFormatting>
  <conditionalFormatting sqref="AP5">
    <cfRule type="expression" dxfId="51" priority="54">
      <formula>$O$5 &gt;0</formula>
    </cfRule>
  </conditionalFormatting>
  <conditionalFormatting sqref="AP6">
    <cfRule type="expression" dxfId="50" priority="53">
      <formula>$V$5 &gt;0</formula>
    </cfRule>
  </conditionalFormatting>
  <conditionalFormatting sqref="AP7">
    <cfRule type="expression" dxfId="49" priority="52">
      <formula>$AC$5 &gt;0</formula>
    </cfRule>
  </conditionalFormatting>
  <conditionalFormatting sqref="AP8">
    <cfRule type="expression" dxfId="48" priority="51">
      <formula>$E$7 &gt;0</formula>
    </cfRule>
  </conditionalFormatting>
  <conditionalFormatting sqref="AP9">
    <cfRule type="expression" dxfId="47" priority="50">
      <formula>$L$7 &gt;0</formula>
    </cfRule>
  </conditionalFormatting>
  <conditionalFormatting sqref="AP10">
    <cfRule type="expression" dxfId="46" priority="49">
      <formula>$S$7 &gt;0</formula>
    </cfRule>
  </conditionalFormatting>
  <conditionalFormatting sqref="AP11">
    <cfRule type="expression" dxfId="45" priority="48">
      <formula>$Z$7&gt;0</formula>
    </cfRule>
  </conditionalFormatting>
  <conditionalFormatting sqref="AP12">
    <cfRule type="expression" dxfId="44" priority="47">
      <formula>$E$9&gt;0</formula>
    </cfRule>
  </conditionalFormatting>
  <conditionalFormatting sqref="AP13">
    <cfRule type="expression" dxfId="43" priority="46">
      <formula>$L$9&gt;0</formula>
    </cfRule>
  </conditionalFormatting>
  <conditionalFormatting sqref="AP14">
    <cfRule type="expression" dxfId="42" priority="45">
      <formula>$S$9&gt;0</formula>
    </cfRule>
  </conditionalFormatting>
  <conditionalFormatting sqref="AP15">
    <cfRule type="expression" dxfId="41" priority="44">
      <formula>$Z$9&gt;0</formula>
    </cfRule>
  </conditionalFormatting>
  <conditionalFormatting sqref="AP16">
    <cfRule type="expression" dxfId="40" priority="42">
      <formula>$AG$9&gt;0</formula>
    </cfRule>
  </conditionalFormatting>
  <conditionalFormatting sqref="AP17">
    <cfRule type="expression" dxfId="39" priority="41">
      <formula>$I$11&gt;0</formula>
    </cfRule>
  </conditionalFormatting>
  <conditionalFormatting sqref="AP18">
    <cfRule type="expression" dxfId="38" priority="40">
      <formula>$P$11&gt;0</formula>
    </cfRule>
  </conditionalFormatting>
  <conditionalFormatting sqref="AP19">
    <cfRule type="expression" dxfId="37" priority="39">
      <formula>$W$11&gt;0</formula>
    </cfRule>
  </conditionalFormatting>
  <conditionalFormatting sqref="AP20">
    <cfRule type="expression" dxfId="36" priority="38">
      <formula>$AD$11&gt;0</formula>
    </cfRule>
  </conditionalFormatting>
  <conditionalFormatting sqref="AP21">
    <cfRule type="expression" dxfId="35" priority="37">
      <formula>$G$13&gt;0</formula>
    </cfRule>
  </conditionalFormatting>
  <conditionalFormatting sqref="AP22">
    <cfRule type="expression" dxfId="34" priority="36">
      <formula>$N$13&gt;0</formula>
    </cfRule>
  </conditionalFormatting>
  <conditionalFormatting sqref="AP23">
    <cfRule type="expression" dxfId="33" priority="35">
      <formula>$U$13&gt;0</formula>
    </cfRule>
  </conditionalFormatting>
  <conditionalFormatting sqref="AP24">
    <cfRule type="expression" dxfId="32" priority="34">
      <formula>$AB$13&gt;0</formula>
    </cfRule>
  </conditionalFormatting>
  <conditionalFormatting sqref="AP25">
    <cfRule type="expression" dxfId="31" priority="33">
      <formula>$AI$13&gt;0</formula>
    </cfRule>
  </conditionalFormatting>
  <conditionalFormatting sqref="AP26">
    <cfRule type="expression" dxfId="30" priority="32">
      <formula>$K$15&gt;0</formula>
    </cfRule>
  </conditionalFormatting>
  <conditionalFormatting sqref="AP27">
    <cfRule type="expression" dxfId="29" priority="31">
      <formula>$R$15&gt;0</formula>
    </cfRule>
  </conditionalFormatting>
  <conditionalFormatting sqref="AP28">
    <cfRule type="expression" dxfId="28" priority="30">
      <formula>$Y$15&gt;0</formula>
    </cfRule>
  </conditionalFormatting>
  <conditionalFormatting sqref="AP29">
    <cfRule type="expression" dxfId="27" priority="29">
      <formula>$AF$15&gt;0</formula>
    </cfRule>
  </conditionalFormatting>
  <conditionalFormatting sqref="AS4">
    <cfRule type="expression" dxfId="26" priority="28">
      <formula>$I$17&gt;0</formula>
    </cfRule>
  </conditionalFormatting>
  <conditionalFormatting sqref="AS5">
    <cfRule type="expression" dxfId="25" priority="27">
      <formula>$P$17&gt;0</formula>
    </cfRule>
  </conditionalFormatting>
  <conditionalFormatting sqref="AS6">
    <cfRule type="expression" dxfId="24" priority="26">
      <formula>$W$17&gt;0</formula>
    </cfRule>
  </conditionalFormatting>
  <conditionalFormatting sqref="AS7">
    <cfRule type="expression" dxfId="23" priority="25">
      <formula>$AD$17&gt;0</formula>
    </cfRule>
  </conditionalFormatting>
  <conditionalFormatting sqref="AS8">
    <cfRule type="expression" dxfId="22" priority="24">
      <formula>$F$19&gt;0</formula>
    </cfRule>
  </conditionalFormatting>
  <conditionalFormatting sqref="AS9">
    <cfRule type="expression" dxfId="21" priority="23">
      <formula>$M$19&gt;0</formula>
    </cfRule>
  </conditionalFormatting>
  <conditionalFormatting sqref="AS10">
    <cfRule type="expression" dxfId="20" priority="22">
      <formula>$T$19&gt;0</formula>
    </cfRule>
  </conditionalFormatting>
  <conditionalFormatting sqref="AS11">
    <cfRule type="expression" dxfId="19" priority="21">
      <formula>$AA$19&gt;0</formula>
    </cfRule>
  </conditionalFormatting>
  <conditionalFormatting sqref="AS12">
    <cfRule type="expression" dxfId="18" priority="20">
      <formula>$AH$19&gt;0</formula>
    </cfRule>
  </conditionalFormatting>
  <conditionalFormatting sqref="AS13">
    <cfRule type="expression" dxfId="17" priority="19">
      <formula>$J$21&gt;0</formula>
    </cfRule>
  </conditionalFormatting>
  <conditionalFormatting sqref="AS14">
    <cfRule type="expression" dxfId="16" priority="18">
      <formula>$Q$21&gt;0</formula>
    </cfRule>
  </conditionalFormatting>
  <conditionalFormatting sqref="AS15">
    <cfRule type="expression" dxfId="15" priority="17">
      <formula>$X$21&gt;0</formula>
    </cfRule>
  </conditionalFormatting>
  <conditionalFormatting sqref="AS16">
    <cfRule type="expression" dxfId="14" priority="16">
      <formula>$AE$21&gt;0</formula>
    </cfRule>
  </conditionalFormatting>
  <conditionalFormatting sqref="AS17">
    <cfRule type="expression" dxfId="13" priority="15">
      <formula>$H$23&gt;0</formula>
    </cfRule>
  </conditionalFormatting>
  <conditionalFormatting sqref="AS18">
    <cfRule type="expression" dxfId="12" priority="14">
      <formula>$O$23&gt;0</formula>
    </cfRule>
  </conditionalFormatting>
  <conditionalFormatting sqref="AS19">
    <cfRule type="expression" dxfId="11" priority="13">
      <formula>$V$23&gt;0</formula>
    </cfRule>
  </conditionalFormatting>
  <conditionalFormatting sqref="AS20">
    <cfRule type="expression" dxfId="10" priority="12">
      <formula>$AC$23&gt;0</formula>
    </cfRule>
  </conditionalFormatting>
  <conditionalFormatting sqref="AS21">
    <cfRule type="expression" dxfId="9" priority="11">
      <formula>$E$25&gt;0</formula>
    </cfRule>
  </conditionalFormatting>
  <conditionalFormatting sqref="AS22">
    <cfRule type="expression" dxfId="8" priority="10">
      <formula>$L$25&gt;0</formula>
    </cfRule>
  </conditionalFormatting>
  <conditionalFormatting sqref="AS23">
    <cfRule type="expression" dxfId="7" priority="9">
      <formula>$S$25&gt;0</formula>
    </cfRule>
  </conditionalFormatting>
  <conditionalFormatting sqref="AS24">
    <cfRule type="expression" dxfId="6" priority="8">
      <formula>$Z$25&gt;0</formula>
    </cfRule>
  </conditionalFormatting>
  <conditionalFormatting sqref="AS25">
    <cfRule type="expression" dxfId="5" priority="7">
      <formula>$AG$25&gt;0</formula>
    </cfRule>
  </conditionalFormatting>
  <conditionalFormatting sqref="AS26">
    <cfRule type="expression" dxfId="4" priority="6">
      <formula>$J$27&gt;0</formula>
    </cfRule>
  </conditionalFormatting>
  <conditionalFormatting sqref="AS27">
    <cfRule type="expression" dxfId="3" priority="5">
      <formula>$Q$27&gt;0</formula>
    </cfRule>
  </conditionalFormatting>
  <conditionalFormatting sqref="AS28">
    <cfRule type="expression" dxfId="2" priority="4">
      <formula>$X$27&gt;0</formula>
    </cfRule>
  </conditionalFormatting>
  <conditionalFormatting sqref="AS29">
    <cfRule type="expression" dxfId="1" priority="3">
      <formula>$AE$27&gt;0</formula>
    </cfRule>
  </conditionalFormatting>
  <conditionalFormatting sqref="AS30">
    <cfRule type="expression" dxfId="0" priority="2">
      <formula>$AJ$27&gt;0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BALKO Stéphane</dc:creator>
  <cp:lastModifiedBy>BALKO Stéphane</cp:lastModifiedBy>
  <cp:lastPrinted>2024-10-17T15:01:50Z</cp:lastPrinted>
  <dcterms:created xsi:type="dcterms:W3CDTF">2022-11-18T09:03:01Z</dcterms:created>
  <dcterms:modified xsi:type="dcterms:W3CDTF">2025-07-07T12:23:54Z</dcterms:modified>
</cp:coreProperties>
</file>