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2H45071\Desktop\Maitenance\"/>
    </mc:Choice>
  </mc:AlternateContent>
  <xr:revisionPtr revIDLastSave="0" documentId="13_ncr:1_{49CCDAF1-24A9-4867-B071-C6DC4F2790BD}" xr6:coauthVersionLast="45" xr6:coauthVersionMax="45" xr10:uidLastSave="{00000000-0000-0000-0000-000000000000}"/>
  <bookViews>
    <workbookView xWindow="-120" yWindow="-120" windowWidth="20730" windowHeight="11160" tabRatio="955" xr2:uid="{00000000-000D-0000-FFFF-FFFF00000000}"/>
  </bookViews>
  <sheets>
    <sheet name="DI" sheetId="1" r:id="rId1"/>
    <sheet name="extraction" sheetId="36" r:id="rId2"/>
  </sheets>
  <externalReferences>
    <externalReference r:id="rId3"/>
  </externalReferences>
  <definedNames>
    <definedName name="_xlnm._FilterDatabase" localSheetId="0" hidden="1">DI!$A$1:$AM$277</definedName>
    <definedName name="_xlnm._FilterDatabase" localSheetId="1" hidden="1">extraction!$B$15:$J$15</definedName>
    <definedName name="_xlnm.Criteria" localSheetId="0">DI!#REF!</definedName>
    <definedName name="_xlnm.Criteria" localSheetId="1">extraction!$A$6:$B$7</definedName>
    <definedName name="_xlnm.Extract" localSheetId="1">extraction!#REF!</definedName>
    <definedName name="_xlnm.Print_Titles" localSheetId="0">DI!$10:$10</definedName>
    <definedName name="_xlnm.Print_Area" localSheetId="0">DI!$A$13:$O$219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  <c r="AM12" i="1" l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220" i="1"/>
  <c r="AM221" i="1"/>
  <c r="AM222" i="1"/>
  <c r="AM223" i="1"/>
  <c r="AM224" i="1"/>
  <c r="AM225" i="1"/>
  <c r="AM226" i="1"/>
  <c r="AM227" i="1"/>
  <c r="AM228" i="1"/>
  <c r="AM229" i="1"/>
  <c r="AM230" i="1"/>
  <c r="AM231" i="1"/>
  <c r="AM232" i="1"/>
  <c r="AM233" i="1"/>
  <c r="AM234" i="1"/>
  <c r="AM235" i="1"/>
  <c r="AM236" i="1"/>
  <c r="AM237" i="1"/>
  <c r="AM238" i="1"/>
  <c r="AM239" i="1"/>
  <c r="AM240" i="1"/>
  <c r="AM241" i="1"/>
  <c r="AM242" i="1"/>
  <c r="AM243" i="1"/>
  <c r="AM244" i="1"/>
  <c r="AM245" i="1"/>
  <c r="AM246" i="1"/>
  <c r="AM247" i="1"/>
  <c r="AM248" i="1"/>
  <c r="AM249" i="1"/>
  <c r="AM250" i="1"/>
  <c r="AM251" i="1"/>
  <c r="AM252" i="1"/>
  <c r="AM253" i="1"/>
  <c r="AM254" i="1"/>
  <c r="AM255" i="1"/>
  <c r="AM256" i="1"/>
  <c r="AM257" i="1"/>
  <c r="AM258" i="1"/>
  <c r="AM259" i="1"/>
  <c r="AM260" i="1"/>
  <c r="AM261" i="1"/>
  <c r="AM262" i="1"/>
  <c r="AM263" i="1"/>
  <c r="AM264" i="1"/>
  <c r="AM265" i="1"/>
  <c r="AM266" i="1"/>
  <c r="AM267" i="1"/>
  <c r="AM268" i="1"/>
  <c r="AM269" i="1"/>
  <c r="AM270" i="1"/>
  <c r="AM271" i="1"/>
  <c r="AM272" i="1"/>
  <c r="AM273" i="1"/>
  <c r="AM274" i="1"/>
  <c r="AM275" i="1"/>
  <c r="AM276" i="1"/>
  <c r="AM277" i="1"/>
  <c r="AM11" i="1"/>
  <c r="B220" i="1" l="1"/>
  <c r="D220" i="1"/>
  <c r="H220" i="1"/>
  <c r="O220" i="1" a="1"/>
  <c r="O220" i="1" s="1"/>
  <c r="Q220" i="1"/>
  <c r="T220" i="1"/>
  <c r="X220" i="1" s="1"/>
  <c r="Z220" i="1"/>
  <c r="AA220" i="1"/>
  <c r="AB220" i="1"/>
  <c r="AC220" i="1"/>
  <c r="AD220" i="1"/>
  <c r="AE220" i="1"/>
  <c r="AF220" i="1"/>
  <c r="AG220" i="1"/>
  <c r="AH220" i="1"/>
  <c r="AI220" i="1"/>
  <c r="AJ220" i="1" a="1"/>
  <c r="AJ220" i="1" s="1"/>
  <c r="AK220" i="1" a="1"/>
  <c r="AK220" i="1" s="1"/>
  <c r="B221" i="1"/>
  <c r="D221" i="1"/>
  <c r="H221" i="1"/>
  <c r="O221" i="1" a="1"/>
  <c r="O221" i="1" s="1"/>
  <c r="Q221" i="1"/>
  <c r="T221" i="1"/>
  <c r="Y221" i="1" s="1"/>
  <c r="Z221" i="1"/>
  <c r="AA221" i="1"/>
  <c r="AB221" i="1"/>
  <c r="AC221" i="1"/>
  <c r="AD221" i="1"/>
  <c r="AE221" i="1"/>
  <c r="AF221" i="1"/>
  <c r="AG221" i="1"/>
  <c r="AH221" i="1"/>
  <c r="AI221" i="1"/>
  <c r="AJ221" i="1" a="1"/>
  <c r="AJ221" i="1" s="1"/>
  <c r="AK221" i="1" a="1"/>
  <c r="AK221" i="1" s="1"/>
  <c r="AL221" i="1"/>
  <c r="B222" i="1"/>
  <c r="D222" i="1"/>
  <c r="H222" i="1"/>
  <c r="O222" i="1" a="1"/>
  <c r="O222" i="1" s="1"/>
  <c r="Q222" i="1"/>
  <c r="T222" i="1"/>
  <c r="Y222" i="1" s="1"/>
  <c r="Z222" i="1"/>
  <c r="AA222" i="1"/>
  <c r="AB222" i="1"/>
  <c r="AC222" i="1"/>
  <c r="AD222" i="1"/>
  <c r="AE222" i="1"/>
  <c r="AF222" i="1"/>
  <c r="AG222" i="1"/>
  <c r="AH222" i="1"/>
  <c r="AI222" i="1"/>
  <c r="AJ222" i="1" a="1"/>
  <c r="AJ222" i="1" s="1"/>
  <c r="AK222" i="1" a="1"/>
  <c r="AK222" i="1" s="1"/>
  <c r="AL222" i="1"/>
  <c r="B223" i="1"/>
  <c r="D223" i="1"/>
  <c r="H223" i="1"/>
  <c r="O223" i="1" a="1"/>
  <c r="O223" i="1" s="1"/>
  <c r="Q223" i="1"/>
  <c r="T223" i="1"/>
  <c r="U223" i="1" s="1"/>
  <c r="Z223" i="1"/>
  <c r="AA223" i="1"/>
  <c r="AB223" i="1"/>
  <c r="AC223" i="1"/>
  <c r="AD223" i="1"/>
  <c r="AE223" i="1"/>
  <c r="AF223" i="1"/>
  <c r="AG223" i="1"/>
  <c r="AH223" i="1"/>
  <c r="AI223" i="1"/>
  <c r="AJ223" i="1" a="1"/>
  <c r="AJ223" i="1" s="1"/>
  <c r="AK223" i="1" a="1"/>
  <c r="AK223" i="1" s="1"/>
  <c r="AL223" i="1"/>
  <c r="B224" i="1"/>
  <c r="D224" i="1"/>
  <c r="H224" i="1"/>
  <c r="O224" i="1" a="1"/>
  <c r="O224" i="1" s="1"/>
  <c r="Q224" i="1"/>
  <c r="T224" i="1"/>
  <c r="Z224" i="1"/>
  <c r="AA224" i="1"/>
  <c r="AB224" i="1"/>
  <c r="AC224" i="1"/>
  <c r="AD224" i="1"/>
  <c r="AE224" i="1"/>
  <c r="AF224" i="1"/>
  <c r="AG224" i="1"/>
  <c r="AH224" i="1"/>
  <c r="AI224" i="1"/>
  <c r="AJ224" i="1" a="1"/>
  <c r="AJ224" i="1" s="1"/>
  <c r="AK224" i="1" a="1"/>
  <c r="AK224" i="1" s="1"/>
  <c r="AL224" i="1"/>
  <c r="B225" i="1"/>
  <c r="D225" i="1"/>
  <c r="H225" i="1"/>
  <c r="O225" i="1" a="1"/>
  <c r="O225" i="1" s="1"/>
  <c r="Q225" i="1"/>
  <c r="T225" i="1"/>
  <c r="Z225" i="1"/>
  <c r="AA225" i="1"/>
  <c r="AB225" i="1"/>
  <c r="AC225" i="1"/>
  <c r="AD225" i="1"/>
  <c r="AE225" i="1"/>
  <c r="AF225" i="1"/>
  <c r="AG225" i="1"/>
  <c r="AH225" i="1"/>
  <c r="AI225" i="1"/>
  <c r="AJ225" i="1" a="1"/>
  <c r="AJ225" i="1" s="1"/>
  <c r="AK225" i="1" a="1"/>
  <c r="AK225" i="1" s="1"/>
  <c r="AL225" i="1"/>
  <c r="B226" i="1"/>
  <c r="D226" i="1"/>
  <c r="H226" i="1"/>
  <c r="O226" i="1" a="1"/>
  <c r="O226" i="1" s="1"/>
  <c r="Q226" i="1"/>
  <c r="T226" i="1"/>
  <c r="Z226" i="1"/>
  <c r="AA226" i="1"/>
  <c r="AB226" i="1"/>
  <c r="AC226" i="1"/>
  <c r="AD226" i="1"/>
  <c r="AE226" i="1"/>
  <c r="AF226" i="1"/>
  <c r="AG226" i="1"/>
  <c r="AH226" i="1"/>
  <c r="AI226" i="1"/>
  <c r="AJ226" i="1" a="1"/>
  <c r="AJ226" i="1" s="1"/>
  <c r="AK226" i="1" a="1"/>
  <c r="AK226" i="1" s="1"/>
  <c r="AL226" i="1"/>
  <c r="B227" i="1"/>
  <c r="D227" i="1"/>
  <c r="H227" i="1"/>
  <c r="O227" i="1" a="1"/>
  <c r="O227" i="1" s="1"/>
  <c r="Q227" i="1"/>
  <c r="T227" i="1"/>
  <c r="W227" i="1" s="1"/>
  <c r="Z227" i="1"/>
  <c r="AA227" i="1"/>
  <c r="AB227" i="1"/>
  <c r="AC227" i="1"/>
  <c r="AD227" i="1"/>
  <c r="AE227" i="1"/>
  <c r="AF227" i="1"/>
  <c r="AG227" i="1"/>
  <c r="AH227" i="1"/>
  <c r="AI227" i="1"/>
  <c r="AJ227" i="1" a="1"/>
  <c r="AJ227" i="1" s="1"/>
  <c r="AK227" i="1" a="1"/>
  <c r="AK227" i="1" s="1"/>
  <c r="AL227" i="1"/>
  <c r="B228" i="1"/>
  <c r="D228" i="1"/>
  <c r="H228" i="1"/>
  <c r="O228" i="1" a="1"/>
  <c r="O228" i="1" s="1"/>
  <c r="Q228" i="1"/>
  <c r="T228" i="1"/>
  <c r="W228" i="1" s="1"/>
  <c r="Z228" i="1"/>
  <c r="AA228" i="1"/>
  <c r="AB228" i="1"/>
  <c r="AC228" i="1"/>
  <c r="AD228" i="1"/>
  <c r="AE228" i="1"/>
  <c r="AF228" i="1"/>
  <c r="AG228" i="1"/>
  <c r="AH228" i="1"/>
  <c r="AI228" i="1"/>
  <c r="AJ228" i="1" a="1"/>
  <c r="AJ228" i="1" s="1"/>
  <c r="AK228" i="1" a="1"/>
  <c r="AK228" i="1" s="1"/>
  <c r="B229" i="1"/>
  <c r="D229" i="1"/>
  <c r="H229" i="1"/>
  <c r="O229" i="1" a="1"/>
  <c r="O229" i="1" s="1"/>
  <c r="Q229" i="1"/>
  <c r="T229" i="1"/>
  <c r="Y229" i="1" s="1"/>
  <c r="Z229" i="1"/>
  <c r="AA229" i="1"/>
  <c r="AB229" i="1"/>
  <c r="AC229" i="1"/>
  <c r="AD229" i="1"/>
  <c r="AE229" i="1"/>
  <c r="AF229" i="1"/>
  <c r="AG229" i="1"/>
  <c r="AH229" i="1"/>
  <c r="AI229" i="1"/>
  <c r="AJ229" i="1" a="1"/>
  <c r="AJ229" i="1" s="1"/>
  <c r="AL229" i="1" s="1"/>
  <c r="AK229" i="1" a="1"/>
  <c r="AK229" i="1" s="1"/>
  <c r="B230" i="1"/>
  <c r="D230" i="1"/>
  <c r="H230" i="1"/>
  <c r="O230" i="1" a="1"/>
  <c r="O230" i="1" s="1"/>
  <c r="Q230" i="1"/>
  <c r="T230" i="1"/>
  <c r="Z230" i="1"/>
  <c r="AA230" i="1"/>
  <c r="AB230" i="1"/>
  <c r="AC230" i="1"/>
  <c r="AD230" i="1"/>
  <c r="AE230" i="1"/>
  <c r="AF230" i="1"/>
  <c r="AG230" i="1"/>
  <c r="AH230" i="1"/>
  <c r="AI230" i="1"/>
  <c r="AJ230" i="1" a="1"/>
  <c r="AJ230" i="1" s="1"/>
  <c r="AK230" i="1" a="1"/>
  <c r="AK230" i="1" s="1"/>
  <c r="AL230" i="1"/>
  <c r="B231" i="1"/>
  <c r="D231" i="1"/>
  <c r="H231" i="1"/>
  <c r="O231" i="1" a="1"/>
  <c r="O231" i="1" s="1"/>
  <c r="Q231" i="1"/>
  <c r="T231" i="1"/>
  <c r="Y231" i="1" s="1"/>
  <c r="Z231" i="1"/>
  <c r="AA231" i="1"/>
  <c r="AB231" i="1"/>
  <c r="AC231" i="1"/>
  <c r="AD231" i="1"/>
  <c r="AE231" i="1"/>
  <c r="AF231" i="1"/>
  <c r="AG231" i="1"/>
  <c r="AH231" i="1"/>
  <c r="AI231" i="1"/>
  <c r="AJ231" i="1" a="1"/>
  <c r="AJ231" i="1" s="1"/>
  <c r="AL231" i="1" s="1"/>
  <c r="AK231" i="1" a="1"/>
  <c r="AK231" i="1" s="1"/>
  <c r="B232" i="1"/>
  <c r="D232" i="1"/>
  <c r="H232" i="1"/>
  <c r="O232" i="1" a="1"/>
  <c r="O232" i="1" s="1"/>
  <c r="Q232" i="1"/>
  <c r="T232" i="1"/>
  <c r="Z232" i="1"/>
  <c r="AA232" i="1"/>
  <c r="AB232" i="1"/>
  <c r="AC232" i="1"/>
  <c r="AD232" i="1"/>
  <c r="AE232" i="1"/>
  <c r="AF232" i="1"/>
  <c r="AG232" i="1"/>
  <c r="AH232" i="1"/>
  <c r="AI232" i="1"/>
  <c r="AJ232" i="1" a="1"/>
  <c r="AJ232" i="1" s="1"/>
  <c r="AK232" i="1" a="1"/>
  <c r="AK232" i="1" s="1"/>
  <c r="AL232" i="1"/>
  <c r="B233" i="1"/>
  <c r="D233" i="1"/>
  <c r="H233" i="1"/>
  <c r="O233" i="1" a="1"/>
  <c r="O233" i="1" s="1"/>
  <c r="Q233" i="1"/>
  <c r="T233" i="1"/>
  <c r="X233" i="1" s="1"/>
  <c r="Z233" i="1"/>
  <c r="AA233" i="1"/>
  <c r="AB233" i="1"/>
  <c r="AC233" i="1"/>
  <c r="AD233" i="1"/>
  <c r="AE233" i="1"/>
  <c r="AF233" i="1"/>
  <c r="AG233" i="1"/>
  <c r="AH233" i="1"/>
  <c r="AI233" i="1"/>
  <c r="AJ233" i="1" a="1"/>
  <c r="AJ233" i="1" s="1"/>
  <c r="AK233" i="1" a="1"/>
  <c r="AK233" i="1" s="1"/>
  <c r="AL233" i="1"/>
  <c r="B234" i="1"/>
  <c r="D234" i="1"/>
  <c r="H234" i="1"/>
  <c r="O234" i="1" a="1"/>
  <c r="O234" i="1" s="1"/>
  <c r="Q234" i="1"/>
  <c r="T234" i="1"/>
  <c r="U234" i="1" s="1"/>
  <c r="Z234" i="1"/>
  <c r="AA234" i="1"/>
  <c r="AB234" i="1"/>
  <c r="AC234" i="1"/>
  <c r="AD234" i="1"/>
  <c r="AE234" i="1"/>
  <c r="AF234" i="1"/>
  <c r="AG234" i="1"/>
  <c r="AH234" i="1"/>
  <c r="AI234" i="1"/>
  <c r="AJ234" i="1" a="1"/>
  <c r="AJ234" i="1" s="1"/>
  <c r="AK234" i="1" a="1"/>
  <c r="AK234" i="1" s="1"/>
  <c r="AL234" i="1"/>
  <c r="B235" i="1"/>
  <c r="D235" i="1"/>
  <c r="H235" i="1"/>
  <c r="O235" i="1" a="1"/>
  <c r="O235" i="1" s="1"/>
  <c r="Q235" i="1"/>
  <c r="T235" i="1"/>
  <c r="Y235" i="1" s="1"/>
  <c r="Z235" i="1"/>
  <c r="AA235" i="1"/>
  <c r="AB235" i="1"/>
  <c r="AC235" i="1"/>
  <c r="AD235" i="1"/>
  <c r="AE235" i="1"/>
  <c r="AF235" i="1"/>
  <c r="AG235" i="1"/>
  <c r="AH235" i="1"/>
  <c r="AI235" i="1"/>
  <c r="AJ235" i="1" a="1"/>
  <c r="AJ235" i="1" s="1"/>
  <c r="AK235" i="1" a="1"/>
  <c r="AK235" i="1" s="1"/>
  <c r="AL235" i="1"/>
  <c r="B236" i="1"/>
  <c r="D236" i="1"/>
  <c r="H236" i="1"/>
  <c r="O236" i="1" a="1"/>
  <c r="O236" i="1" s="1"/>
  <c r="Q236" i="1"/>
  <c r="T236" i="1"/>
  <c r="U236" i="1" s="1"/>
  <c r="Z236" i="1"/>
  <c r="AA236" i="1"/>
  <c r="AB236" i="1"/>
  <c r="AC236" i="1"/>
  <c r="AD236" i="1"/>
  <c r="AE236" i="1"/>
  <c r="AF236" i="1"/>
  <c r="AG236" i="1"/>
  <c r="AH236" i="1"/>
  <c r="AI236" i="1"/>
  <c r="AJ236" i="1" a="1"/>
  <c r="AJ236" i="1" s="1"/>
  <c r="AK236" i="1" a="1"/>
  <c r="AK236" i="1" s="1"/>
  <c r="AL236" i="1"/>
  <c r="B237" i="1"/>
  <c r="D237" i="1"/>
  <c r="H237" i="1"/>
  <c r="O237" i="1" a="1"/>
  <c r="O237" i="1" s="1"/>
  <c r="Q237" i="1"/>
  <c r="T237" i="1"/>
  <c r="Y237" i="1" s="1"/>
  <c r="Z237" i="1"/>
  <c r="AA237" i="1"/>
  <c r="AB237" i="1"/>
  <c r="AC237" i="1"/>
  <c r="AD237" i="1"/>
  <c r="AE237" i="1"/>
  <c r="AF237" i="1"/>
  <c r="AG237" i="1"/>
  <c r="AH237" i="1"/>
  <c r="AI237" i="1"/>
  <c r="AJ237" i="1" a="1"/>
  <c r="AJ237" i="1" s="1"/>
  <c r="AK237" i="1" a="1"/>
  <c r="AK237" i="1" s="1"/>
  <c r="AL237" i="1"/>
  <c r="B238" i="1"/>
  <c r="D238" i="1"/>
  <c r="H238" i="1"/>
  <c r="O238" i="1" a="1"/>
  <c r="O238" i="1" s="1"/>
  <c r="Q238" i="1"/>
  <c r="T238" i="1"/>
  <c r="Y238" i="1" s="1"/>
  <c r="Z238" i="1"/>
  <c r="AA238" i="1"/>
  <c r="AB238" i="1"/>
  <c r="AC238" i="1"/>
  <c r="AD238" i="1"/>
  <c r="AE238" i="1"/>
  <c r="AF238" i="1"/>
  <c r="AG238" i="1"/>
  <c r="AH238" i="1"/>
  <c r="AI238" i="1"/>
  <c r="AJ238" i="1" a="1"/>
  <c r="AJ238" i="1" s="1"/>
  <c r="AK238" i="1" a="1"/>
  <c r="AK238" i="1" s="1"/>
  <c r="AL238" i="1"/>
  <c r="B239" i="1"/>
  <c r="D239" i="1"/>
  <c r="H239" i="1"/>
  <c r="O239" i="1" a="1"/>
  <c r="O239" i="1" s="1"/>
  <c r="Q239" i="1"/>
  <c r="T239" i="1"/>
  <c r="Y239" i="1" s="1"/>
  <c r="Z239" i="1"/>
  <c r="AA239" i="1"/>
  <c r="AB239" i="1"/>
  <c r="AC239" i="1"/>
  <c r="AD239" i="1"/>
  <c r="AE239" i="1"/>
  <c r="AF239" i="1"/>
  <c r="AG239" i="1"/>
  <c r="AH239" i="1"/>
  <c r="AI239" i="1"/>
  <c r="AJ239" i="1" a="1"/>
  <c r="AJ239" i="1" s="1"/>
  <c r="AK239" i="1" a="1"/>
  <c r="AK239" i="1" s="1"/>
  <c r="AL239" i="1"/>
  <c r="B240" i="1"/>
  <c r="D240" i="1"/>
  <c r="H240" i="1"/>
  <c r="O240" i="1" a="1"/>
  <c r="O240" i="1" s="1"/>
  <c r="Q240" i="1"/>
  <c r="S240" i="1"/>
  <c r="T240" i="1"/>
  <c r="Z240" i="1"/>
  <c r="AA240" i="1"/>
  <c r="AB240" i="1"/>
  <c r="AC240" i="1"/>
  <c r="AD240" i="1"/>
  <c r="AE240" i="1"/>
  <c r="AF240" i="1"/>
  <c r="AG240" i="1"/>
  <c r="AH240" i="1"/>
  <c r="AI240" i="1"/>
  <c r="AJ240" i="1" a="1"/>
  <c r="AJ240" i="1" s="1"/>
  <c r="AK240" i="1" a="1"/>
  <c r="AK240" i="1" s="1"/>
  <c r="AL240" i="1"/>
  <c r="B241" i="1"/>
  <c r="D241" i="1"/>
  <c r="H241" i="1"/>
  <c r="O241" i="1" a="1"/>
  <c r="O241" i="1" s="1"/>
  <c r="Q241" i="1"/>
  <c r="T241" i="1"/>
  <c r="Y241" i="1" s="1"/>
  <c r="Z241" i="1"/>
  <c r="AA241" i="1"/>
  <c r="AB241" i="1"/>
  <c r="AC241" i="1"/>
  <c r="AD241" i="1"/>
  <c r="AE241" i="1"/>
  <c r="AF241" i="1"/>
  <c r="AG241" i="1"/>
  <c r="AH241" i="1"/>
  <c r="AI241" i="1"/>
  <c r="AJ241" i="1" a="1"/>
  <c r="AJ241" i="1" s="1"/>
  <c r="AK241" i="1" a="1"/>
  <c r="AK241" i="1" s="1"/>
  <c r="AL241" i="1"/>
  <c r="B242" i="1"/>
  <c r="D242" i="1"/>
  <c r="H242" i="1"/>
  <c r="O242" i="1" a="1"/>
  <c r="O242" i="1" s="1"/>
  <c r="Q242" i="1"/>
  <c r="T242" i="1"/>
  <c r="Z242" i="1"/>
  <c r="AA242" i="1"/>
  <c r="AB242" i="1"/>
  <c r="AC242" i="1"/>
  <c r="AD242" i="1"/>
  <c r="AE242" i="1"/>
  <c r="AF242" i="1"/>
  <c r="AG242" i="1"/>
  <c r="AH242" i="1"/>
  <c r="AI242" i="1"/>
  <c r="AJ242" i="1" a="1"/>
  <c r="AJ242" i="1" s="1"/>
  <c r="AL242" i="1" s="1"/>
  <c r="AK242" i="1" a="1"/>
  <c r="AK242" i="1" s="1"/>
  <c r="B243" i="1"/>
  <c r="D243" i="1"/>
  <c r="H243" i="1"/>
  <c r="O243" i="1" a="1"/>
  <c r="O243" i="1" s="1"/>
  <c r="Q243" i="1"/>
  <c r="T243" i="1"/>
  <c r="Z243" i="1"/>
  <c r="AA243" i="1"/>
  <c r="AB243" i="1"/>
  <c r="AC243" i="1"/>
  <c r="AD243" i="1"/>
  <c r="AE243" i="1"/>
  <c r="AF243" i="1"/>
  <c r="AG243" i="1"/>
  <c r="AH243" i="1"/>
  <c r="AI243" i="1"/>
  <c r="AJ243" i="1" a="1"/>
  <c r="AJ243" i="1" s="1"/>
  <c r="AK243" i="1" a="1"/>
  <c r="AK243" i="1" s="1"/>
  <c r="AL243" i="1"/>
  <c r="B244" i="1"/>
  <c r="D244" i="1"/>
  <c r="H244" i="1"/>
  <c r="O244" i="1" a="1"/>
  <c r="O244" i="1" s="1"/>
  <c r="Q244" i="1"/>
  <c r="T244" i="1"/>
  <c r="Z244" i="1"/>
  <c r="AA244" i="1"/>
  <c r="AB244" i="1"/>
  <c r="AC244" i="1"/>
  <c r="AD244" i="1"/>
  <c r="AE244" i="1"/>
  <c r="AF244" i="1"/>
  <c r="AG244" i="1"/>
  <c r="AH244" i="1"/>
  <c r="AI244" i="1"/>
  <c r="AJ244" i="1" a="1"/>
  <c r="AJ244" i="1" s="1"/>
  <c r="AK244" i="1" a="1"/>
  <c r="AK244" i="1" s="1"/>
  <c r="AL244" i="1"/>
  <c r="B245" i="1"/>
  <c r="D245" i="1"/>
  <c r="H245" i="1"/>
  <c r="O245" i="1" a="1"/>
  <c r="O245" i="1" s="1"/>
  <c r="Q245" i="1"/>
  <c r="T245" i="1"/>
  <c r="Y245" i="1" s="1"/>
  <c r="Z245" i="1"/>
  <c r="AA245" i="1"/>
  <c r="AB245" i="1"/>
  <c r="AC245" i="1"/>
  <c r="AD245" i="1"/>
  <c r="AE245" i="1"/>
  <c r="AF245" i="1"/>
  <c r="AG245" i="1"/>
  <c r="AH245" i="1"/>
  <c r="AI245" i="1"/>
  <c r="AJ245" i="1" a="1"/>
  <c r="AJ245" i="1" s="1"/>
  <c r="AK245" i="1" a="1"/>
  <c r="AK245" i="1" s="1"/>
  <c r="AL245" i="1"/>
  <c r="B246" i="1"/>
  <c r="D246" i="1"/>
  <c r="H246" i="1"/>
  <c r="O246" i="1" a="1"/>
  <c r="O246" i="1" s="1"/>
  <c r="Q246" i="1"/>
  <c r="T246" i="1"/>
  <c r="Z246" i="1"/>
  <c r="AA246" i="1"/>
  <c r="AB246" i="1"/>
  <c r="AC246" i="1"/>
  <c r="AD246" i="1"/>
  <c r="AE246" i="1"/>
  <c r="AF246" i="1"/>
  <c r="AG246" i="1"/>
  <c r="AH246" i="1"/>
  <c r="AI246" i="1"/>
  <c r="AJ246" i="1" a="1"/>
  <c r="AJ246" i="1" s="1"/>
  <c r="AK246" i="1" a="1"/>
  <c r="AK246" i="1" s="1"/>
  <c r="AL246" i="1"/>
  <c r="B247" i="1"/>
  <c r="D247" i="1"/>
  <c r="H247" i="1"/>
  <c r="O247" i="1" a="1"/>
  <c r="O247" i="1" s="1"/>
  <c r="Q247" i="1"/>
  <c r="T247" i="1"/>
  <c r="U247" i="1" s="1"/>
  <c r="Z247" i="1"/>
  <c r="AA247" i="1"/>
  <c r="AB247" i="1"/>
  <c r="AC247" i="1"/>
  <c r="AD247" i="1"/>
  <c r="AE247" i="1"/>
  <c r="AF247" i="1"/>
  <c r="AG247" i="1"/>
  <c r="AH247" i="1"/>
  <c r="AI247" i="1"/>
  <c r="AJ247" i="1" a="1"/>
  <c r="AJ247" i="1" s="1"/>
  <c r="AK247" i="1" a="1"/>
  <c r="AK247" i="1" s="1"/>
  <c r="AL247" i="1"/>
  <c r="B248" i="1"/>
  <c r="D248" i="1"/>
  <c r="H248" i="1"/>
  <c r="O248" i="1" a="1"/>
  <c r="O248" i="1" s="1"/>
  <c r="Q248" i="1"/>
  <c r="T248" i="1"/>
  <c r="X248" i="1" s="1"/>
  <c r="Z248" i="1"/>
  <c r="AA248" i="1"/>
  <c r="AB248" i="1"/>
  <c r="AC248" i="1"/>
  <c r="AD248" i="1"/>
  <c r="AE248" i="1"/>
  <c r="AF248" i="1"/>
  <c r="AG248" i="1"/>
  <c r="AH248" i="1"/>
  <c r="AI248" i="1"/>
  <c r="AJ248" i="1" a="1"/>
  <c r="AJ248" i="1" s="1"/>
  <c r="AK248" i="1" a="1"/>
  <c r="AK248" i="1" s="1"/>
  <c r="AL248" i="1"/>
  <c r="B249" i="1"/>
  <c r="D249" i="1"/>
  <c r="H249" i="1"/>
  <c r="O249" i="1" a="1"/>
  <c r="O249" i="1" s="1"/>
  <c r="Q249" i="1"/>
  <c r="T249" i="1"/>
  <c r="U249" i="1" s="1"/>
  <c r="Z249" i="1"/>
  <c r="AA249" i="1"/>
  <c r="AB249" i="1"/>
  <c r="AC249" i="1"/>
  <c r="AD249" i="1"/>
  <c r="AE249" i="1"/>
  <c r="AF249" i="1"/>
  <c r="AG249" i="1"/>
  <c r="AH249" i="1"/>
  <c r="AI249" i="1"/>
  <c r="AJ249" i="1" a="1"/>
  <c r="AJ249" i="1" s="1"/>
  <c r="AK249" i="1" a="1"/>
  <c r="AK249" i="1" s="1"/>
  <c r="AL249" i="1"/>
  <c r="B250" i="1"/>
  <c r="D250" i="1"/>
  <c r="H250" i="1"/>
  <c r="O250" i="1" a="1"/>
  <c r="O250" i="1" s="1"/>
  <c r="Q250" i="1"/>
  <c r="T250" i="1"/>
  <c r="U250" i="1" s="1"/>
  <c r="Z250" i="1"/>
  <c r="AA250" i="1"/>
  <c r="AB250" i="1"/>
  <c r="AC250" i="1"/>
  <c r="AD250" i="1"/>
  <c r="AE250" i="1"/>
  <c r="AF250" i="1"/>
  <c r="AG250" i="1"/>
  <c r="AH250" i="1"/>
  <c r="AI250" i="1"/>
  <c r="AJ250" i="1" a="1"/>
  <c r="AJ250" i="1" s="1"/>
  <c r="AK250" i="1" a="1"/>
  <c r="AK250" i="1" s="1"/>
  <c r="AL250" i="1"/>
  <c r="B251" i="1"/>
  <c r="D251" i="1"/>
  <c r="H251" i="1"/>
  <c r="O251" i="1" a="1"/>
  <c r="O251" i="1" s="1"/>
  <c r="Q251" i="1"/>
  <c r="T251" i="1"/>
  <c r="Z251" i="1"/>
  <c r="AA251" i="1"/>
  <c r="AB251" i="1"/>
  <c r="AC251" i="1"/>
  <c r="AD251" i="1"/>
  <c r="AE251" i="1"/>
  <c r="AF251" i="1"/>
  <c r="AG251" i="1"/>
  <c r="AH251" i="1"/>
  <c r="AI251" i="1"/>
  <c r="AJ251" i="1" a="1"/>
  <c r="AJ251" i="1" s="1"/>
  <c r="AK251" i="1" a="1"/>
  <c r="AK251" i="1" s="1"/>
  <c r="B252" i="1"/>
  <c r="D252" i="1"/>
  <c r="H252" i="1"/>
  <c r="O252" i="1" a="1"/>
  <c r="O252" i="1" s="1"/>
  <c r="Q252" i="1"/>
  <c r="T252" i="1"/>
  <c r="Z252" i="1"/>
  <c r="AA252" i="1"/>
  <c r="AB252" i="1"/>
  <c r="AC252" i="1"/>
  <c r="AD252" i="1"/>
  <c r="AE252" i="1"/>
  <c r="AF252" i="1"/>
  <c r="AG252" i="1"/>
  <c r="AH252" i="1"/>
  <c r="AI252" i="1"/>
  <c r="AJ252" i="1" a="1"/>
  <c r="AJ252" i="1" s="1"/>
  <c r="AK252" i="1" a="1"/>
  <c r="AK252" i="1" s="1"/>
  <c r="AL252" i="1"/>
  <c r="B253" i="1"/>
  <c r="D253" i="1"/>
  <c r="H253" i="1"/>
  <c r="O253" i="1" a="1"/>
  <c r="O253" i="1" s="1"/>
  <c r="Q253" i="1"/>
  <c r="T253" i="1"/>
  <c r="X253" i="1" s="1"/>
  <c r="Z253" i="1"/>
  <c r="AA253" i="1"/>
  <c r="AB253" i="1"/>
  <c r="AC253" i="1"/>
  <c r="AD253" i="1"/>
  <c r="AE253" i="1"/>
  <c r="AF253" i="1"/>
  <c r="AG253" i="1"/>
  <c r="AH253" i="1"/>
  <c r="AI253" i="1"/>
  <c r="AJ253" i="1" a="1"/>
  <c r="AJ253" i="1" s="1"/>
  <c r="AL253" i="1" s="1"/>
  <c r="AK253" i="1" a="1"/>
  <c r="AK253" i="1" s="1"/>
  <c r="B254" i="1"/>
  <c r="D254" i="1"/>
  <c r="H254" i="1"/>
  <c r="O254" i="1" a="1"/>
  <c r="O254" i="1" s="1"/>
  <c r="Q254" i="1"/>
  <c r="T254" i="1"/>
  <c r="Z254" i="1"/>
  <c r="AA254" i="1"/>
  <c r="AB254" i="1"/>
  <c r="AC254" i="1"/>
  <c r="AD254" i="1"/>
  <c r="AE254" i="1"/>
  <c r="AF254" i="1"/>
  <c r="AG254" i="1"/>
  <c r="AH254" i="1"/>
  <c r="AI254" i="1"/>
  <c r="AJ254" i="1" a="1"/>
  <c r="AJ254" i="1" s="1"/>
  <c r="AL254" i="1" s="1"/>
  <c r="AK254" i="1" a="1"/>
  <c r="AK254" i="1" s="1"/>
  <c r="B255" i="1"/>
  <c r="D255" i="1"/>
  <c r="H255" i="1"/>
  <c r="O255" i="1" a="1"/>
  <c r="O255" i="1" s="1"/>
  <c r="Q255" i="1"/>
  <c r="T255" i="1"/>
  <c r="Z255" i="1"/>
  <c r="AA255" i="1"/>
  <c r="AB255" i="1"/>
  <c r="AC255" i="1"/>
  <c r="AD255" i="1"/>
  <c r="AE255" i="1"/>
  <c r="AF255" i="1"/>
  <c r="AG255" i="1"/>
  <c r="AH255" i="1"/>
  <c r="AI255" i="1"/>
  <c r="AJ255" i="1" a="1"/>
  <c r="AJ255" i="1" s="1"/>
  <c r="AK255" i="1" a="1"/>
  <c r="AK255" i="1" s="1"/>
  <c r="AL255" i="1"/>
  <c r="B256" i="1"/>
  <c r="D256" i="1"/>
  <c r="H256" i="1"/>
  <c r="O256" i="1" a="1"/>
  <c r="O256" i="1" s="1"/>
  <c r="Q256" i="1"/>
  <c r="T256" i="1"/>
  <c r="W256" i="1" s="1"/>
  <c r="Z256" i="1"/>
  <c r="AA256" i="1"/>
  <c r="AB256" i="1"/>
  <c r="AC256" i="1"/>
  <c r="AD256" i="1"/>
  <c r="AE256" i="1"/>
  <c r="AF256" i="1"/>
  <c r="AG256" i="1"/>
  <c r="AH256" i="1"/>
  <c r="AI256" i="1"/>
  <c r="AJ256" i="1" a="1"/>
  <c r="AJ256" i="1" s="1"/>
  <c r="AK256" i="1" a="1"/>
  <c r="AK256" i="1" s="1"/>
  <c r="AL256" i="1"/>
  <c r="B257" i="1"/>
  <c r="D257" i="1"/>
  <c r="H257" i="1"/>
  <c r="O257" i="1" a="1"/>
  <c r="O257" i="1" s="1"/>
  <c r="Q257" i="1"/>
  <c r="T257" i="1"/>
  <c r="U257" i="1" s="1"/>
  <c r="Z257" i="1"/>
  <c r="AA257" i="1"/>
  <c r="AB257" i="1"/>
  <c r="AC257" i="1"/>
  <c r="AD257" i="1"/>
  <c r="AE257" i="1"/>
  <c r="AF257" i="1"/>
  <c r="AG257" i="1"/>
  <c r="AH257" i="1"/>
  <c r="AI257" i="1"/>
  <c r="AJ257" i="1" a="1"/>
  <c r="AJ257" i="1" s="1"/>
  <c r="AK257" i="1" a="1"/>
  <c r="AK257" i="1" s="1"/>
  <c r="AL257" i="1"/>
  <c r="B258" i="1"/>
  <c r="D258" i="1"/>
  <c r="H258" i="1"/>
  <c r="O258" i="1" a="1"/>
  <c r="O258" i="1" s="1"/>
  <c r="Q258" i="1"/>
  <c r="T258" i="1"/>
  <c r="U258" i="1" s="1"/>
  <c r="Z258" i="1"/>
  <c r="AA258" i="1"/>
  <c r="AB258" i="1"/>
  <c r="AC258" i="1"/>
  <c r="AD258" i="1"/>
  <c r="AE258" i="1"/>
  <c r="AF258" i="1"/>
  <c r="AG258" i="1"/>
  <c r="AH258" i="1"/>
  <c r="AI258" i="1"/>
  <c r="AJ258" i="1" a="1"/>
  <c r="AJ258" i="1" s="1"/>
  <c r="AK258" i="1" a="1"/>
  <c r="AK258" i="1" s="1"/>
  <c r="AL258" i="1"/>
  <c r="B259" i="1"/>
  <c r="D259" i="1"/>
  <c r="H259" i="1"/>
  <c r="O259" i="1" a="1"/>
  <c r="O259" i="1" s="1"/>
  <c r="Q259" i="1"/>
  <c r="S259" i="1"/>
  <c r="T259" i="1"/>
  <c r="W259" i="1" s="1"/>
  <c r="Z259" i="1"/>
  <c r="AA259" i="1"/>
  <c r="AB259" i="1"/>
  <c r="AC259" i="1"/>
  <c r="AD259" i="1"/>
  <c r="AE259" i="1"/>
  <c r="AF259" i="1"/>
  <c r="AG259" i="1"/>
  <c r="AH259" i="1"/>
  <c r="AI259" i="1"/>
  <c r="AJ259" i="1" a="1"/>
  <c r="AJ259" i="1" s="1"/>
  <c r="AK259" i="1" a="1"/>
  <c r="AK259" i="1" s="1"/>
  <c r="AL259" i="1"/>
  <c r="B260" i="1"/>
  <c r="D260" i="1"/>
  <c r="H260" i="1"/>
  <c r="O260" i="1" a="1"/>
  <c r="O260" i="1" s="1"/>
  <c r="Q260" i="1"/>
  <c r="T260" i="1"/>
  <c r="X260" i="1" s="1"/>
  <c r="Z260" i="1"/>
  <c r="AA260" i="1"/>
  <c r="AB260" i="1"/>
  <c r="AC260" i="1"/>
  <c r="AD260" i="1"/>
  <c r="AE260" i="1"/>
  <c r="AF260" i="1"/>
  <c r="AG260" i="1"/>
  <c r="AH260" i="1"/>
  <c r="AI260" i="1"/>
  <c r="AJ260" i="1" a="1"/>
  <c r="AJ260" i="1" s="1"/>
  <c r="AK260" i="1" a="1"/>
  <c r="AK260" i="1" s="1"/>
  <c r="AL260" i="1"/>
  <c r="B261" i="1"/>
  <c r="D261" i="1"/>
  <c r="H261" i="1"/>
  <c r="O261" i="1" a="1"/>
  <c r="O261" i="1" s="1"/>
  <c r="Q261" i="1"/>
  <c r="T261" i="1"/>
  <c r="Y261" i="1" s="1"/>
  <c r="Z261" i="1"/>
  <c r="AA261" i="1"/>
  <c r="AB261" i="1"/>
  <c r="AC261" i="1"/>
  <c r="AD261" i="1"/>
  <c r="AE261" i="1"/>
  <c r="AF261" i="1"/>
  <c r="AG261" i="1"/>
  <c r="AH261" i="1"/>
  <c r="AI261" i="1"/>
  <c r="AJ261" i="1" a="1"/>
  <c r="AJ261" i="1" s="1"/>
  <c r="AK261" i="1" a="1"/>
  <c r="AK261" i="1" s="1"/>
  <c r="AL261" i="1"/>
  <c r="B262" i="1"/>
  <c r="D262" i="1"/>
  <c r="H262" i="1"/>
  <c r="O262" i="1" a="1"/>
  <c r="O262" i="1" s="1"/>
  <c r="Q262" i="1"/>
  <c r="T262" i="1"/>
  <c r="X262" i="1" s="1"/>
  <c r="Z262" i="1"/>
  <c r="AA262" i="1"/>
  <c r="AB262" i="1"/>
  <c r="AC262" i="1"/>
  <c r="AD262" i="1"/>
  <c r="AE262" i="1"/>
  <c r="AF262" i="1"/>
  <c r="AG262" i="1"/>
  <c r="AH262" i="1"/>
  <c r="AI262" i="1"/>
  <c r="AJ262" i="1" a="1"/>
  <c r="AJ262" i="1" s="1"/>
  <c r="AL262" i="1" s="1"/>
  <c r="AK262" i="1" a="1"/>
  <c r="AK262" i="1" s="1"/>
  <c r="B263" i="1"/>
  <c r="D263" i="1"/>
  <c r="H263" i="1"/>
  <c r="O263" i="1" a="1"/>
  <c r="O263" i="1" s="1"/>
  <c r="Q263" i="1"/>
  <c r="T263" i="1"/>
  <c r="U263" i="1" s="1"/>
  <c r="Z263" i="1"/>
  <c r="AA263" i="1"/>
  <c r="AB263" i="1"/>
  <c r="AC263" i="1"/>
  <c r="AD263" i="1"/>
  <c r="AE263" i="1"/>
  <c r="AF263" i="1"/>
  <c r="AG263" i="1"/>
  <c r="AH263" i="1"/>
  <c r="AI263" i="1"/>
  <c r="AJ263" i="1" a="1"/>
  <c r="AJ263" i="1" s="1"/>
  <c r="AK263" i="1" a="1"/>
  <c r="AK263" i="1" s="1"/>
  <c r="AL263" i="1"/>
  <c r="B264" i="1"/>
  <c r="D264" i="1"/>
  <c r="H264" i="1"/>
  <c r="O264" i="1" a="1"/>
  <c r="O264" i="1" s="1"/>
  <c r="Q264" i="1"/>
  <c r="T264" i="1"/>
  <c r="Y264" i="1" s="1"/>
  <c r="Z264" i="1"/>
  <c r="AA264" i="1"/>
  <c r="AB264" i="1"/>
  <c r="AC264" i="1"/>
  <c r="AD264" i="1"/>
  <c r="AE264" i="1"/>
  <c r="AF264" i="1"/>
  <c r="AG264" i="1"/>
  <c r="AH264" i="1"/>
  <c r="AI264" i="1"/>
  <c r="AJ264" i="1" a="1"/>
  <c r="AJ264" i="1" s="1"/>
  <c r="AK264" i="1" a="1"/>
  <c r="AK264" i="1" s="1"/>
  <c r="AL264" i="1"/>
  <c r="B265" i="1"/>
  <c r="D265" i="1"/>
  <c r="H265" i="1"/>
  <c r="O265" i="1" a="1"/>
  <c r="O265" i="1" s="1"/>
  <c r="Q265" i="1"/>
  <c r="T265" i="1"/>
  <c r="X265" i="1" s="1"/>
  <c r="Z265" i="1"/>
  <c r="AA265" i="1"/>
  <c r="AB265" i="1"/>
  <c r="AC265" i="1"/>
  <c r="AD265" i="1"/>
  <c r="AE265" i="1"/>
  <c r="AF265" i="1"/>
  <c r="AG265" i="1"/>
  <c r="AH265" i="1"/>
  <c r="AI265" i="1"/>
  <c r="AJ265" i="1" a="1"/>
  <c r="AJ265" i="1" s="1"/>
  <c r="AK265" i="1" a="1"/>
  <c r="AK265" i="1" s="1"/>
  <c r="AL265" i="1"/>
  <c r="B266" i="1"/>
  <c r="D266" i="1"/>
  <c r="H266" i="1"/>
  <c r="O266" i="1" a="1"/>
  <c r="O266" i="1" s="1"/>
  <c r="Q266" i="1"/>
  <c r="T266" i="1"/>
  <c r="U266" i="1" s="1"/>
  <c r="Z266" i="1"/>
  <c r="AA266" i="1"/>
  <c r="AB266" i="1"/>
  <c r="AC266" i="1"/>
  <c r="AD266" i="1"/>
  <c r="AE266" i="1"/>
  <c r="AF266" i="1"/>
  <c r="AG266" i="1"/>
  <c r="AH266" i="1"/>
  <c r="AI266" i="1"/>
  <c r="AJ266" i="1" a="1"/>
  <c r="AJ266" i="1" s="1"/>
  <c r="AL266" i="1" s="1"/>
  <c r="AK266" i="1" a="1"/>
  <c r="AK266" i="1" s="1"/>
  <c r="B267" i="1"/>
  <c r="D267" i="1"/>
  <c r="H267" i="1"/>
  <c r="O267" i="1" a="1"/>
  <c r="O267" i="1" s="1"/>
  <c r="Q267" i="1"/>
  <c r="T267" i="1"/>
  <c r="W267" i="1" s="1"/>
  <c r="Z267" i="1"/>
  <c r="AA267" i="1"/>
  <c r="AB267" i="1"/>
  <c r="AC267" i="1"/>
  <c r="AD267" i="1"/>
  <c r="AE267" i="1"/>
  <c r="AF267" i="1"/>
  <c r="AG267" i="1"/>
  <c r="AH267" i="1"/>
  <c r="AI267" i="1"/>
  <c r="AJ267" i="1" a="1"/>
  <c r="AJ267" i="1" s="1"/>
  <c r="AK267" i="1" a="1"/>
  <c r="AK267" i="1" s="1"/>
  <c r="AL267" i="1"/>
  <c r="B268" i="1"/>
  <c r="D268" i="1"/>
  <c r="H268" i="1"/>
  <c r="O268" i="1" a="1"/>
  <c r="O268" i="1" s="1"/>
  <c r="Q268" i="1"/>
  <c r="T268" i="1"/>
  <c r="Z268" i="1"/>
  <c r="AA268" i="1"/>
  <c r="AB268" i="1"/>
  <c r="AC268" i="1"/>
  <c r="AD268" i="1"/>
  <c r="AE268" i="1"/>
  <c r="AF268" i="1"/>
  <c r="AG268" i="1"/>
  <c r="AH268" i="1"/>
  <c r="AI268" i="1"/>
  <c r="AJ268" i="1" a="1"/>
  <c r="AJ268" i="1" s="1"/>
  <c r="AK268" i="1" a="1"/>
  <c r="AK268" i="1" s="1"/>
  <c r="AL268" i="1"/>
  <c r="B269" i="1"/>
  <c r="D269" i="1"/>
  <c r="H269" i="1"/>
  <c r="O269" i="1" a="1"/>
  <c r="O269" i="1" s="1"/>
  <c r="Q269" i="1"/>
  <c r="T269" i="1"/>
  <c r="W269" i="1" s="1"/>
  <c r="Z269" i="1"/>
  <c r="AA269" i="1"/>
  <c r="AB269" i="1"/>
  <c r="AC269" i="1"/>
  <c r="AD269" i="1"/>
  <c r="AE269" i="1"/>
  <c r="AF269" i="1"/>
  <c r="AG269" i="1"/>
  <c r="AH269" i="1"/>
  <c r="AI269" i="1"/>
  <c r="AJ269" i="1" a="1"/>
  <c r="AJ269" i="1" s="1"/>
  <c r="AK269" i="1" a="1"/>
  <c r="AK269" i="1" s="1"/>
  <c r="B270" i="1"/>
  <c r="D270" i="1"/>
  <c r="H270" i="1"/>
  <c r="O270" i="1" a="1"/>
  <c r="O270" i="1" s="1"/>
  <c r="Q270" i="1"/>
  <c r="T270" i="1"/>
  <c r="V270" i="1" s="1"/>
  <c r="Z270" i="1"/>
  <c r="AA270" i="1"/>
  <c r="AB270" i="1"/>
  <c r="AC270" i="1"/>
  <c r="AD270" i="1"/>
  <c r="AE270" i="1"/>
  <c r="AF270" i="1"/>
  <c r="AG270" i="1"/>
  <c r="AH270" i="1"/>
  <c r="AI270" i="1"/>
  <c r="AJ270" i="1" a="1"/>
  <c r="AJ270" i="1" s="1"/>
  <c r="AK270" i="1" a="1"/>
  <c r="AK270" i="1" s="1"/>
  <c r="AL270" i="1"/>
  <c r="B271" i="1"/>
  <c r="D271" i="1"/>
  <c r="H271" i="1"/>
  <c r="O271" i="1" a="1"/>
  <c r="O271" i="1" s="1"/>
  <c r="Q271" i="1"/>
  <c r="T271" i="1"/>
  <c r="Y271" i="1" s="1"/>
  <c r="Z271" i="1"/>
  <c r="AA271" i="1"/>
  <c r="AB271" i="1"/>
  <c r="AC271" i="1"/>
  <c r="AD271" i="1"/>
  <c r="AE271" i="1"/>
  <c r="AF271" i="1"/>
  <c r="AG271" i="1"/>
  <c r="AH271" i="1"/>
  <c r="AI271" i="1"/>
  <c r="AJ271" i="1" a="1"/>
  <c r="AJ271" i="1" s="1"/>
  <c r="AK271" i="1" a="1"/>
  <c r="AK271" i="1" s="1"/>
  <c r="AL271" i="1"/>
  <c r="B272" i="1"/>
  <c r="D272" i="1"/>
  <c r="H272" i="1"/>
  <c r="O272" i="1" a="1"/>
  <c r="O272" i="1" s="1"/>
  <c r="Q272" i="1"/>
  <c r="T272" i="1"/>
  <c r="W272" i="1" s="1"/>
  <c r="Z272" i="1"/>
  <c r="AA272" i="1"/>
  <c r="AB272" i="1"/>
  <c r="AC272" i="1"/>
  <c r="AD272" i="1"/>
  <c r="AE272" i="1"/>
  <c r="AF272" i="1"/>
  <c r="AG272" i="1"/>
  <c r="AH272" i="1"/>
  <c r="AI272" i="1"/>
  <c r="AJ272" i="1" a="1"/>
  <c r="AJ272" i="1" s="1"/>
  <c r="AK272" i="1" a="1"/>
  <c r="AK272" i="1" s="1"/>
  <c r="AL272" i="1"/>
  <c r="B273" i="1"/>
  <c r="D273" i="1"/>
  <c r="H273" i="1"/>
  <c r="O273" i="1" a="1"/>
  <c r="O273" i="1" s="1"/>
  <c r="Q273" i="1"/>
  <c r="T273" i="1"/>
  <c r="U273" i="1" s="1"/>
  <c r="Z273" i="1"/>
  <c r="AA273" i="1"/>
  <c r="AB273" i="1"/>
  <c r="AC273" i="1"/>
  <c r="AD273" i="1"/>
  <c r="AE273" i="1"/>
  <c r="AF273" i="1"/>
  <c r="AG273" i="1"/>
  <c r="AH273" i="1"/>
  <c r="AI273" i="1"/>
  <c r="AJ273" i="1" a="1"/>
  <c r="AJ273" i="1" s="1"/>
  <c r="AK273" i="1" a="1"/>
  <c r="AK273" i="1" s="1"/>
  <c r="AL273" i="1"/>
  <c r="B274" i="1"/>
  <c r="D274" i="1"/>
  <c r="H274" i="1"/>
  <c r="O274" i="1" a="1"/>
  <c r="O274" i="1" s="1"/>
  <c r="Q274" i="1"/>
  <c r="T274" i="1"/>
  <c r="Y274" i="1" s="1"/>
  <c r="Z274" i="1"/>
  <c r="AA274" i="1"/>
  <c r="AB274" i="1"/>
  <c r="AC274" i="1"/>
  <c r="AD274" i="1"/>
  <c r="AE274" i="1"/>
  <c r="AF274" i="1"/>
  <c r="AG274" i="1"/>
  <c r="AH274" i="1"/>
  <c r="AI274" i="1"/>
  <c r="AJ274" i="1" a="1"/>
  <c r="AJ274" i="1" s="1"/>
  <c r="AK274" i="1" a="1"/>
  <c r="AK274" i="1" s="1"/>
  <c r="AL274" i="1"/>
  <c r="B275" i="1"/>
  <c r="D275" i="1"/>
  <c r="H275" i="1"/>
  <c r="O275" i="1" a="1"/>
  <c r="O275" i="1" s="1"/>
  <c r="Q275" i="1"/>
  <c r="T275" i="1"/>
  <c r="V275" i="1" s="1"/>
  <c r="Z275" i="1"/>
  <c r="AA275" i="1"/>
  <c r="AB275" i="1"/>
  <c r="AC275" i="1"/>
  <c r="AD275" i="1"/>
  <c r="AE275" i="1"/>
  <c r="AF275" i="1"/>
  <c r="AG275" i="1"/>
  <c r="AH275" i="1"/>
  <c r="AI275" i="1"/>
  <c r="AJ275" i="1" a="1"/>
  <c r="AJ275" i="1" s="1"/>
  <c r="AK275" i="1" a="1"/>
  <c r="AK275" i="1" s="1"/>
  <c r="AL275" i="1"/>
  <c r="B276" i="1"/>
  <c r="D276" i="1"/>
  <c r="H276" i="1"/>
  <c r="O276" i="1" a="1"/>
  <c r="O276" i="1" s="1"/>
  <c r="Q276" i="1"/>
  <c r="T276" i="1"/>
  <c r="Z276" i="1"/>
  <c r="AA276" i="1"/>
  <c r="AB276" i="1"/>
  <c r="AC276" i="1"/>
  <c r="AD276" i="1"/>
  <c r="AE276" i="1"/>
  <c r="AF276" i="1"/>
  <c r="AG276" i="1"/>
  <c r="AH276" i="1"/>
  <c r="AI276" i="1"/>
  <c r="AJ276" i="1" a="1"/>
  <c r="AJ276" i="1" s="1"/>
  <c r="AK276" i="1" a="1"/>
  <c r="AK276" i="1" s="1"/>
  <c r="AL276" i="1"/>
  <c r="B277" i="1"/>
  <c r="D277" i="1"/>
  <c r="H277" i="1"/>
  <c r="O277" i="1" a="1"/>
  <c r="O277" i="1" s="1"/>
  <c r="Q277" i="1"/>
  <c r="T277" i="1"/>
  <c r="W277" i="1" s="1"/>
  <c r="Z277" i="1"/>
  <c r="AA277" i="1"/>
  <c r="AB277" i="1"/>
  <c r="AC277" i="1"/>
  <c r="AD277" i="1"/>
  <c r="AE277" i="1"/>
  <c r="AF277" i="1"/>
  <c r="AG277" i="1"/>
  <c r="AH277" i="1"/>
  <c r="AI277" i="1"/>
  <c r="AJ277" i="1" a="1"/>
  <c r="AJ277" i="1" s="1"/>
  <c r="AK277" i="1" a="1"/>
  <c r="AK277" i="1" s="1"/>
  <c r="AL277" i="1"/>
  <c r="E1" i="1"/>
  <c r="AL30" i="1"/>
  <c r="AL29" i="1"/>
  <c r="AL28" i="1"/>
  <c r="AL27" i="1"/>
  <c r="AL24" i="1"/>
  <c r="AL23" i="1"/>
  <c r="AL22" i="1"/>
  <c r="AL20" i="1"/>
  <c r="AL19" i="1"/>
  <c r="AL18" i="1"/>
  <c r="AL12" i="1"/>
  <c r="AL11" i="1"/>
  <c r="AJ11" i="1" a="1"/>
  <c r="AJ11" i="1" s="1"/>
  <c r="AL9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D6" i="1"/>
  <c r="AK30" i="1" a="1"/>
  <c r="AK30" i="1" s="1"/>
  <c r="AJ30" i="1" a="1"/>
  <c r="AJ30" i="1" s="1"/>
  <c r="AI30" i="1"/>
  <c r="AH30" i="1"/>
  <c r="AG30" i="1"/>
  <c r="AF30" i="1"/>
  <c r="AE30" i="1"/>
  <c r="AD30" i="1"/>
  <c r="AC30" i="1"/>
  <c r="AB30" i="1"/>
  <c r="AA30" i="1"/>
  <c r="Z30" i="1"/>
  <c r="T30" i="1"/>
  <c r="X30" i="1" s="1"/>
  <c r="S30" i="1"/>
  <c r="Q30" i="1"/>
  <c r="O30" i="1" a="1"/>
  <c r="O30" i="1" s="1"/>
  <c r="D30" i="1" a="1"/>
  <c r="D30" i="1" s="1"/>
  <c r="B30" i="1"/>
  <c r="AK29" i="1" a="1"/>
  <c r="AK29" i="1" s="1"/>
  <c r="AJ29" i="1" a="1"/>
  <c r="AJ29" i="1" s="1"/>
  <c r="AI29" i="1"/>
  <c r="AH29" i="1"/>
  <c r="AG29" i="1"/>
  <c r="AF29" i="1"/>
  <c r="AE29" i="1"/>
  <c r="AD29" i="1"/>
  <c r="AC29" i="1"/>
  <c r="AB29" i="1"/>
  <c r="AA29" i="1"/>
  <c r="Z29" i="1"/>
  <c r="T29" i="1"/>
  <c r="Y29" i="1" s="1"/>
  <c r="S29" i="1"/>
  <c r="Q29" i="1"/>
  <c r="O29" i="1" a="1"/>
  <c r="O29" i="1" s="1"/>
  <c r="D29" i="1" a="1"/>
  <c r="D29" i="1" s="1"/>
  <c r="B29" i="1"/>
  <c r="AK28" i="1" a="1"/>
  <c r="AK28" i="1" s="1"/>
  <c r="AJ28" i="1" a="1"/>
  <c r="AJ28" i="1" s="1"/>
  <c r="AI28" i="1"/>
  <c r="AH28" i="1"/>
  <c r="AG28" i="1"/>
  <c r="AF28" i="1"/>
  <c r="AE28" i="1"/>
  <c r="AD28" i="1"/>
  <c r="AC28" i="1"/>
  <c r="AB28" i="1"/>
  <c r="AA28" i="1"/>
  <c r="Z28" i="1"/>
  <c r="T28" i="1"/>
  <c r="X28" i="1" s="1"/>
  <c r="S28" i="1"/>
  <c r="Q28" i="1"/>
  <c r="O28" i="1" a="1"/>
  <c r="O28" i="1" s="1"/>
  <c r="D28" i="1" a="1"/>
  <c r="D28" i="1" s="1"/>
  <c r="B28" i="1"/>
  <c r="AK27" i="1" a="1"/>
  <c r="AK27" i="1" s="1"/>
  <c r="AJ27" i="1" a="1"/>
  <c r="AJ27" i="1" s="1"/>
  <c r="G27" i="1" s="1"/>
  <c r="AI27" i="1"/>
  <c r="AH27" i="1"/>
  <c r="AG27" i="1"/>
  <c r="AF27" i="1"/>
  <c r="AE27" i="1"/>
  <c r="AD27" i="1"/>
  <c r="AC27" i="1"/>
  <c r="AB27" i="1"/>
  <c r="AA27" i="1"/>
  <c r="Z27" i="1"/>
  <c r="T27" i="1"/>
  <c r="X27" i="1" s="1"/>
  <c r="S27" i="1"/>
  <c r="Q27" i="1"/>
  <c r="O27" i="1" a="1"/>
  <c r="O27" i="1" s="1"/>
  <c r="D27" i="1" a="1"/>
  <c r="D27" i="1" s="1"/>
  <c r="B27" i="1"/>
  <c r="AK26" i="1" a="1"/>
  <c r="AK26" i="1" s="1"/>
  <c r="AJ26" i="1" a="1"/>
  <c r="AJ26" i="1" s="1"/>
  <c r="AI26" i="1"/>
  <c r="AH26" i="1"/>
  <c r="AG26" i="1"/>
  <c r="AF26" i="1"/>
  <c r="AE26" i="1"/>
  <c r="AD26" i="1"/>
  <c r="AC26" i="1"/>
  <c r="AB26" i="1"/>
  <c r="AA26" i="1"/>
  <c r="Z26" i="1"/>
  <c r="T26" i="1"/>
  <c r="X26" i="1" s="1"/>
  <c r="S26" i="1"/>
  <c r="Q26" i="1"/>
  <c r="O26" i="1" a="1"/>
  <c r="O26" i="1" s="1"/>
  <c r="D26" i="1" a="1"/>
  <c r="D26" i="1" s="1"/>
  <c r="B26" i="1"/>
  <c r="AK25" i="1" a="1"/>
  <c r="AK25" i="1" s="1"/>
  <c r="AJ25" i="1" a="1"/>
  <c r="AJ25" i="1" s="1"/>
  <c r="AI25" i="1"/>
  <c r="AH25" i="1"/>
  <c r="AG25" i="1"/>
  <c r="AF25" i="1"/>
  <c r="AE25" i="1"/>
  <c r="AD25" i="1"/>
  <c r="AC25" i="1"/>
  <c r="AB25" i="1"/>
  <c r="AA25" i="1"/>
  <c r="Z25" i="1"/>
  <c r="T25" i="1"/>
  <c r="X25" i="1" s="1"/>
  <c r="S25" i="1"/>
  <c r="Q25" i="1"/>
  <c r="O25" i="1" a="1"/>
  <c r="O25" i="1" s="1"/>
  <c r="D25" i="1" a="1"/>
  <c r="D25" i="1" s="1"/>
  <c r="B25" i="1"/>
  <c r="AK24" i="1" a="1"/>
  <c r="AK24" i="1" s="1"/>
  <c r="AJ24" i="1" a="1"/>
  <c r="AJ24" i="1" s="1"/>
  <c r="AI24" i="1"/>
  <c r="AH24" i="1"/>
  <c r="AG24" i="1"/>
  <c r="AF24" i="1"/>
  <c r="AE24" i="1"/>
  <c r="AD24" i="1"/>
  <c r="AC24" i="1"/>
  <c r="AB24" i="1"/>
  <c r="AA24" i="1"/>
  <c r="Z24" i="1"/>
  <c r="T24" i="1"/>
  <c r="Y24" i="1" s="1"/>
  <c r="S24" i="1"/>
  <c r="Q24" i="1"/>
  <c r="O24" i="1" a="1"/>
  <c r="O24" i="1" s="1"/>
  <c r="D24" i="1" a="1"/>
  <c r="D24" i="1" s="1"/>
  <c r="B24" i="1"/>
  <c r="AK23" i="1" a="1"/>
  <c r="AK23" i="1" s="1"/>
  <c r="AJ23" i="1" a="1"/>
  <c r="AJ23" i="1" s="1"/>
  <c r="G23" i="1" s="1"/>
  <c r="AI23" i="1"/>
  <c r="AH23" i="1"/>
  <c r="AG23" i="1"/>
  <c r="AF23" i="1"/>
  <c r="AE23" i="1"/>
  <c r="AD23" i="1"/>
  <c r="AC23" i="1"/>
  <c r="AB23" i="1"/>
  <c r="AA23" i="1"/>
  <c r="Z23" i="1"/>
  <c r="T23" i="1"/>
  <c r="X23" i="1" s="1"/>
  <c r="S23" i="1"/>
  <c r="Q23" i="1"/>
  <c r="O23" i="1" a="1"/>
  <c r="O23" i="1" s="1"/>
  <c r="D23" i="1" a="1"/>
  <c r="D23" i="1" s="1"/>
  <c r="B23" i="1"/>
  <c r="AK22" i="1" a="1"/>
  <c r="AK22" i="1" s="1"/>
  <c r="AJ22" i="1" a="1"/>
  <c r="AJ22" i="1" s="1"/>
  <c r="AI22" i="1"/>
  <c r="AH22" i="1"/>
  <c r="AG22" i="1"/>
  <c r="AF22" i="1"/>
  <c r="AE22" i="1"/>
  <c r="AD22" i="1"/>
  <c r="AC22" i="1"/>
  <c r="AB22" i="1"/>
  <c r="AA22" i="1"/>
  <c r="Z22" i="1"/>
  <c r="T22" i="1"/>
  <c r="Y22" i="1" s="1"/>
  <c r="S22" i="1"/>
  <c r="Q22" i="1"/>
  <c r="O22" i="1" a="1"/>
  <c r="O22" i="1" s="1"/>
  <c r="D22" i="1" a="1"/>
  <c r="D22" i="1" s="1"/>
  <c r="B22" i="1"/>
  <c r="AK21" i="1" a="1"/>
  <c r="AK21" i="1" s="1"/>
  <c r="AJ21" i="1" a="1"/>
  <c r="AJ21" i="1" s="1"/>
  <c r="AI21" i="1"/>
  <c r="AH21" i="1"/>
  <c r="AG21" i="1"/>
  <c r="AF21" i="1"/>
  <c r="AE21" i="1"/>
  <c r="AD21" i="1"/>
  <c r="AC21" i="1"/>
  <c r="AB21" i="1"/>
  <c r="AA21" i="1"/>
  <c r="Z21" i="1"/>
  <c r="T21" i="1"/>
  <c r="X21" i="1" s="1"/>
  <c r="S21" i="1"/>
  <c r="Q21" i="1"/>
  <c r="O21" i="1" a="1"/>
  <c r="O21" i="1" s="1"/>
  <c r="D21" i="1" a="1"/>
  <c r="D21" i="1" s="1"/>
  <c r="B21" i="1"/>
  <c r="AK20" i="1" a="1"/>
  <c r="AK20" i="1" s="1"/>
  <c r="AJ20" i="1" a="1"/>
  <c r="AJ20" i="1" s="1"/>
  <c r="AI20" i="1"/>
  <c r="AH20" i="1"/>
  <c r="AG20" i="1"/>
  <c r="AF20" i="1"/>
  <c r="AE20" i="1"/>
  <c r="AD20" i="1"/>
  <c r="AC20" i="1"/>
  <c r="AB20" i="1"/>
  <c r="AA20" i="1"/>
  <c r="Z20" i="1"/>
  <c r="T20" i="1"/>
  <c r="X20" i="1" s="1"/>
  <c r="S20" i="1"/>
  <c r="Q20" i="1"/>
  <c r="O20" i="1" a="1"/>
  <c r="O20" i="1" s="1"/>
  <c r="D20" i="1" a="1"/>
  <c r="D20" i="1" s="1"/>
  <c r="B20" i="1"/>
  <c r="AK19" i="1" a="1"/>
  <c r="AK19" i="1" s="1"/>
  <c r="AJ19" i="1" a="1"/>
  <c r="AJ19" i="1" s="1"/>
  <c r="G19" i="1" s="1"/>
  <c r="AI19" i="1"/>
  <c r="AH19" i="1"/>
  <c r="AG19" i="1"/>
  <c r="AF19" i="1"/>
  <c r="AE19" i="1"/>
  <c r="AD19" i="1"/>
  <c r="AC19" i="1"/>
  <c r="AB19" i="1"/>
  <c r="AA19" i="1"/>
  <c r="Z19" i="1"/>
  <c r="T19" i="1"/>
  <c r="X19" i="1" s="1"/>
  <c r="S19" i="1"/>
  <c r="Q19" i="1"/>
  <c r="O19" i="1" a="1"/>
  <c r="O19" i="1" s="1"/>
  <c r="D19" i="1" a="1"/>
  <c r="D19" i="1" s="1"/>
  <c r="B19" i="1"/>
  <c r="AK18" i="1" a="1"/>
  <c r="AK18" i="1" s="1"/>
  <c r="AJ18" i="1" a="1"/>
  <c r="AJ18" i="1" s="1"/>
  <c r="AI18" i="1"/>
  <c r="AH18" i="1"/>
  <c r="AG18" i="1"/>
  <c r="AF18" i="1"/>
  <c r="AE18" i="1"/>
  <c r="AD18" i="1"/>
  <c r="AC18" i="1"/>
  <c r="AB18" i="1"/>
  <c r="AA18" i="1"/>
  <c r="Z18" i="1"/>
  <c r="T18" i="1"/>
  <c r="X18" i="1" s="1"/>
  <c r="Q18" i="1"/>
  <c r="O18" i="1" a="1"/>
  <c r="O18" i="1" s="1"/>
  <c r="D18" i="1" a="1"/>
  <c r="D18" i="1" s="1"/>
  <c r="B18" i="1"/>
  <c r="AK17" i="1" a="1"/>
  <c r="AK17" i="1" s="1"/>
  <c r="AJ17" i="1" a="1"/>
  <c r="AJ17" i="1" s="1"/>
  <c r="AI17" i="1"/>
  <c r="AH17" i="1"/>
  <c r="AG17" i="1"/>
  <c r="AF17" i="1"/>
  <c r="AE17" i="1"/>
  <c r="AD17" i="1"/>
  <c r="AC17" i="1"/>
  <c r="AB17" i="1"/>
  <c r="AA17" i="1"/>
  <c r="Z17" i="1"/>
  <c r="T17" i="1"/>
  <c r="X17" i="1" s="1"/>
  <c r="S17" i="1"/>
  <c r="Q17" i="1"/>
  <c r="O17" i="1" a="1"/>
  <c r="O17" i="1" s="1"/>
  <c r="D17" i="1" a="1"/>
  <c r="D17" i="1" s="1"/>
  <c r="B17" i="1"/>
  <c r="AK16" i="1" a="1"/>
  <c r="AK16" i="1" s="1"/>
  <c r="AJ16" i="1" a="1"/>
  <c r="AJ16" i="1" s="1"/>
  <c r="AI16" i="1"/>
  <c r="AH16" i="1"/>
  <c r="AG16" i="1"/>
  <c r="AF16" i="1"/>
  <c r="AE16" i="1"/>
  <c r="AD16" i="1"/>
  <c r="AC16" i="1"/>
  <c r="AB16" i="1"/>
  <c r="AA16" i="1"/>
  <c r="Z16" i="1"/>
  <c r="T16" i="1"/>
  <c r="U16" i="1" s="1"/>
  <c r="S16" i="1"/>
  <c r="Q16" i="1"/>
  <c r="O16" i="1" a="1"/>
  <c r="O16" i="1" s="1"/>
  <c r="D16" i="1" a="1"/>
  <c r="D16" i="1" s="1"/>
  <c r="B16" i="1"/>
  <c r="AK15" i="1" a="1"/>
  <c r="AK15" i="1" s="1"/>
  <c r="AJ15" i="1" a="1"/>
  <c r="AJ15" i="1" s="1"/>
  <c r="AL15" i="1" s="1"/>
  <c r="AI15" i="1"/>
  <c r="AH15" i="1"/>
  <c r="AG15" i="1"/>
  <c r="AF15" i="1"/>
  <c r="AE15" i="1"/>
  <c r="AD15" i="1"/>
  <c r="AC15" i="1"/>
  <c r="AB15" i="1"/>
  <c r="AA15" i="1"/>
  <c r="Z15" i="1"/>
  <c r="T15" i="1"/>
  <c r="Y15" i="1" s="1"/>
  <c r="S15" i="1"/>
  <c r="Q15" i="1"/>
  <c r="O15" i="1" a="1"/>
  <c r="O15" i="1" s="1"/>
  <c r="D15" i="1" a="1"/>
  <c r="D15" i="1" s="1"/>
  <c r="B15" i="1"/>
  <c r="AK14" i="1" a="1"/>
  <c r="AK14" i="1" s="1"/>
  <c r="AJ14" i="1" a="1"/>
  <c r="AJ14" i="1" s="1"/>
  <c r="AI14" i="1"/>
  <c r="AH14" i="1"/>
  <c r="AG14" i="1"/>
  <c r="AF14" i="1"/>
  <c r="AE14" i="1"/>
  <c r="AD14" i="1"/>
  <c r="AC14" i="1"/>
  <c r="AB14" i="1"/>
  <c r="AA14" i="1"/>
  <c r="Z14" i="1"/>
  <c r="T14" i="1"/>
  <c r="X14" i="1" s="1"/>
  <c r="S14" i="1"/>
  <c r="Q14" i="1"/>
  <c r="O14" i="1" a="1"/>
  <c r="O14" i="1" s="1"/>
  <c r="D14" i="1" a="1"/>
  <c r="D14" i="1" s="1"/>
  <c r="B14" i="1"/>
  <c r="AK13" i="1" a="1"/>
  <c r="AK13" i="1" s="1"/>
  <c r="AJ13" i="1" a="1"/>
  <c r="AJ13" i="1" s="1"/>
  <c r="AI13" i="1"/>
  <c r="AH13" i="1"/>
  <c r="AG13" i="1"/>
  <c r="AF13" i="1"/>
  <c r="AE13" i="1"/>
  <c r="AD13" i="1"/>
  <c r="AC13" i="1"/>
  <c r="AB13" i="1"/>
  <c r="AA13" i="1"/>
  <c r="Z13" i="1"/>
  <c r="T13" i="1"/>
  <c r="U13" i="1" s="1"/>
  <c r="S13" i="1"/>
  <c r="Q13" i="1"/>
  <c r="O13" i="1" a="1"/>
  <c r="O13" i="1" s="1"/>
  <c r="D13" i="1" a="1"/>
  <c r="D13" i="1" s="1"/>
  <c r="B13" i="1"/>
  <c r="AK12" i="1" a="1"/>
  <c r="AK12" i="1" s="1"/>
  <c r="AJ12" i="1" a="1"/>
  <c r="AJ12" i="1" s="1"/>
  <c r="AI12" i="1"/>
  <c r="AH12" i="1"/>
  <c r="AG12" i="1"/>
  <c r="AF12" i="1"/>
  <c r="AE12" i="1"/>
  <c r="AD12" i="1"/>
  <c r="AC12" i="1"/>
  <c r="AB12" i="1"/>
  <c r="AA12" i="1"/>
  <c r="Z12" i="1"/>
  <c r="T12" i="1"/>
  <c r="S12" i="1"/>
  <c r="Q12" i="1"/>
  <c r="O12" i="1" a="1"/>
  <c r="O12" i="1" s="1"/>
  <c r="B12" i="1"/>
  <c r="AK11" i="1" a="1"/>
  <c r="AK11" i="1" s="1"/>
  <c r="AI11" i="1"/>
  <c r="AH11" i="1"/>
  <c r="AG11" i="1"/>
  <c r="AF11" i="1"/>
  <c r="AE11" i="1"/>
  <c r="AD11" i="1"/>
  <c r="AC11" i="1"/>
  <c r="AB11" i="1"/>
  <c r="AA11" i="1"/>
  <c r="Z11" i="1"/>
  <c r="T11" i="1"/>
  <c r="V11" i="1" s="1"/>
  <c r="S11" i="1"/>
  <c r="Q11" i="1"/>
  <c r="O11" i="1" a="1"/>
  <c r="O11" i="1" s="1"/>
  <c r="K8" i="36" s="1"/>
  <c r="H11" i="1"/>
  <c r="G11" i="1" s="1"/>
  <c r="D11" i="1" a="1"/>
  <c r="D11" i="1" s="1"/>
  <c r="B11" i="1"/>
  <c r="V22" i="1"/>
  <c r="M9" i="1"/>
  <c r="S18" i="1"/>
  <c r="G12" i="1" l="1"/>
  <c r="G17" i="1"/>
  <c r="G20" i="1"/>
  <c r="G28" i="1"/>
  <c r="G24" i="1"/>
  <c r="W18" i="1"/>
  <c r="V30" i="1"/>
  <c r="W24" i="1"/>
  <c r="Y28" i="1"/>
  <c r="G25" i="1"/>
  <c r="G29" i="1"/>
  <c r="U19" i="1"/>
  <c r="W28" i="1"/>
  <c r="Y18" i="1"/>
  <c r="G22" i="1"/>
  <c r="V19" i="1"/>
  <c r="U27" i="1"/>
  <c r="V23" i="1"/>
  <c r="U25" i="1"/>
  <c r="G14" i="1"/>
  <c r="V27" i="1"/>
  <c r="U23" i="1"/>
  <c r="V29" i="1"/>
  <c r="Y25" i="1"/>
  <c r="W21" i="1"/>
  <c r="U29" i="1"/>
  <c r="U21" i="1"/>
  <c r="W25" i="1"/>
  <c r="Y21" i="1"/>
  <c r="V26" i="1"/>
  <c r="W20" i="1"/>
  <c r="G18" i="1"/>
  <c r="G30" i="1"/>
  <c r="Y257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39" i="1"/>
  <c r="S238" i="1"/>
  <c r="S237" i="1"/>
  <c r="S236" i="1"/>
  <c r="S235" i="1"/>
  <c r="S234" i="1"/>
  <c r="AL13" i="1"/>
  <c r="G13" i="1"/>
  <c r="AL16" i="1"/>
  <c r="G16" i="1"/>
  <c r="U30" i="1"/>
  <c r="U28" i="1"/>
  <c r="U26" i="1"/>
  <c r="U24" i="1"/>
  <c r="U22" i="1"/>
  <c r="U20" i="1"/>
  <c r="U18" i="1"/>
  <c r="Y30" i="1"/>
  <c r="W30" i="1"/>
  <c r="W29" i="1"/>
  <c r="V28" i="1"/>
  <c r="Y27" i="1"/>
  <c r="W27" i="1"/>
  <c r="W26" i="1"/>
  <c r="V25" i="1"/>
  <c r="V24" i="1"/>
  <c r="Y23" i="1"/>
  <c r="W23" i="1"/>
  <c r="W22" i="1"/>
  <c r="V21" i="1"/>
  <c r="V20" i="1"/>
  <c r="Y19" i="1"/>
  <c r="W19" i="1"/>
  <c r="V18" i="1"/>
  <c r="G15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X223" i="1"/>
  <c r="U228" i="1"/>
  <c r="W257" i="1"/>
  <c r="U221" i="1"/>
  <c r="U274" i="1"/>
  <c r="U265" i="1"/>
  <c r="V256" i="1"/>
  <c r="V235" i="1"/>
  <c r="U267" i="1"/>
  <c r="W222" i="1"/>
  <c r="Y223" i="1"/>
  <c r="U237" i="1"/>
  <c r="Y277" i="1"/>
  <c r="W270" i="1"/>
  <c r="U269" i="1"/>
  <c r="Y269" i="1"/>
  <c r="X268" i="1"/>
  <c r="Y268" i="1"/>
  <c r="W252" i="1"/>
  <c r="X252" i="1"/>
  <c r="W249" i="1"/>
  <c r="V249" i="1"/>
  <c r="Y246" i="1"/>
  <c r="W246" i="1"/>
  <c r="V244" i="1"/>
  <c r="Y244" i="1"/>
  <c r="W243" i="1"/>
  <c r="U243" i="1"/>
  <c r="X240" i="1"/>
  <c r="Y240" i="1"/>
  <c r="V231" i="1"/>
  <c r="W231" i="1"/>
  <c r="X230" i="1"/>
  <c r="V230" i="1"/>
  <c r="U225" i="1"/>
  <c r="X225" i="1"/>
  <c r="V245" i="1"/>
  <c r="W230" i="1"/>
  <c r="W275" i="1"/>
  <c r="U275" i="1"/>
  <c r="X263" i="1"/>
  <c r="W263" i="1"/>
  <c r="X255" i="1"/>
  <c r="Y255" i="1"/>
  <c r="U253" i="1"/>
  <c r="V253" i="1"/>
  <c r="U251" i="1"/>
  <c r="X251" i="1"/>
  <c r="W251" i="1"/>
  <c r="Y236" i="1"/>
  <c r="X236" i="1"/>
  <c r="Y232" i="1"/>
  <c r="V232" i="1"/>
  <c r="V226" i="1"/>
  <c r="Y226" i="1"/>
  <c r="W221" i="1"/>
  <c r="X221" i="1"/>
  <c r="V221" i="1"/>
  <c r="Y272" i="1"/>
  <c r="U231" i="1"/>
  <c r="U255" i="1"/>
  <c r="V229" i="1"/>
  <c r="Y273" i="1"/>
  <c r="U252" i="1"/>
  <c r="X244" i="1"/>
  <c r="V240" i="1"/>
  <c r="X235" i="1"/>
  <c r="U246" i="1"/>
  <c r="Y250" i="1"/>
  <c r="G274" i="1"/>
  <c r="G257" i="1"/>
  <c r="G251" i="1"/>
  <c r="G246" i="1"/>
  <c r="G240" i="1"/>
  <c r="G226" i="1"/>
  <c r="G222" i="1"/>
  <c r="T6" i="1" a="1"/>
  <c r="T7" i="1" a="1"/>
  <c r="G236" i="1"/>
  <c r="G235" i="1"/>
  <c r="G230" i="1"/>
  <c r="U235" i="1"/>
  <c r="Y263" i="1"/>
  <c r="V233" i="1"/>
  <c r="W235" i="1"/>
  <c r="U244" i="1"/>
  <c r="X231" i="1"/>
  <c r="W258" i="1"/>
  <c r="V263" i="1"/>
  <c r="V238" i="1"/>
  <c r="Y258" i="1"/>
  <c r="W244" i="1"/>
  <c r="X277" i="1"/>
  <c r="V277" i="1"/>
  <c r="U277" i="1"/>
  <c r="U276" i="1"/>
  <c r="W276" i="1"/>
  <c r="V276" i="1"/>
  <c r="X276" i="1"/>
  <c r="Y276" i="1"/>
  <c r="X275" i="1"/>
  <c r="Y275" i="1"/>
  <c r="V274" i="1"/>
  <c r="W274" i="1"/>
  <c r="X274" i="1"/>
  <c r="W273" i="1"/>
  <c r="V273" i="1"/>
  <c r="X273" i="1"/>
  <c r="U272" i="1"/>
  <c r="V272" i="1"/>
  <c r="X272" i="1"/>
  <c r="V271" i="1"/>
  <c r="X271" i="1"/>
  <c r="W271" i="1"/>
  <c r="U271" i="1"/>
  <c r="X270" i="1"/>
  <c r="U270" i="1"/>
  <c r="Y270" i="1"/>
  <c r="V269" i="1"/>
  <c r="X269" i="1"/>
  <c r="U268" i="1"/>
  <c r="W268" i="1"/>
  <c r="V268" i="1"/>
  <c r="V267" i="1"/>
  <c r="X267" i="1"/>
  <c r="Y267" i="1"/>
  <c r="X266" i="1"/>
  <c r="V266" i="1"/>
  <c r="W266" i="1"/>
  <c r="Y266" i="1"/>
  <c r="V265" i="1"/>
  <c r="W265" i="1"/>
  <c r="Y265" i="1"/>
  <c r="U264" i="1"/>
  <c r="W264" i="1"/>
  <c r="X264" i="1"/>
  <c r="V264" i="1"/>
  <c r="V262" i="1"/>
  <c r="U262" i="1"/>
  <c r="W262" i="1"/>
  <c r="Y262" i="1"/>
  <c r="V261" i="1"/>
  <c r="W261" i="1"/>
  <c r="X261" i="1"/>
  <c r="U261" i="1"/>
  <c r="W260" i="1"/>
  <c r="V260" i="1"/>
  <c r="U260" i="1"/>
  <c r="Y260" i="1"/>
  <c r="V259" i="1"/>
  <c r="X259" i="1"/>
  <c r="Y259" i="1"/>
  <c r="U259" i="1"/>
  <c r="X258" i="1"/>
  <c r="V258" i="1"/>
  <c r="V257" i="1"/>
  <c r="X257" i="1"/>
  <c r="Y256" i="1"/>
  <c r="U256" i="1"/>
  <c r="X256" i="1"/>
  <c r="V255" i="1"/>
  <c r="W255" i="1"/>
  <c r="W254" i="1"/>
  <c r="Y254" i="1"/>
  <c r="V254" i="1"/>
  <c r="U254" i="1"/>
  <c r="X254" i="1"/>
  <c r="W253" i="1"/>
  <c r="Y253" i="1"/>
  <c r="V252" i="1"/>
  <c r="Y252" i="1"/>
  <c r="Y251" i="1"/>
  <c r="V251" i="1"/>
  <c r="X250" i="1"/>
  <c r="V250" i="1"/>
  <c r="W250" i="1"/>
  <c r="X249" i="1"/>
  <c r="Y249" i="1"/>
  <c r="U248" i="1"/>
  <c r="W248" i="1"/>
  <c r="Y248" i="1"/>
  <c r="V248" i="1"/>
  <c r="V247" i="1"/>
  <c r="X247" i="1"/>
  <c r="W247" i="1"/>
  <c r="Y247" i="1"/>
  <c r="V246" i="1"/>
  <c r="X246" i="1"/>
  <c r="W245" i="1"/>
  <c r="X245" i="1"/>
  <c r="U245" i="1"/>
  <c r="X243" i="1"/>
  <c r="V243" i="1"/>
  <c r="Y243" i="1"/>
  <c r="Y242" i="1"/>
  <c r="U242" i="1"/>
  <c r="X242" i="1"/>
  <c r="V242" i="1"/>
  <c r="W242" i="1"/>
  <c r="W241" i="1"/>
  <c r="X241" i="1"/>
  <c r="V241" i="1"/>
  <c r="U241" i="1"/>
  <c r="U240" i="1"/>
  <c r="W240" i="1"/>
  <c r="V239" i="1"/>
  <c r="W239" i="1"/>
  <c r="X239" i="1"/>
  <c r="U239" i="1"/>
  <c r="X238" i="1"/>
  <c r="W238" i="1"/>
  <c r="U238" i="1"/>
  <c r="W237" i="1"/>
  <c r="X237" i="1"/>
  <c r="V237" i="1"/>
  <c r="W236" i="1"/>
  <c r="V236" i="1"/>
  <c r="Y234" i="1"/>
  <c r="X234" i="1"/>
  <c r="V234" i="1"/>
  <c r="W234" i="1"/>
  <c r="W233" i="1"/>
  <c r="Y233" i="1"/>
  <c r="U233" i="1"/>
  <c r="W232" i="1"/>
  <c r="U232" i="1"/>
  <c r="X232" i="1"/>
  <c r="Y230" i="1"/>
  <c r="U230" i="1"/>
  <c r="W229" i="1"/>
  <c r="X229" i="1"/>
  <c r="U229" i="1"/>
  <c r="Y228" i="1"/>
  <c r="X228" i="1"/>
  <c r="V228" i="1"/>
  <c r="V227" i="1"/>
  <c r="Y227" i="1"/>
  <c r="X227" i="1"/>
  <c r="U227" i="1"/>
  <c r="U226" i="1"/>
  <c r="X226" i="1"/>
  <c r="W226" i="1"/>
  <c r="W225" i="1"/>
  <c r="V225" i="1"/>
  <c r="Y225" i="1"/>
  <c r="Y224" i="1"/>
  <c r="X224" i="1"/>
  <c r="W224" i="1"/>
  <c r="V224" i="1"/>
  <c r="U224" i="1"/>
  <c r="V223" i="1"/>
  <c r="W223" i="1"/>
  <c r="V222" i="1"/>
  <c r="U222" i="1"/>
  <c r="X222" i="1"/>
  <c r="V220" i="1"/>
  <c r="Y220" i="1"/>
  <c r="W220" i="1"/>
  <c r="U220" i="1"/>
  <c r="G273" i="1"/>
  <c r="G272" i="1"/>
  <c r="G271" i="1"/>
  <c r="G264" i="1"/>
  <c r="G254" i="1"/>
  <c r="G241" i="1"/>
  <c r="G221" i="1"/>
  <c r="G266" i="1"/>
  <c r="G265" i="1"/>
  <c r="G258" i="1"/>
  <c r="G255" i="1"/>
  <c r="G250" i="1"/>
  <c r="G245" i="1"/>
  <c r="G243" i="1"/>
  <c r="G242" i="1"/>
  <c r="G239" i="1"/>
  <c r="G238" i="1"/>
  <c r="G237" i="1"/>
  <c r="G234" i="1"/>
  <c r="G232" i="1"/>
  <c r="G228" i="1"/>
  <c r="G225" i="1"/>
  <c r="G224" i="1"/>
  <c r="G220" i="1"/>
  <c r="G269" i="1"/>
  <c r="G259" i="1"/>
  <c r="G244" i="1"/>
  <c r="G223" i="1"/>
  <c r="T9" i="1"/>
  <c r="Y17" i="1"/>
  <c r="Y13" i="1"/>
  <c r="W13" i="1"/>
  <c r="X13" i="1"/>
  <c r="W14" i="1"/>
  <c r="U14" i="1"/>
  <c r="Y14" i="1"/>
  <c r="V15" i="1"/>
  <c r="U15" i="1"/>
  <c r="X15" i="1"/>
  <c r="W16" i="1"/>
  <c r="X16" i="1"/>
  <c r="Y16" i="1"/>
  <c r="W17" i="1"/>
  <c r="U17" i="1"/>
  <c r="AL21" i="1"/>
  <c r="G21" i="1"/>
  <c r="G26" i="1"/>
  <c r="W12" i="1"/>
  <c r="X12" i="1"/>
  <c r="V12" i="1"/>
  <c r="U12" i="1"/>
  <c r="Y12" i="1"/>
  <c r="G227" i="1"/>
  <c r="G277" i="1"/>
  <c r="G276" i="1"/>
  <c r="G275" i="1"/>
  <c r="G270" i="1"/>
  <c r="G268" i="1"/>
  <c r="G267" i="1"/>
  <c r="G262" i="1"/>
  <c r="G261" i="1"/>
  <c r="G260" i="1"/>
  <c r="G256" i="1"/>
  <c r="G252" i="1"/>
  <c r="G249" i="1"/>
  <c r="G248" i="1"/>
  <c r="G247" i="1"/>
  <c r="P5" i="1"/>
  <c r="P3" i="1"/>
  <c r="G253" i="1"/>
  <c r="G233" i="1"/>
  <c r="G231" i="1"/>
  <c r="G229" i="1"/>
  <c r="P2" i="1"/>
  <c r="P4" i="1"/>
  <c r="P6" i="1"/>
  <c r="V14" i="1"/>
  <c r="G263" i="1"/>
  <c r="X11" i="1"/>
  <c r="Y11" i="1"/>
  <c r="U11" i="1"/>
  <c r="W11" i="1"/>
  <c r="N3" i="1"/>
  <c r="N5" i="1"/>
  <c r="N2" i="1"/>
  <c r="N4" i="1"/>
  <c r="N6" i="1"/>
  <c r="V16" i="1"/>
  <c r="X24" i="1"/>
  <c r="T7" i="1"/>
  <c r="T6" i="1"/>
  <c r="W15" i="1"/>
  <c r="Y26" i="1"/>
  <c r="AL8" i="1"/>
  <c r="X22" i="1"/>
  <c r="V17" i="1"/>
  <c r="Y20" i="1"/>
  <c r="V13" i="1"/>
  <c r="X29" i="1"/>
  <c r="E3" i="1"/>
  <c r="O3" i="1" l="1"/>
  <c r="T3" i="1" s="1" a="1"/>
  <c r="T3" i="1" s="1"/>
  <c r="AL269" i="1"/>
  <c r="AL251" i="1"/>
  <c r="AL228" i="1"/>
  <c r="AL220" i="1"/>
  <c r="O4" i="1"/>
  <c r="T4" i="1" s="1" a="1"/>
  <c r="T4" i="1" s="1"/>
  <c r="O5" i="1"/>
  <c r="T5" i="1" s="1" a="1"/>
  <c r="T5" i="1" s="1"/>
  <c r="Q5" i="1"/>
  <c r="AL26" i="1"/>
  <c r="V9" i="1"/>
  <c r="B3" i="1" s="1"/>
  <c r="U9" i="1"/>
  <c r="B2" i="1" s="1"/>
  <c r="N7" i="1"/>
  <c r="O6" i="1"/>
  <c r="O2" i="1"/>
  <c r="T2" i="1" s="1" a="1"/>
  <c r="T2" i="1" s="1"/>
  <c r="X9" i="1"/>
  <c r="B5" i="1" s="1"/>
  <c r="P7" i="1"/>
  <c r="Q7" i="1" s="1"/>
  <c r="M1" i="1"/>
  <c r="W9" i="1"/>
  <c r="B4" i="1" s="1"/>
  <c r="AL17" i="1"/>
  <c r="AL25" i="1"/>
  <c r="AL14" i="1"/>
  <c r="Y9" i="1"/>
  <c r="B6" i="1" s="1"/>
  <c r="Q3" i="1"/>
  <c r="Q2" i="1"/>
  <c r="Q6" i="1"/>
  <c r="Q4" i="1"/>
  <c r="R3" i="1" a="1"/>
  <c r="R3" i="1" s="1"/>
  <c r="S3" i="1" s="1"/>
  <c r="R5" i="1" a="1"/>
  <c r="R5" i="1" s="1"/>
  <c r="S5" i="1" s="1"/>
  <c r="R2" i="1" a="1"/>
  <c r="R2" i="1" s="1"/>
  <c r="S2" i="1" s="1"/>
  <c r="R6" i="1" a="1"/>
  <c r="R6" i="1" s="1"/>
  <c r="S6" i="1" s="1"/>
  <c r="S9" i="1"/>
  <c r="R7" i="1" a="1"/>
  <c r="R7" i="1" s="1"/>
  <c r="S7" i="1" s="1"/>
  <c r="R4" i="1" a="1"/>
  <c r="R4" i="1" s="1"/>
  <c r="S4" i="1" s="1"/>
  <c r="AL7" i="1" l="1"/>
  <c r="J3" i="1" s="1"/>
  <c r="O7" i="1"/>
  <c r="B7" i="1"/>
  <c r="C5" i="1" s="1"/>
  <c r="C6" i="1" l="1"/>
  <c r="C3" i="1"/>
  <c r="C8" i="1"/>
  <c r="C2" i="1"/>
  <c r="C4" i="1"/>
  <c r="C7" i="1" l="1"/>
</calcChain>
</file>

<file path=xl/sharedStrings.xml><?xml version="1.0" encoding="utf-8"?>
<sst xmlns="http://schemas.openxmlformats.org/spreadsheetml/2006/main" count="700" uniqueCount="371">
  <si>
    <t>Eqt rebus</t>
  </si>
  <si>
    <t>Travaux réalisés</t>
  </si>
  <si>
    <t>Nb jours (1)</t>
  </si>
  <si>
    <t>ne fonctionne plus</t>
  </si>
  <si>
    <t>436</t>
  </si>
  <si>
    <t>A</t>
  </si>
  <si>
    <t>pb pedale</t>
  </si>
  <si>
    <t>reglage barrieres</t>
  </si>
  <si>
    <t>extraction vis cassée</t>
  </si>
  <si>
    <t>121</t>
  </si>
  <si>
    <t>695</t>
  </si>
  <si>
    <t>161</t>
  </si>
  <si>
    <t>453</t>
  </si>
  <si>
    <t>Machine arrêtée</t>
  </si>
  <si>
    <t>Désignation matériel</t>
  </si>
  <si>
    <t>Date du jour</t>
  </si>
  <si>
    <t>5 et +</t>
  </si>
  <si>
    <t>OUI</t>
  </si>
  <si>
    <t>Délai</t>
  </si>
  <si>
    <t>Domaine</t>
  </si>
  <si>
    <t>Date initiale</t>
  </si>
  <si>
    <t>Date Fin</t>
  </si>
  <si>
    <t>Section</t>
  </si>
  <si>
    <t>Dossier</t>
  </si>
  <si>
    <t>166</t>
  </si>
  <si>
    <t>1126  Confection silicones</t>
  </si>
  <si>
    <t>Photo matériel N°</t>
  </si>
  <si>
    <t>soldé</t>
  </si>
  <si>
    <t>451</t>
  </si>
  <si>
    <t>36</t>
  </si>
  <si>
    <t>163</t>
  </si>
  <si>
    <t>rempl</t>
  </si>
  <si>
    <t>Pilote</t>
  </si>
  <si>
    <t>Commentaires</t>
  </si>
  <si>
    <t>NON</t>
  </si>
  <si>
    <t>426</t>
  </si>
  <si>
    <t>Soldé (j)</t>
  </si>
  <si>
    <t>299</t>
  </si>
  <si>
    <t>AF</t>
  </si>
  <si>
    <t>111</t>
  </si>
  <si>
    <t>511</t>
  </si>
  <si>
    <t>remise en etat</t>
  </si>
  <si>
    <t>619</t>
  </si>
  <si>
    <t>En cours</t>
  </si>
  <si>
    <t>HSE</t>
  </si>
  <si>
    <t>C</t>
  </si>
  <si>
    <t>P</t>
  </si>
  <si>
    <t>TN</t>
  </si>
  <si>
    <t>16413</t>
  </si>
  <si>
    <t>Temps intervention en H</t>
  </si>
  <si>
    <t>18642</t>
  </si>
  <si>
    <t>fourmont</t>
  </si>
  <si>
    <t>brasure sur forme pour outillage</t>
  </si>
  <si>
    <t>brasage</t>
  </si>
  <si>
    <t>FJ</t>
  </si>
  <si>
    <t>debourage, reglage couteau, essais</t>
  </si>
  <si>
    <t>452</t>
  </si>
  <si>
    <t>396</t>
  </si>
  <si>
    <t>Equipement "Clé"</t>
  </si>
  <si>
    <t>Moy/j</t>
  </si>
  <si>
    <t>Nb dossiers filtrés</t>
  </si>
  <si>
    <t>ne tourne plus</t>
  </si>
  <si>
    <t>977</t>
  </si>
  <si>
    <t>S</t>
  </si>
  <si>
    <t>381</t>
  </si>
  <si>
    <t>430</t>
  </si>
  <si>
    <t>131</t>
  </si>
  <si>
    <t>rempl pedale</t>
  </si>
  <si>
    <t>CD</t>
  </si>
  <si>
    <t>Priorité</t>
  </si>
  <si>
    <t>machine bloquée par un morceau de gaine</t>
  </si>
  <si>
    <t>Soldé en (j)</t>
  </si>
  <si>
    <t>Matériels "Clé"</t>
  </si>
  <si>
    <t>1029</t>
  </si>
  <si>
    <t>bruit suspect</t>
  </si>
  <si>
    <r>
      <t xml:space="preserve">Priorité </t>
    </r>
    <r>
      <rPr>
        <b/>
        <sz val="7"/>
        <rFont val="Arial"/>
        <family val="2"/>
      </rPr>
      <t>1 ou rien</t>
    </r>
    <r>
      <rPr>
        <sz val="7"/>
        <rFont val="Arial"/>
        <family val="2"/>
      </rPr>
      <t xml:space="preserve">: à faire - </t>
    </r>
    <r>
      <rPr>
        <b/>
        <sz val="7"/>
        <rFont val="Arial"/>
        <family val="2"/>
      </rPr>
      <t>2</t>
    </r>
    <r>
      <rPr>
        <sz val="7"/>
        <rFont val="Arial"/>
        <family val="2"/>
      </rPr>
      <t xml:space="preserve"> :à engager après étude faisabilité - </t>
    </r>
    <r>
      <rPr>
        <b/>
        <sz val="7"/>
        <rFont val="Arial"/>
        <family val="2"/>
      </rPr>
      <t>3</t>
    </r>
    <r>
      <rPr>
        <sz val="7"/>
        <rFont val="Arial"/>
        <family val="2"/>
      </rPr>
      <t>:aucune action pour le moment</t>
    </r>
  </si>
  <si>
    <t>109</t>
  </si>
  <si>
    <t>134</t>
  </si>
  <si>
    <t>fait</t>
  </si>
  <si>
    <t>mot de passe "abby"</t>
  </si>
  <si>
    <t>(1) toutes les sem. sont considérées à 5 j</t>
  </si>
  <si>
    <t>Soldée</t>
  </si>
  <si>
    <t>Délai moyen</t>
  </si>
  <si>
    <t>1157  Contrôle</t>
  </si>
  <si>
    <t>en cours (j)</t>
  </si>
  <si>
    <t>QUI</t>
  </si>
  <si>
    <t>445</t>
  </si>
  <si>
    <t>76</t>
  </si>
  <si>
    <t>Autres</t>
  </si>
  <si>
    <t>Autre</t>
  </si>
  <si>
    <t>GB</t>
  </si>
  <si>
    <t>En cours (j)</t>
  </si>
  <si>
    <t>Curatif</t>
  </si>
  <si>
    <t>soldé moyen</t>
  </si>
  <si>
    <t>en cours moyen</t>
  </si>
  <si>
    <t>Nb jours</t>
  </si>
  <si>
    <t>Nb en cours</t>
  </si>
  <si>
    <t>Nb soldés</t>
  </si>
  <si>
    <t>Nb total</t>
  </si>
  <si>
    <t xml:space="preserve"> </t>
  </si>
  <si>
    <t>&gt;=5</t>
  </si>
  <si>
    <t>446</t>
  </si>
  <si>
    <t>723</t>
  </si>
  <si>
    <t>ne fonctionne pas</t>
  </si>
  <si>
    <t>Préventif</t>
  </si>
  <si>
    <t>609</t>
  </si>
  <si>
    <t>rempl courroie</t>
  </si>
  <si>
    <t>Travaux Neufs</t>
  </si>
  <si>
    <t>Total</t>
  </si>
  <si>
    <t>Durée arrêt (h)</t>
  </si>
  <si>
    <t>N° DI</t>
  </si>
  <si>
    <t>Date Entrée</t>
  </si>
  <si>
    <t>1128  Linkeo</t>
  </si>
  <si>
    <t>YC</t>
  </si>
  <si>
    <t>762</t>
  </si>
  <si>
    <t>1047</t>
  </si>
  <si>
    <t>defaut variateur</t>
  </si>
  <si>
    <t>remise en etat fixations et reglage</t>
  </si>
  <si>
    <t>1065</t>
  </si>
  <si>
    <t>cn3</t>
  </si>
  <si>
    <t>FJ GB</t>
  </si>
  <si>
    <t>1066</t>
  </si>
  <si>
    <t>demontage et remontage</t>
  </si>
  <si>
    <t>1093</t>
  </si>
  <si>
    <t>1085</t>
  </si>
  <si>
    <t>remontage capteur de pression apres etalonnage</t>
  </si>
  <si>
    <t>cn13</t>
  </si>
  <si>
    <t>cn14</t>
  </si>
  <si>
    <t>MV</t>
  </si>
  <si>
    <t>21295</t>
  </si>
  <si>
    <t>tuyau d'air hs sur meuleuse pneumatique</t>
  </si>
  <si>
    <t>20823</t>
  </si>
  <si>
    <t>galet bourreur ne tourne plus</t>
  </si>
  <si>
    <t>22127</t>
  </si>
  <si>
    <t>21033</t>
  </si>
  <si>
    <t>contact de porte hs</t>
  </si>
  <si>
    <t>22155</t>
  </si>
  <si>
    <t>pas de rearmement</t>
  </si>
  <si>
    <t>21909</t>
  </si>
  <si>
    <t>materialiser interdiction de passer entre eq 995 et 163 par peinture au sol</t>
  </si>
  <si>
    <t>18372</t>
  </si>
  <si>
    <t>21377</t>
  </si>
  <si>
    <t>carter a remplacer (opaque)</t>
  </si>
  <si>
    <t>22044</t>
  </si>
  <si>
    <t>reglage vitesse hs</t>
  </si>
  <si>
    <t>22045</t>
  </si>
  <si>
    <t>deplacer etau 445 vers 446</t>
  </si>
  <si>
    <t>ne sera pas fait etau 446 sera reparé le 20/01/2016</t>
  </si>
  <si>
    <t>22046</t>
  </si>
  <si>
    <t>vitesse trop lente</t>
  </si>
  <si>
    <t>21759</t>
  </si>
  <si>
    <t>pb de roue sur chariot feraille section 1156</t>
  </si>
  <si>
    <t>20824</t>
  </si>
  <si>
    <t>securité grille cassée</t>
  </si>
  <si>
    <t>rempl fourchette</t>
  </si>
  <si>
    <t>resserrage connectiques armoire</t>
  </si>
  <si>
    <t>22156</t>
  </si>
  <si>
    <t>manque une ligne de marquage</t>
  </si>
  <si>
    <t>nettoyage de la tete a 2 reprises</t>
  </si>
  <si>
    <t>rempl potentiometre et balais sur moteur continu contrôle variateur</t>
  </si>
  <si>
    <t>21215</t>
  </si>
  <si>
    <t>22073</t>
  </si>
  <si>
    <t>1011</t>
  </si>
  <si>
    <t>a carteriser DU 12</t>
  </si>
  <si>
    <t>22067</t>
  </si>
  <si>
    <t>etageres magasin maintenance a fixer DU</t>
  </si>
  <si>
    <t>22072</t>
  </si>
  <si>
    <t>385</t>
  </si>
  <si>
    <t>remettre en etat fixations etau DU12</t>
  </si>
  <si>
    <t xml:space="preserve">rempl de 4 roues et graissage </t>
  </si>
  <si>
    <t>preparation et remplacement plexi</t>
  </si>
  <si>
    <t>remise en etat et modification clavetage</t>
  </si>
  <si>
    <t>modification parametres variateur</t>
  </si>
  <si>
    <t>reset automate</t>
  </si>
  <si>
    <t>1143</t>
  </si>
  <si>
    <t>bati fontaine bat 104 a modifier suite a changement de format de bidon</t>
  </si>
  <si>
    <t>a deplacer</t>
  </si>
  <si>
    <t>mise en place protection grillagée,barrieres immaterielles asservies a la machine,deplacement des regulateurs hydraulique sur avance</t>
  </si>
  <si>
    <t>AB T3 clé de 13</t>
  </si>
  <si>
    <t>mise en place etau magnetique</t>
  </si>
  <si>
    <t>1149</t>
  </si>
  <si>
    <t>FC</t>
  </si>
  <si>
    <t>installer support tarifold</t>
  </si>
  <si>
    <t>demontage mano pour etalonnage</t>
  </si>
  <si>
    <t>Durée arrêt en direct (h)</t>
  </si>
  <si>
    <t>à la date du</t>
  </si>
  <si>
    <t>Tps d'arrêt éqt clé jour étudié</t>
  </si>
  <si>
    <t>Nb d'heures d'arrêt des éqts clés</t>
  </si>
  <si>
    <t>BF</t>
  </si>
  <si>
    <t>1209</t>
  </si>
  <si>
    <t>38</t>
  </si>
  <si>
    <t>1206</t>
  </si>
  <si>
    <t>BS</t>
  </si>
  <si>
    <t>FC BS</t>
  </si>
  <si>
    <t>Année</t>
  </si>
  <si>
    <t>N° semaine de clôture</t>
  </si>
  <si>
    <t>reglage tension courroies</t>
  </si>
  <si>
    <t>rempl roulements dressage flasque</t>
  </si>
  <si>
    <t>1247</t>
  </si>
  <si>
    <t>31755</t>
  </si>
  <si>
    <t>1255</t>
  </si>
  <si>
    <t>32053</t>
  </si>
  <si>
    <t>n'accepte pas le mdp</t>
  </si>
  <si>
    <t>mdp en minuscule ald majuscule</t>
  </si>
  <si>
    <t>32052</t>
  </si>
  <si>
    <t>fixer porte bloc A4</t>
  </si>
  <si>
    <t>32051</t>
  </si>
  <si>
    <t>deplacer support bobine</t>
  </si>
  <si>
    <t>30600</t>
  </si>
  <si>
    <t>32056</t>
  </si>
  <si>
    <t>installer tuyau d'air</t>
  </si>
  <si>
    <t>32054</t>
  </si>
  <si>
    <t xml:space="preserve">pb de terre  </t>
  </si>
  <si>
    <t>rajout d'une terre</t>
  </si>
  <si>
    <t>31666</t>
  </si>
  <si>
    <t>31910</t>
  </si>
  <si>
    <t>doubler les rails sur derouleurs de rouleaux section expedition</t>
  </si>
  <si>
    <t>31582</t>
  </si>
  <si>
    <t>vis  reglage filiere cassée</t>
  </si>
  <si>
    <t>32057</t>
  </si>
  <si>
    <t>pb du au manque d'espace,recul de la table pour angle sufffisant debandelage</t>
  </si>
  <si>
    <t>31691</t>
  </si>
  <si>
    <t>arretée en cours de cycle (absence regleur)</t>
  </si>
  <si>
    <t>presence copeaux dans tete 1,presence piece dans pince chargeur,nettoyage et depose,rempl inductif pince fermée ,redemarrage equipement</t>
  </si>
  <si>
    <t>32055</t>
  </si>
  <si>
    <t>31960</t>
  </si>
  <si>
    <t>arret aleatoire lors de rotation tourelle</t>
  </si>
  <si>
    <t>manque signal de broche,rempl relais de commande</t>
  </si>
  <si>
    <t>31583</t>
  </si>
  <si>
    <t>support tordu</t>
  </si>
  <si>
    <t>31584</t>
  </si>
  <si>
    <t>mobylette detringlage cassée section tuyaux</t>
  </si>
  <si>
    <t>modifier etabli et installer goulotte compteur section colliers</t>
  </si>
  <si>
    <t>28843</t>
  </si>
  <si>
    <t>controler graissage</t>
  </si>
  <si>
    <t>32058</t>
  </si>
  <si>
    <t>tourner l'etau de 180 ° et voir fuite d'eau sur extraction</t>
  </si>
  <si>
    <t>30890</t>
  </si>
  <si>
    <t>faire des rebords sur le chariot</t>
  </si>
  <si>
    <t>30599</t>
  </si>
  <si>
    <t>percer conduits aspirations pour mesure aerolique section confection</t>
  </si>
  <si>
    <t>31754</t>
  </si>
  <si>
    <t>reamenager postes 366 et 38</t>
  </si>
  <si>
    <t>fision des 2 postes</t>
  </si>
  <si>
    <t>31753</t>
  </si>
  <si>
    <t>installer plateau sous table de decoupe section colliers</t>
  </si>
  <si>
    <t>32059</t>
  </si>
  <si>
    <t>patinage courroies</t>
  </si>
  <si>
    <t>31923</t>
  </si>
  <si>
    <t>1221</t>
  </si>
  <si>
    <t>modifier mecanisme de reglage diametre barre,fixer rack sur table elevatrice</t>
  </si>
  <si>
    <t>31922</t>
  </si>
  <si>
    <t>deplacer poteau soutien hotte,couper les lamelles,créer rangement pour bras de manutention</t>
  </si>
  <si>
    <t>32002</t>
  </si>
  <si>
    <t>demonter thermometre section ressuage pour etalonnage</t>
  </si>
  <si>
    <t>31681</t>
  </si>
  <si>
    <t>1258</t>
  </si>
  <si>
    <t>remplacer les 2 sectionneurs</t>
  </si>
  <si>
    <t>30891</t>
  </si>
  <si>
    <t>pb de regulation corps 1 et 2</t>
  </si>
  <si>
    <t>32061</t>
  </si>
  <si>
    <t>modifier table,eclairage et commande M/A</t>
  </si>
  <si>
    <t>32064</t>
  </si>
  <si>
    <t>la lumiere des vestiaires le s'eteint plus en auto</t>
  </si>
  <si>
    <t>26998</t>
  </si>
  <si>
    <t>supprimer neon et fixer etagere section colliers</t>
  </si>
  <si>
    <t>31686</t>
  </si>
  <si>
    <t>barrieres immaterielles dereglées</t>
  </si>
  <si>
    <t>32062</t>
  </si>
  <si>
    <t xml:space="preserve"> support nappe hs</t>
  </si>
  <si>
    <t>fabrication d'un support bobine</t>
  </si>
  <si>
    <t>32066</t>
  </si>
  <si>
    <t>le mandrin patine</t>
  </si>
  <si>
    <t>demontage carters et reglage tension courroies</t>
  </si>
  <si>
    <t>32063</t>
  </si>
  <si>
    <t>fumée coté mandrin</t>
  </si>
  <si>
    <t>pas d'echauffement constaté mais accumulation de poussiere de talc,nettoyage et remontage</t>
  </si>
  <si>
    <t>31734</t>
  </si>
  <si>
    <t>deplacer cable reseau section soudure</t>
  </si>
  <si>
    <t>30260</t>
  </si>
  <si>
    <t>besoin de 4 plaques de plexi pour section moulage</t>
  </si>
  <si>
    <t>32003</t>
  </si>
  <si>
    <t>31765</t>
  </si>
  <si>
    <t>reglage serrage bande</t>
  </si>
  <si>
    <t>31735</t>
  </si>
  <si>
    <t>1174</t>
  </si>
  <si>
    <t>pb de chauffe torche</t>
  </si>
  <si>
    <t>remise en service pompe de refroidissement (car sur off</t>
  </si>
  <si>
    <t>demontage et nettoyage canalisations bouchées</t>
  </si>
  <si>
    <t>28844</t>
  </si>
  <si>
    <t>securiser pieds machines 134 et 135</t>
  </si>
  <si>
    <t>graissage ensemble</t>
  </si>
  <si>
    <t>30497</t>
  </si>
  <si>
    <t>lame ce coupe teret hs</t>
  </si>
  <si>
    <t>30762</t>
  </si>
  <si>
    <t xml:space="preserve">defaut sonde PT100  </t>
  </si>
  <si>
    <t>30763</t>
  </si>
  <si>
    <t>fuite sur reseau air comprimé</t>
  </si>
  <si>
    <t>31926</t>
  </si>
  <si>
    <t>installer lexan derriere rack stockage bouchons section cintrage</t>
  </si>
  <si>
    <t>28845</t>
  </si>
  <si>
    <t>31693</t>
  </si>
  <si>
    <t>carte electronique hs  remplacement par technicien CIAT</t>
  </si>
  <si>
    <t>30912</t>
  </si>
  <si>
    <t>securiser boitier nouvelle balance</t>
  </si>
  <si>
    <t>26710</t>
  </si>
  <si>
    <t>31737</t>
  </si>
  <si>
    <t>fixation barrieres hs</t>
  </si>
  <si>
    <t>31961</t>
  </si>
  <si>
    <t xml:space="preserve">installer souflette  </t>
  </si>
  <si>
    <t>31766</t>
  </si>
  <si>
    <t>goulotte cassée</t>
  </si>
  <si>
    <t>collage pvc</t>
  </si>
  <si>
    <t>31016</t>
  </si>
  <si>
    <t>pb fixation plaque d'egout section expedition</t>
  </si>
  <si>
    <t>32067</t>
  </si>
  <si>
    <t>fixer ciseaux sur chariot section 1126</t>
  </si>
  <si>
    <t>31696</t>
  </si>
  <si>
    <t>joint de buse hs</t>
  </si>
  <si>
    <t>nettoyage boitier buse,rempl joints et buse</t>
  </si>
  <si>
    <t>31694</t>
  </si>
  <si>
    <t>deplacer grilles TGBT</t>
  </si>
  <si>
    <t>31928</t>
  </si>
  <si>
    <t>siphon de sol vers garage a velo cassé</t>
  </si>
  <si>
    <t>31692</t>
  </si>
  <si>
    <t>remplacer grilles</t>
  </si>
  <si>
    <t>rempl sonde  et ecran sous garantie (effectué par Sapratin)</t>
  </si>
  <si>
    <t>TABLEAU DE BORD MAINTENANCE</t>
  </si>
  <si>
    <t/>
  </si>
  <si>
    <t>Date 1</t>
  </si>
  <si>
    <t>du</t>
  </si>
  <si>
    <t>Test</t>
  </si>
  <si>
    <t>au</t>
  </si>
  <si>
    <t>Jean</t>
  </si>
  <si>
    <t>pb1</t>
  </si>
  <si>
    <t>travaux 1</t>
  </si>
  <si>
    <t>Pierre</t>
  </si>
  <si>
    <t>pb2</t>
  </si>
  <si>
    <t>travaux 2</t>
  </si>
  <si>
    <t>Paul</t>
  </si>
  <si>
    <t>pb3</t>
  </si>
  <si>
    <t>travaux 3</t>
  </si>
  <si>
    <t>pb4</t>
  </si>
  <si>
    <t>travaux 4</t>
  </si>
  <si>
    <t>pb5</t>
  </si>
  <si>
    <t>travaux 5</t>
  </si>
  <si>
    <t>pb6</t>
  </si>
  <si>
    <t>travaux 6</t>
  </si>
  <si>
    <t>pb7</t>
  </si>
  <si>
    <t>travaux 7</t>
  </si>
  <si>
    <t>Jean Pierre</t>
  </si>
  <si>
    <t>pb8</t>
  </si>
  <si>
    <t>travaux 8</t>
  </si>
  <si>
    <t>pb9</t>
  </si>
  <si>
    <t>travaux 9</t>
  </si>
  <si>
    <t>pb11</t>
  </si>
  <si>
    <t>travaux 11</t>
  </si>
  <si>
    <t>pb14</t>
  </si>
  <si>
    <t>travaux 14</t>
  </si>
  <si>
    <t>pb16</t>
  </si>
  <si>
    <t>travaux 16</t>
  </si>
  <si>
    <t>gertubde</t>
  </si>
  <si>
    <t>pb19</t>
  </si>
  <si>
    <t>travaux 19</t>
  </si>
  <si>
    <t>Paul Gertrude</t>
  </si>
  <si>
    <t>pb20</t>
  </si>
  <si>
    <t>travaux 20</t>
  </si>
  <si>
    <t>1111  Décolletage</t>
  </si>
  <si>
    <t>1159  Essais</t>
  </si>
  <si>
    <t>1127  Colliers à secteurs</t>
  </si>
  <si>
    <t>Date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</si>
</sst>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5" formatCode="0.0%"/>
    <numFmt numFmtId="166" formatCode="dd/mm/yy;@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u/>
      <sz val="10"/>
      <color indexed="12"/>
      <name val="Arial"/>
      <family val="2"/>
    </font>
    <font>
      <b/>
      <sz val="8"/>
      <color indexed="8"/>
      <name val="Arial"/>
      <family val="2"/>
    </font>
    <font>
      <b/>
      <sz val="10"/>
      <color indexed="9"/>
      <name val="Arial"/>
      <family val="2"/>
    </font>
    <font>
      <sz val="8"/>
      <color indexed="9"/>
      <name val="Arial"/>
      <family val="2"/>
    </font>
    <font>
      <sz val="6"/>
      <color indexed="9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u/>
      <sz val="8"/>
      <color indexed="12"/>
      <name val="Arial"/>
      <family val="2"/>
    </font>
    <font>
      <sz val="10"/>
      <name val="Arial"/>
      <family val="2"/>
    </font>
    <font>
      <sz val="8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FFCC00"/>
        <bgColor rgb="FF000000"/>
      </patternFill>
    </fill>
  </fills>
  <borders count="2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/>
    <xf numFmtId="0" fontId="1" fillId="0" borderId="0"/>
  </cellStyleXfs>
  <cellXfs count="165">
    <xf numFmtId="0" fontId="0" fillId="0" borderId="0" xfId="0"/>
    <xf numFmtId="0" fontId="2" fillId="0" borderId="0" xfId="0" applyFont="1" applyFill="1" applyBorder="1" applyAlignment="1" applyProtection="1">
      <alignment horizontal="center" wrapText="1"/>
      <protection locked="0"/>
    </xf>
    <xf numFmtId="0" fontId="2" fillId="0" borderId="0" xfId="0" applyFont="1" applyFill="1" applyAlignment="1" applyProtection="1">
      <alignment horizontal="center" wrapText="1"/>
      <protection locked="0"/>
    </xf>
    <xf numFmtId="0" fontId="2" fillId="0" borderId="0" xfId="0" applyFont="1" applyAlignment="1" applyProtection="1">
      <alignment horizontal="center" wrapText="1"/>
      <protection locked="0"/>
    </xf>
    <xf numFmtId="0" fontId="2" fillId="0" borderId="0" xfId="0" applyFont="1" applyAlignment="1" applyProtection="1">
      <alignment wrapText="1"/>
      <protection locked="0"/>
    </xf>
    <xf numFmtId="0" fontId="2" fillId="0" borderId="0" xfId="0" applyNumberFormat="1" applyFont="1" applyAlignment="1" applyProtection="1">
      <alignment horizontal="left" wrapText="1"/>
      <protection locked="0"/>
    </xf>
    <xf numFmtId="49" fontId="2" fillId="0" borderId="1" xfId="0" applyNumberFormat="1" applyFont="1" applyBorder="1" applyAlignment="1" applyProtection="1">
      <alignment horizontal="center" wrapText="1"/>
      <protection locked="0"/>
    </xf>
    <xf numFmtId="49" fontId="3" fillId="0" borderId="1" xfId="0" applyNumberFormat="1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2" fillId="0" borderId="1" xfId="0" applyFont="1" applyFill="1" applyBorder="1" applyAlignment="1" applyProtection="1">
      <alignment horizontal="center" wrapText="1"/>
      <protection locked="0"/>
    </xf>
    <xf numFmtId="49" fontId="2" fillId="0" borderId="0" xfId="0" applyNumberFormat="1" applyFont="1" applyAlignment="1" applyProtection="1">
      <alignment horizontal="center" wrapText="1"/>
      <protection locked="0"/>
    </xf>
    <xf numFmtId="0" fontId="2" fillId="0" borderId="0" xfId="0" applyNumberFormat="1" applyFont="1" applyAlignment="1" applyProtection="1">
      <alignment horizontal="center" wrapText="1"/>
      <protection locked="0"/>
    </xf>
    <xf numFmtId="0" fontId="2" fillId="0" borderId="0" xfId="0" applyFont="1" applyAlignment="1" applyProtection="1">
      <alignment horizontal="left" wrapText="1"/>
      <protection locked="0"/>
    </xf>
    <xf numFmtId="0" fontId="3" fillId="0" borderId="0" xfId="0" applyNumberFormat="1" applyFont="1" applyFill="1" applyAlignment="1" applyProtection="1">
      <alignment horizontal="center" wrapText="1"/>
      <protection locked="0"/>
    </xf>
    <xf numFmtId="164" fontId="2" fillId="0" borderId="0" xfId="0" applyNumberFormat="1" applyFont="1" applyAlignment="1" applyProtection="1">
      <alignment horizontal="center" wrapText="1"/>
      <protection locked="0"/>
    </xf>
    <xf numFmtId="49" fontId="4" fillId="4" borderId="0" xfId="0" applyNumberFormat="1" applyFont="1" applyFill="1" applyBorder="1" applyAlignment="1" applyProtection="1">
      <alignment horizontal="center" vertical="center" wrapText="1"/>
    </xf>
    <xf numFmtId="164" fontId="3" fillId="5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right" vertical="center" wrapText="1"/>
    </xf>
    <xf numFmtId="165" fontId="2" fillId="6" borderId="0" xfId="0" applyNumberFormat="1" applyFont="1" applyFill="1" applyAlignment="1" applyProtection="1">
      <alignment horizontal="center" vertical="center" wrapText="1"/>
    </xf>
    <xf numFmtId="164" fontId="8" fillId="4" borderId="0" xfId="0" applyNumberFormat="1" applyFont="1" applyFill="1" applyBorder="1" applyAlignment="1" applyProtection="1">
      <alignment horizontal="center" vertical="center" wrapText="1"/>
    </xf>
    <xf numFmtId="0" fontId="8" fillId="4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vertical="center" wrapText="1"/>
    </xf>
    <xf numFmtId="0" fontId="8" fillId="4" borderId="0" xfId="0" applyNumberFormat="1" applyFont="1" applyFill="1" applyBorder="1" applyAlignment="1" applyProtection="1">
      <alignment horizontal="center" vertical="center" wrapText="1"/>
    </xf>
    <xf numFmtId="0" fontId="2" fillId="5" borderId="0" xfId="0" applyNumberFormat="1" applyFont="1" applyFill="1" applyBorder="1" applyAlignment="1" applyProtection="1">
      <alignment horizontal="center" vertical="center" wrapText="1"/>
    </xf>
    <xf numFmtId="9" fontId="2" fillId="5" borderId="0" xfId="0" applyNumberFormat="1" applyFont="1" applyFill="1" applyBorder="1" applyAlignment="1" applyProtection="1">
      <alignment horizontal="center" vertical="center" wrapText="1"/>
    </xf>
    <xf numFmtId="164" fontId="6" fillId="5" borderId="0" xfId="0" applyNumberFormat="1" applyFont="1" applyFill="1" applyBorder="1" applyAlignment="1" applyProtection="1">
      <alignment horizontal="center"/>
    </xf>
    <xf numFmtId="2" fontId="2" fillId="0" borderId="2" xfId="0" applyNumberFormat="1" applyFont="1" applyBorder="1" applyAlignment="1" applyProtection="1">
      <alignment horizontal="left" wrapText="1"/>
    </xf>
    <xf numFmtId="49" fontId="4" fillId="4" borderId="0" xfId="0" applyNumberFormat="1" applyFont="1" applyFill="1" applyBorder="1" applyAlignment="1" applyProtection="1">
      <alignment horizontal="center" wrapText="1"/>
    </xf>
    <xf numFmtId="1" fontId="2" fillId="5" borderId="0" xfId="0" applyNumberFormat="1" applyFont="1" applyFill="1" applyBorder="1" applyAlignment="1" applyProtection="1">
      <alignment horizontal="center" wrapText="1"/>
    </xf>
    <xf numFmtId="1" fontId="3" fillId="5" borderId="0" xfId="0" applyNumberFormat="1" applyFont="1" applyFill="1" applyBorder="1" applyAlignment="1" applyProtection="1">
      <alignment horizontal="center" wrapText="1"/>
    </xf>
    <xf numFmtId="2" fontId="2" fillId="5" borderId="0" xfId="0" applyNumberFormat="1" applyFont="1" applyFill="1" applyBorder="1" applyAlignment="1" applyProtection="1">
      <alignment horizontal="center" wrapText="1"/>
    </xf>
    <xf numFmtId="0" fontId="2" fillId="0" borderId="0" xfId="0" applyFont="1" applyFill="1" applyBorder="1" applyAlignment="1" applyProtection="1">
      <alignment horizontal="center" wrapText="1"/>
    </xf>
    <xf numFmtId="0" fontId="2" fillId="0" borderId="0" xfId="0" applyFont="1" applyFill="1" applyAlignment="1" applyProtection="1">
      <alignment horizontal="center" wrapText="1"/>
    </xf>
    <xf numFmtId="0" fontId="2" fillId="0" borderId="0" xfId="0" applyFont="1" applyAlignment="1" applyProtection="1">
      <alignment horizontal="center" wrapText="1"/>
    </xf>
    <xf numFmtId="0" fontId="2" fillId="0" borderId="0" xfId="0" applyFont="1" applyAlignment="1" applyProtection="1">
      <alignment wrapText="1"/>
    </xf>
    <xf numFmtId="0" fontId="8" fillId="4" borderId="0" xfId="0" applyNumberFormat="1" applyFont="1" applyFill="1" applyBorder="1" applyAlignment="1" applyProtection="1">
      <alignment horizontal="center" wrapText="1"/>
    </xf>
    <xf numFmtId="0" fontId="2" fillId="5" borderId="0" xfId="0" applyNumberFormat="1" applyFont="1" applyFill="1" applyBorder="1" applyAlignment="1" applyProtection="1">
      <alignment horizontal="center" wrapText="1"/>
    </xf>
    <xf numFmtId="49" fontId="4" fillId="4" borderId="0" xfId="0" applyNumberFormat="1" applyFont="1" applyFill="1" applyBorder="1" applyAlignment="1" applyProtection="1">
      <alignment horizontal="center"/>
    </xf>
    <xf numFmtId="1" fontId="3" fillId="5" borderId="0" xfId="0" applyNumberFormat="1" applyFont="1" applyFill="1" applyBorder="1" applyAlignment="1" applyProtection="1">
      <alignment horizontal="center"/>
    </xf>
    <xf numFmtId="0" fontId="2" fillId="0" borderId="0" xfId="0" applyNumberFormat="1" applyFont="1" applyAlignment="1" applyProtection="1">
      <alignment horizontal="left" wrapText="1"/>
    </xf>
    <xf numFmtId="0" fontId="2" fillId="5" borderId="0" xfId="0" applyFont="1" applyFill="1" applyBorder="1" applyAlignment="1" applyProtection="1">
      <alignment horizontal="center" wrapText="1"/>
    </xf>
    <xf numFmtId="0" fontId="4" fillId="7" borderId="3" xfId="0" applyNumberFormat="1" applyFont="1" applyFill="1" applyBorder="1" applyAlignment="1" applyProtection="1">
      <alignment horizontal="center" wrapText="1"/>
    </xf>
    <xf numFmtId="0" fontId="3" fillId="5" borderId="0" xfId="0" applyNumberFormat="1" applyFont="1" applyFill="1" applyBorder="1" applyAlignment="1" applyProtection="1">
      <alignment horizontal="center" wrapText="1"/>
    </xf>
    <xf numFmtId="9" fontId="3" fillId="5" borderId="0" xfId="0" applyNumberFormat="1" applyFont="1" applyFill="1" applyBorder="1" applyAlignment="1" applyProtection="1">
      <alignment horizontal="center" wrapText="1"/>
    </xf>
    <xf numFmtId="0" fontId="3" fillId="0" borderId="0" xfId="0" applyFont="1" applyFill="1" applyAlignment="1" applyProtection="1">
      <alignment horizontal="right" wrapText="1"/>
    </xf>
    <xf numFmtId="1" fontId="3" fillId="0" borderId="0" xfId="0" applyNumberFormat="1" applyFont="1" applyFill="1" applyAlignment="1" applyProtection="1">
      <alignment horizontal="right" wrapText="1"/>
    </xf>
    <xf numFmtId="0" fontId="3" fillId="0" borderId="0" xfId="0" applyFont="1" applyFill="1" applyAlignment="1" applyProtection="1">
      <alignment horizontal="left" wrapText="1"/>
    </xf>
    <xf numFmtId="164" fontId="3" fillId="0" borderId="0" xfId="0" applyNumberFormat="1" applyFont="1" applyFill="1" applyAlignment="1" applyProtection="1">
      <alignment horizontal="right"/>
    </xf>
    <xf numFmtId="1" fontId="3" fillId="0" borderId="0" xfId="0" applyNumberFormat="1" applyFont="1" applyFill="1" applyAlignment="1" applyProtection="1">
      <alignment horizontal="left" wrapText="1"/>
    </xf>
    <xf numFmtId="2" fontId="3" fillId="5" borderId="0" xfId="0" applyNumberFormat="1" applyFont="1" applyFill="1" applyBorder="1" applyAlignment="1" applyProtection="1">
      <alignment horizontal="center" vertical="center" wrapText="1"/>
    </xf>
    <xf numFmtId="0" fontId="10" fillId="3" borderId="0" xfId="0" applyFont="1" applyFill="1" applyAlignment="1" applyProtection="1">
      <alignment horizontal="left"/>
    </xf>
    <xf numFmtId="1" fontId="2" fillId="3" borderId="0" xfId="0" applyNumberFormat="1" applyFont="1" applyFill="1" applyBorder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 vertical="center" wrapText="1"/>
    </xf>
    <xf numFmtId="49" fontId="9" fillId="0" borderId="0" xfId="0" applyNumberFormat="1" applyFont="1" applyFill="1" applyBorder="1" applyAlignment="1" applyProtection="1">
      <alignment horizontal="center" vertical="center" wrapText="1"/>
    </xf>
    <xf numFmtId="164" fontId="2" fillId="8" borderId="4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 wrapText="1"/>
    </xf>
    <xf numFmtId="164" fontId="2" fillId="9" borderId="5" xfId="0" applyNumberFormat="1" applyFont="1" applyFill="1" applyBorder="1" applyAlignment="1" applyProtection="1">
      <alignment horizontal="center" vertical="center"/>
    </xf>
    <xf numFmtId="1" fontId="2" fillId="9" borderId="6" xfId="0" applyNumberFormat="1" applyFont="1" applyFill="1" applyBorder="1" applyAlignment="1" applyProtection="1">
      <alignment horizontal="center" vertical="center" wrapText="1"/>
    </xf>
    <xf numFmtId="164" fontId="2" fillId="0" borderId="0" xfId="0" quotePrefix="1" applyNumberFormat="1" applyFont="1" applyAlignment="1" applyProtection="1">
      <alignment horizontal="left"/>
    </xf>
    <xf numFmtId="0" fontId="2" fillId="9" borderId="4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vertical="center" wrapText="1"/>
    </xf>
    <xf numFmtId="49" fontId="3" fillId="10" borderId="7" xfId="0" applyNumberFormat="1" applyFont="1" applyFill="1" applyBorder="1" applyAlignment="1" applyProtection="1">
      <alignment horizontal="center" vertical="center" wrapText="1"/>
    </xf>
    <xf numFmtId="0" fontId="3" fillId="10" borderId="7" xfId="0" applyNumberFormat="1" applyFont="1" applyFill="1" applyBorder="1" applyAlignment="1" applyProtection="1">
      <alignment horizontal="center" vertical="center" textRotation="90" wrapText="1"/>
    </xf>
    <xf numFmtId="0" fontId="3" fillId="10" borderId="7" xfId="0" applyFont="1" applyFill="1" applyBorder="1" applyAlignment="1" applyProtection="1">
      <alignment horizontal="center" vertical="center" wrapText="1"/>
    </xf>
    <xf numFmtId="0" fontId="3" fillId="10" borderId="8" xfId="0" applyNumberFormat="1" applyFont="1" applyFill="1" applyBorder="1" applyAlignment="1" applyProtection="1">
      <alignment horizontal="center" vertical="center" textRotation="90" wrapText="1"/>
    </xf>
    <xf numFmtId="0" fontId="3" fillId="10" borderId="7" xfId="0" applyNumberFormat="1" applyFont="1" applyFill="1" applyBorder="1" applyAlignment="1" applyProtection="1">
      <alignment horizontal="center" vertical="center" wrapText="1"/>
    </xf>
    <xf numFmtId="164" fontId="3" fillId="10" borderId="7" xfId="0" applyNumberFormat="1" applyFont="1" applyFill="1" applyBorder="1" applyAlignment="1" applyProtection="1">
      <alignment horizontal="center" vertical="center" wrapText="1"/>
    </xf>
    <xf numFmtId="0" fontId="3" fillId="10" borderId="7" xfId="0" applyFont="1" applyFill="1" applyBorder="1" applyAlignment="1" applyProtection="1">
      <alignment horizontal="center" vertical="center" textRotation="90" wrapText="1"/>
    </xf>
    <xf numFmtId="0" fontId="3" fillId="10" borderId="9" xfId="0" applyFont="1" applyFill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wrapText="1"/>
    </xf>
    <xf numFmtId="0" fontId="2" fillId="0" borderId="1" xfId="0" applyFont="1" applyFill="1" applyBorder="1" applyAlignment="1" applyProtection="1">
      <alignment horizontal="center" wrapText="1"/>
    </xf>
    <xf numFmtId="0" fontId="2" fillId="0" borderId="1" xfId="0" applyFont="1" applyBorder="1" applyAlignment="1" applyProtection="1">
      <alignment horizontal="center" wrapText="1"/>
    </xf>
    <xf numFmtId="0" fontId="3" fillId="11" borderId="7" xfId="0" applyNumberFormat="1" applyFont="1" applyFill="1" applyBorder="1" applyAlignment="1" applyProtection="1">
      <alignment horizontal="center" wrapText="1"/>
    </xf>
    <xf numFmtId="0" fontId="3" fillId="12" borderId="4" xfId="0" applyNumberFormat="1" applyFont="1" applyFill="1" applyBorder="1" applyAlignment="1" applyProtection="1">
      <alignment horizontal="center" wrapText="1"/>
      <protection locked="0"/>
    </xf>
    <xf numFmtId="0" fontId="12" fillId="0" borderId="0" xfId="1" applyFont="1" applyFill="1" applyAlignment="1" applyProtection="1">
      <alignment horizontal="right" wrapText="1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12" fillId="13" borderId="0" xfId="1" applyNumberFormat="1" applyFont="1" applyFill="1" applyBorder="1" applyAlignment="1" applyProtection="1">
      <alignment horizontal="center"/>
    </xf>
    <xf numFmtId="164" fontId="2" fillId="9" borderId="3" xfId="0" applyNumberFormat="1" applyFont="1" applyFill="1" applyBorder="1" applyAlignment="1" applyProtection="1">
      <alignment horizontal="center" vertical="center"/>
    </xf>
    <xf numFmtId="0" fontId="2" fillId="0" borderId="1" xfId="0" applyNumberFormat="1" applyFont="1" applyBorder="1" applyAlignment="1" applyProtection="1">
      <alignment horizontal="left" vertical="center" wrapText="1"/>
      <protection locked="0"/>
    </xf>
    <xf numFmtId="0" fontId="2" fillId="0" borderId="0" xfId="0" applyNumberFormat="1" applyFont="1" applyAlignment="1" applyProtection="1">
      <alignment horizontal="left" vertical="center" wrapText="1"/>
    </xf>
    <xf numFmtId="0" fontId="12" fillId="13" borderId="0" xfId="1" applyNumberFormat="1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left" vertical="center" wrapText="1"/>
    </xf>
    <xf numFmtId="0" fontId="2" fillId="0" borderId="0" xfId="0" applyNumberFormat="1" applyFont="1" applyAlignment="1" applyProtection="1">
      <alignment horizontal="left" vertical="center" wrapText="1"/>
      <protection locked="0"/>
    </xf>
    <xf numFmtId="0" fontId="2" fillId="0" borderId="0" xfId="0" applyNumberFormat="1" applyFont="1" applyAlignment="1" applyProtection="1">
      <alignment horizontal="center" wrapText="1"/>
    </xf>
    <xf numFmtId="0" fontId="3" fillId="0" borderId="0" xfId="0" applyFont="1" applyFill="1" applyAlignment="1" applyProtection="1">
      <alignment horizontal="center" wrapText="1"/>
    </xf>
    <xf numFmtId="0" fontId="2" fillId="0" borderId="1" xfId="0" applyNumberFormat="1" applyFont="1" applyBorder="1" applyAlignment="1" applyProtection="1">
      <alignment horizontal="center" wrapText="1"/>
      <protection locked="0"/>
    </xf>
    <xf numFmtId="164" fontId="2" fillId="14" borderId="4" xfId="0" applyNumberFormat="1" applyFont="1" applyFill="1" applyBorder="1" applyAlignment="1" applyProtection="1">
      <alignment horizontal="center" vertical="center"/>
    </xf>
    <xf numFmtId="0" fontId="3" fillId="12" borderId="0" xfId="0" applyNumberFormat="1" applyFont="1" applyFill="1" applyBorder="1" applyAlignment="1" applyProtection="1">
      <alignment horizontal="center" wrapText="1"/>
      <protection locked="0"/>
    </xf>
    <xf numFmtId="2" fontId="3" fillId="0" borderId="1" xfId="0" applyNumberFormat="1" applyFont="1" applyFill="1" applyBorder="1" applyAlignment="1" applyProtection="1">
      <alignment horizontal="center" wrapText="1"/>
      <protection locked="0"/>
    </xf>
    <xf numFmtId="0" fontId="4" fillId="7" borderId="0" xfId="0" applyFont="1" applyFill="1" applyBorder="1" applyAlignment="1" applyProtection="1">
      <alignment horizontal="center" vertical="center" wrapText="1"/>
    </xf>
    <xf numFmtId="0" fontId="3" fillId="11" borderId="7" xfId="0" applyNumberFormat="1" applyFont="1" applyFill="1" applyBorder="1" applyAlignment="1" applyProtection="1">
      <alignment horizontal="center" wrapText="1"/>
      <protection locked="0"/>
    </xf>
    <xf numFmtId="0" fontId="2" fillId="0" borderId="1" xfId="0" applyFont="1" applyBorder="1" applyAlignment="1" applyProtection="1">
      <alignment horizontal="center" wrapText="1"/>
      <protection locked="0"/>
    </xf>
    <xf numFmtId="0" fontId="2" fillId="0" borderId="1" xfId="0" quotePrefix="1" applyNumberFormat="1" applyFont="1" applyBorder="1" applyAlignment="1" applyProtection="1">
      <alignment horizontal="center" wrapText="1"/>
      <protection locked="0"/>
    </xf>
    <xf numFmtId="164" fontId="3" fillId="5" borderId="0" xfId="0" applyNumberFormat="1" applyFont="1" applyFill="1" applyBorder="1" applyAlignment="1" applyProtection="1">
      <alignment horizontal="center" vertical="center" wrapText="1"/>
    </xf>
    <xf numFmtId="164" fontId="6" fillId="5" borderId="0" xfId="0" applyNumberFormat="1" applyFont="1" applyFill="1" applyBorder="1" applyAlignment="1" applyProtection="1">
      <alignment horizontal="center" vertical="center" wrapText="1"/>
    </xf>
    <xf numFmtId="1" fontId="3" fillId="5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wrapText="1"/>
    </xf>
    <xf numFmtId="22" fontId="2" fillId="0" borderId="1" xfId="0" applyNumberFormat="1" applyFont="1" applyBorder="1" applyAlignment="1" applyProtection="1">
      <alignment horizontal="center" wrapText="1"/>
      <protection locked="0"/>
    </xf>
    <xf numFmtId="2" fontId="2" fillId="16" borderId="0" xfId="0" applyNumberFormat="1" applyFont="1" applyFill="1" applyBorder="1" applyAlignment="1" applyProtection="1">
      <alignment horizontal="right" vertical="center" wrapText="1"/>
    </xf>
    <xf numFmtId="22" fontId="2" fillId="0" borderId="0" xfId="0" applyNumberFormat="1" applyFont="1" applyAlignment="1" applyProtection="1">
      <alignment vertical="center" wrapText="1"/>
    </xf>
    <xf numFmtId="2" fontId="14" fillId="0" borderId="1" xfId="0" applyNumberFormat="1" applyFont="1" applyBorder="1" applyAlignment="1" applyProtection="1">
      <alignment horizontal="center" wrapText="1"/>
    </xf>
    <xf numFmtId="2" fontId="2" fillId="0" borderId="0" xfId="0" applyNumberFormat="1" applyFont="1" applyAlignment="1" applyProtection="1">
      <alignment horizontal="center" wrapText="1"/>
    </xf>
    <xf numFmtId="2" fontId="3" fillId="16" borderId="0" xfId="0" applyNumberFormat="1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wrapText="1"/>
    </xf>
    <xf numFmtId="16" fontId="2" fillId="0" borderId="0" xfId="0" applyNumberFormat="1" applyFont="1" applyAlignment="1" applyProtection="1">
      <alignment horizontal="left" vertical="center" wrapText="1"/>
    </xf>
    <xf numFmtId="2" fontId="14" fillId="0" borderId="1" xfId="0" applyNumberFormat="1" applyFont="1" applyBorder="1" applyAlignment="1" applyProtection="1">
      <alignment horizont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</xf>
    <xf numFmtId="1" fontId="14" fillId="0" borderId="1" xfId="0" applyNumberFormat="1" applyFont="1" applyBorder="1" applyAlignment="1" applyProtection="1">
      <alignment horizontal="center" wrapText="1"/>
    </xf>
    <xf numFmtId="0" fontId="2" fillId="2" borderId="1" xfId="0" applyNumberFormat="1" applyFont="1" applyFill="1" applyBorder="1" applyAlignment="1" applyProtection="1">
      <alignment horizontal="center" wrapText="1"/>
    </xf>
    <xf numFmtId="0" fontId="1" fillId="0" borderId="14" xfId="3" applyBorder="1"/>
    <xf numFmtId="0" fontId="1" fillId="0" borderId="16" xfId="3" applyBorder="1"/>
    <xf numFmtId="0" fontId="1" fillId="0" borderId="15" xfId="3" applyBorder="1"/>
    <xf numFmtId="0" fontId="1" fillId="0" borderId="0" xfId="3"/>
    <xf numFmtId="0" fontId="17" fillId="0" borderId="0" xfId="3" applyFont="1" applyAlignment="1">
      <alignment horizontal="center"/>
    </xf>
    <xf numFmtId="0" fontId="1" fillId="0" borderId="17" xfId="3" applyBorder="1"/>
    <xf numFmtId="0" fontId="1" fillId="0" borderId="18" xfId="3" applyBorder="1"/>
    <xf numFmtId="0" fontId="1" fillId="0" borderId="19" xfId="3" applyBorder="1"/>
    <xf numFmtId="0" fontId="1" fillId="0" borderId="20" xfId="3" applyBorder="1"/>
    <xf numFmtId="0" fontId="1" fillId="0" borderId="21" xfId="3" applyBorder="1"/>
    <xf numFmtId="0" fontId="15" fillId="0" borderId="0" xfId="3" applyFont="1" applyAlignment="1">
      <alignment horizontal="center"/>
    </xf>
    <xf numFmtId="0" fontId="17" fillId="0" borderId="0" xfId="3" applyFont="1"/>
    <xf numFmtId="0" fontId="17" fillId="0" borderId="0" xfId="3" applyFont="1" applyAlignment="1">
      <alignment horizontal="right" indent="1"/>
    </xf>
    <xf numFmtId="14" fontId="15" fillId="0" borderId="0" xfId="3" applyNumberFormat="1" applyFont="1" applyAlignment="1">
      <alignment horizontal="center" vertical="center"/>
    </xf>
    <xf numFmtId="0" fontId="1" fillId="0" borderId="4" xfId="3" applyBorder="1" applyAlignment="1">
      <alignment horizontal="center"/>
    </xf>
    <xf numFmtId="0" fontId="1" fillId="17" borderId="0" xfId="3" applyFill="1" applyAlignment="1">
      <alignment horizontal="centerContinuous"/>
    </xf>
    <xf numFmtId="49" fontId="2" fillId="0" borderId="1" xfId="3" applyNumberFormat="1" applyFont="1" applyBorder="1" applyAlignment="1">
      <alignment horizontal="center" wrapText="1"/>
    </xf>
    <xf numFmtId="0" fontId="3" fillId="18" borderId="7" xfId="3" applyFont="1" applyFill="1" applyBorder="1" applyAlignment="1">
      <alignment horizontal="center" wrapText="1"/>
    </xf>
    <xf numFmtId="0" fontId="2" fillId="0" borderId="1" xfId="3" applyFont="1" applyBorder="1" applyAlignment="1">
      <alignment horizontal="center" wrapText="1"/>
    </xf>
    <xf numFmtId="2" fontId="3" fillId="0" borderId="1" xfId="3" applyNumberFormat="1" applyFont="1" applyBorder="1" applyAlignment="1">
      <alignment horizontal="center" wrapText="1"/>
    </xf>
    <xf numFmtId="49" fontId="3" fillId="0" borderId="1" xfId="3" applyNumberFormat="1" applyFont="1" applyBorder="1" applyAlignment="1">
      <alignment horizontal="center" wrapText="1"/>
    </xf>
    <xf numFmtId="0" fontId="2" fillId="0" borderId="1" xfId="3" applyFont="1" applyBorder="1" applyAlignment="1">
      <alignment horizontal="left" vertical="center" wrapText="1"/>
    </xf>
    <xf numFmtId="0" fontId="1" fillId="0" borderId="0" xfId="3" applyAlignment="1">
      <alignment horizontal="center"/>
    </xf>
    <xf numFmtId="0" fontId="17" fillId="0" borderId="0" xfId="3" applyFont="1" applyAlignment="1">
      <alignment horizontal="left"/>
    </xf>
    <xf numFmtId="0" fontId="1" fillId="0" borderId="0" xfId="3" applyAlignment="1">
      <alignment horizontal="left"/>
    </xf>
    <xf numFmtId="0" fontId="17" fillId="0" borderId="0" xfId="0" applyFont="1" applyAlignment="1">
      <alignment horizontal="center"/>
    </xf>
    <xf numFmtId="14" fontId="15" fillId="0" borderId="0" xfId="0" applyNumberFormat="1" applyFont="1" applyAlignment="1">
      <alignment horizontal="center" vertical="center"/>
    </xf>
    <xf numFmtId="0" fontId="4" fillId="7" borderId="10" xfId="0" applyFont="1" applyFill="1" applyBorder="1" applyAlignment="1" applyProtection="1">
      <alignment horizontal="center" vertical="center" wrapText="1"/>
    </xf>
    <xf numFmtId="0" fontId="4" fillId="7" borderId="11" xfId="0" applyFont="1" applyFill="1" applyBorder="1" applyAlignment="1" applyProtection="1">
      <alignment horizontal="center" vertical="center" wrapText="1"/>
    </xf>
    <xf numFmtId="0" fontId="4" fillId="7" borderId="12" xfId="0" applyFont="1" applyFill="1" applyBorder="1" applyAlignment="1" applyProtection="1">
      <alignment horizontal="center" vertical="center" wrapText="1"/>
    </xf>
    <xf numFmtId="0" fontId="5" fillId="13" borderId="0" xfId="1" applyNumberFormat="1" applyFill="1" applyBorder="1" applyAlignment="1" applyProtection="1">
      <alignment horizontal="center"/>
    </xf>
    <xf numFmtId="0" fontId="12" fillId="13" borderId="0" xfId="1" applyNumberFormat="1" applyFont="1" applyFill="1" applyBorder="1" applyAlignment="1" applyProtection="1">
      <alignment horizontal="center"/>
    </xf>
    <xf numFmtId="0" fontId="4" fillId="4" borderId="0" xfId="0" applyNumberFormat="1" applyFont="1" applyFill="1" applyBorder="1" applyAlignment="1" applyProtection="1">
      <alignment horizontal="center" vertical="center" wrapText="1"/>
    </xf>
    <xf numFmtId="49" fontId="9" fillId="4" borderId="0" xfId="0" applyNumberFormat="1" applyFont="1" applyFill="1" applyBorder="1" applyAlignment="1" applyProtection="1">
      <alignment horizontal="center" vertical="center" wrapText="1"/>
    </xf>
    <xf numFmtId="22" fontId="3" fillId="5" borderId="0" xfId="0" applyNumberFormat="1" applyFont="1" applyFill="1" applyBorder="1" applyAlignment="1" applyProtection="1">
      <alignment horizontal="center" vertical="center" wrapText="1"/>
    </xf>
    <xf numFmtId="164" fontId="6" fillId="5" borderId="0" xfId="0" applyNumberFormat="1" applyFont="1" applyFill="1" applyBorder="1" applyAlignment="1" applyProtection="1">
      <alignment horizontal="center" vertical="center" wrapText="1"/>
    </xf>
    <xf numFmtId="1" fontId="3" fillId="5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NumberFormat="1" applyFont="1" applyAlignment="1" applyProtection="1">
      <alignment horizontal="center" wrapText="1"/>
    </xf>
    <xf numFmtId="0" fontId="2" fillId="0" borderId="0" xfId="0" applyFont="1" applyAlignment="1" applyProtection="1">
      <alignment horizontal="center" wrapText="1"/>
    </xf>
    <xf numFmtId="0" fontId="2" fillId="15" borderId="0" xfId="0" applyFont="1" applyFill="1" applyAlignment="1" applyProtection="1">
      <alignment horizontal="center" vertical="center" wrapText="1"/>
    </xf>
    <xf numFmtId="0" fontId="2" fillId="15" borderId="13" xfId="0" applyFont="1" applyFill="1" applyBorder="1" applyAlignment="1" applyProtection="1">
      <alignment horizontal="center" vertical="center" wrapText="1"/>
    </xf>
    <xf numFmtId="2" fontId="2" fillId="16" borderId="0" xfId="0" applyNumberFormat="1" applyFont="1" applyFill="1" applyBorder="1" applyAlignment="1" applyProtection="1">
      <alignment horizontal="center" vertical="center" wrapText="1"/>
    </xf>
    <xf numFmtId="166" fontId="3" fillId="16" borderId="0" xfId="0" applyNumberFormat="1" applyFont="1" applyFill="1" applyAlignment="1" applyProtection="1">
      <alignment horizontal="center" vertical="center" wrapText="1"/>
      <protection locked="0"/>
    </xf>
    <xf numFmtId="0" fontId="16" fillId="0" borderId="14" xfId="3" applyFont="1" applyBorder="1" applyAlignment="1">
      <alignment horizontal="center" vertical="center"/>
    </xf>
    <xf numFmtId="0" fontId="16" fillId="0" borderId="16" xfId="3" applyFont="1" applyBorder="1" applyAlignment="1">
      <alignment horizontal="center" vertical="center"/>
    </xf>
    <xf numFmtId="0" fontId="16" fillId="0" borderId="17" xfId="3" applyFont="1" applyBorder="1" applyAlignment="1">
      <alignment horizontal="center" vertical="center"/>
    </xf>
    <xf numFmtId="0" fontId="16" fillId="0" borderId="0" xfId="3" applyFont="1" applyAlignment="1">
      <alignment horizontal="center" vertical="center"/>
    </xf>
    <xf numFmtId="0" fontId="16" fillId="0" borderId="19" xfId="3" applyFont="1" applyBorder="1" applyAlignment="1">
      <alignment horizontal="center" vertical="center"/>
    </xf>
    <xf numFmtId="0" fontId="16" fillId="0" borderId="20" xfId="3" applyFont="1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2" xfId="2" xr:uid="{00000000-0005-0000-0000-000002000000}"/>
    <cellStyle name="Normal 3" xfId="3" xr:uid="{974731D4-F03D-47D3-B8C9-A4E3D0093781}"/>
  </cellStyles>
  <dxfs count="6">
    <dxf>
      <fill>
        <patternFill>
          <bgColor indexed="11"/>
        </patternFill>
      </fill>
    </dxf>
    <dxf>
      <fill>
        <patternFill>
          <bgColor indexed="1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0000"/>
      </font>
    </dxf>
    <dxf>
      <fill>
        <patternFill>
          <bgColor indexed="10"/>
        </patternFill>
      </fill>
    </dxf>
  </dxfs>
  <tableStyles count="0" defaultTableStyle="TableStyleMedium9" defaultPivotStyle="PivotStyleLight16"/>
  <colors>
    <mruColors>
      <color rgb="FFFFFF99"/>
      <color rgb="FF9CE739"/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485775</xdr:colOff>
      <xdr:row>0</xdr:row>
      <xdr:rowOff>19050</xdr:rowOff>
    </xdr:from>
    <xdr:to>
      <xdr:col>8</xdr:col>
      <xdr:colOff>1400175</xdr:colOff>
      <xdr:row>5</xdr:row>
      <xdr:rowOff>0</xdr:rowOff>
    </xdr:to>
    <xdr:pic>
      <xdr:nvPicPr>
        <xdr:cNvPr id="1025" name="Picture 288" descr="PE02002_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524375" y="19050"/>
          <a:ext cx="914400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457200</xdr:colOff>
      <xdr:row>8</xdr:row>
      <xdr:rowOff>171451</xdr:rowOff>
    </xdr:from>
    <xdr:ext cx="1219199" cy="344633"/>
    <xdr:sp macro="[0]!EXTRACT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AF98C5AF-27FF-4A13-8BC0-0176DD897217}"/>
            </a:ext>
          </a:extLst>
        </xdr:cNvPr>
        <xdr:cNvSpPr/>
      </xdr:nvSpPr>
      <xdr:spPr>
        <a:xfrm>
          <a:off x="7286625" y="1695451"/>
          <a:ext cx="1219199" cy="34463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FR" sz="1400"/>
            <a:t>EXTRAIRE</a:t>
          </a:r>
        </a:p>
      </xdr:txBody>
    </xdr:sp>
    <xdr:clientData/>
  </xdr:oneCellAnchor>
  <xdr:twoCellAnchor editAs="oneCell">
    <xdr:from>
      <xdr:col>0</xdr:col>
      <xdr:colOff>145598</xdr:colOff>
      <xdr:row>0</xdr:row>
      <xdr:rowOff>78921</xdr:rowOff>
    </xdr:from>
    <xdr:to>
      <xdr:col>1</xdr:col>
      <xdr:colOff>90355</xdr:colOff>
      <xdr:row>3</xdr:row>
      <xdr:rowOff>119421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2F7C68A-2277-4A20-B936-3E91A3E269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5598" y="78921"/>
          <a:ext cx="1906907" cy="61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communs\BdD%20&#233;quipements\BdD%20Equipements%20ESP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Equipements"/>
      <sheetName val="BdD Equipements ESPA"/>
    </sheetNames>
    <sheetDataSet>
      <sheetData sheetId="0" refreshError="1">
        <row r="5">
          <cell r="A5" t="str">
            <v>N°</v>
          </cell>
          <cell r="B5" t="str">
            <v>Date Mise à jour</v>
          </cell>
          <cell r="C5" t="str">
            <v>MARQUE</v>
          </cell>
          <cell r="D5" t="str">
            <v>DESIGNATION</v>
          </cell>
          <cell r="E5" t="str">
            <v>Date de Mise en Service</v>
          </cell>
          <cell r="F5" t="str">
            <v>Date de sortie de l'inventaire</v>
          </cell>
          <cell r="G5" t="str">
            <v>Destination à la sortie du PV</v>
          </cell>
          <cell r="H5" t="str">
            <v>POSTE DE CHARGE</v>
          </cell>
          <cell r="I5" t="str">
            <v>TYPE</v>
          </cell>
          <cell r="J5" t="str">
            <v>N° SERIE</v>
          </cell>
          <cell r="K5" t="str">
            <v>SECTION
(IG = installations générales)</v>
          </cell>
          <cell r="L5" t="str">
            <v>Année de fabrication</v>
          </cell>
          <cell r="M5" t="str">
            <v>Tension alim.</v>
          </cell>
          <cell r="N5" t="str">
            <v>Origne alimentation</v>
          </cell>
          <cell r="O5" t="str">
            <v>Protection alimentation</v>
          </cell>
          <cell r="P5" t="str">
            <v>Puissance plaquée</v>
          </cell>
          <cell r="Q5" t="str">
            <v>Puissance absorbée mesurée
(kW)</v>
          </cell>
          <cell r="R5" t="str">
            <v>Air Comprimé</v>
          </cell>
          <cell r="S5" t="str">
            <v>Vapeur</v>
          </cell>
          <cell r="T5" t="str">
            <v>Gaz naturel</v>
          </cell>
          <cell r="U5" t="str">
            <v>Eau</v>
          </cell>
          <cell r="V5" t="str">
            <v>EU</v>
          </cell>
          <cell r="W5" t="str">
            <v>Rejet toiture</v>
          </cell>
          <cell r="X5" t="str">
            <v>Poids</v>
          </cell>
          <cell r="Y5" t="str">
            <v>Automate</v>
          </cell>
          <cell r="Z5" t="str">
            <v>Référence et périodicité de changement des piles automates</v>
          </cell>
          <cell r="AA5" t="str">
            <v>Référence et nombre de courroies</v>
          </cell>
          <cell r="AB5" t="str">
            <v>Pièces de rechange</v>
          </cell>
          <cell r="AC5" t="str">
            <v>Etat dossier machine</v>
          </cell>
          <cell r="AD5" t="str">
            <v>Compétences requises</v>
          </cell>
          <cell r="AE5" t="str">
            <v>Intervenants Extérieurs</v>
          </cell>
          <cell r="AF5" t="str">
            <v>Observations</v>
          </cell>
          <cell r="AG5" t="str">
            <v>Propriétaire</v>
          </cell>
          <cell r="AH5" t="str">
            <v>Matériel "Clé"</v>
          </cell>
        </row>
        <row r="6">
          <cell r="A6" t="str">
            <v>1</v>
          </cell>
          <cell r="B6">
            <v>39318</v>
          </cell>
          <cell r="C6" t="str">
            <v>ELMEG</v>
          </cell>
          <cell r="D6" t="str">
            <v>Marteau magnétique</v>
          </cell>
          <cell r="E6">
            <v>0</v>
          </cell>
          <cell r="F6">
            <v>0</v>
          </cell>
          <cell r="I6" t="str">
            <v>IX/1800</v>
          </cell>
          <cell r="J6">
            <v>9964</v>
          </cell>
          <cell r="K6" t="str">
            <v>1127  Colliers à secteurs</v>
          </cell>
          <cell r="L6">
            <v>1962</v>
          </cell>
          <cell r="M6" t="str">
            <v>230V tri</v>
          </cell>
          <cell r="Q6" t="str">
            <v>600VA</v>
          </cell>
          <cell r="R6" t="str">
            <v>non</v>
          </cell>
          <cell r="S6" t="str">
            <v>non</v>
          </cell>
          <cell r="T6" t="str">
            <v>non</v>
          </cell>
          <cell r="U6" t="str">
            <v>non</v>
          </cell>
          <cell r="V6" t="str">
            <v>non</v>
          </cell>
          <cell r="W6" t="str">
            <v>non</v>
          </cell>
          <cell r="AC6" t="str">
            <v>Instruction, schémas électriques</v>
          </cell>
          <cell r="AH6" t="str">
            <v>non</v>
          </cell>
        </row>
        <row r="7">
          <cell r="A7" t="str">
            <v>2</v>
          </cell>
          <cell r="B7">
            <v>40949</v>
          </cell>
          <cell r="C7" t="str">
            <v>AGICOM</v>
          </cell>
          <cell r="D7" t="str">
            <v>poste de marquage électrolytique</v>
          </cell>
          <cell r="E7">
            <v>0</v>
          </cell>
          <cell r="F7">
            <v>0</v>
          </cell>
          <cell r="I7" t="str">
            <v>ME3000T/1</v>
          </cell>
          <cell r="J7">
            <v>338</v>
          </cell>
          <cell r="K7" t="str">
            <v>1127  Colliers à secteurs</v>
          </cell>
          <cell r="L7" t="str">
            <v>(électronique) 2011</v>
          </cell>
          <cell r="M7" t="str">
            <v>230V mono</v>
          </cell>
          <cell r="P7"/>
          <cell r="Q7" t="str">
            <v>40VA</v>
          </cell>
          <cell r="R7" t="str">
            <v>oui</v>
          </cell>
          <cell r="S7" t="str">
            <v>non</v>
          </cell>
          <cell r="T7" t="str">
            <v>non</v>
          </cell>
          <cell r="U7" t="str">
            <v>non</v>
          </cell>
          <cell r="V7" t="str">
            <v>non</v>
          </cell>
          <cell r="W7" t="str">
            <v>non</v>
          </cell>
          <cell r="AF7" t="str">
            <v>électronique EUROMARK changée en février 2012 pour modèle AGICOM suite panne</v>
          </cell>
          <cell r="AH7" t="str">
            <v>non</v>
          </cell>
        </row>
        <row r="8">
          <cell r="A8" t="str">
            <v>3</v>
          </cell>
          <cell r="B8">
            <v>40764</v>
          </cell>
          <cell r="C8" t="str">
            <v>BROTHER</v>
          </cell>
          <cell r="D8" t="str">
            <v>Machine à écrire électrique</v>
          </cell>
          <cell r="E8">
            <v>0</v>
          </cell>
          <cell r="F8">
            <v>0</v>
          </cell>
          <cell r="I8" t="str">
            <v>AX430</v>
          </cell>
          <cell r="J8" t="str">
            <v>J88128975</v>
          </cell>
          <cell r="K8" t="str">
            <v>1127  Colliers à secteurs</v>
          </cell>
          <cell r="M8" t="str">
            <v>230V mono</v>
          </cell>
          <cell r="R8" t="str">
            <v>non</v>
          </cell>
          <cell r="S8" t="str">
            <v>non</v>
          </cell>
          <cell r="T8" t="str">
            <v>non</v>
          </cell>
          <cell r="U8" t="str">
            <v>non</v>
          </cell>
          <cell r="V8" t="str">
            <v>non</v>
          </cell>
          <cell r="W8" t="str">
            <v>non</v>
          </cell>
          <cell r="AC8" t="str">
            <v>Vide</v>
          </cell>
          <cell r="AE8" t="str">
            <v>Voir Brother</v>
          </cell>
          <cell r="AF8" t="str">
            <v>RAS</v>
          </cell>
          <cell r="AH8" t="str">
            <v>N/A</v>
          </cell>
        </row>
        <row r="9">
          <cell r="A9" t="str">
            <v>4</v>
          </cell>
          <cell r="B9">
            <v>40764</v>
          </cell>
          <cell r="C9" t="str">
            <v>PRECIS</v>
          </cell>
          <cell r="D9" t="str">
            <v>Perceuse à colonne</v>
          </cell>
          <cell r="E9">
            <v>0</v>
          </cell>
          <cell r="F9">
            <v>0</v>
          </cell>
          <cell r="I9"/>
          <cell r="J9">
            <v>40712</v>
          </cell>
          <cell r="K9" t="str">
            <v>1127  Colliers à secteurs</v>
          </cell>
          <cell r="L9"/>
          <cell r="M9" t="str">
            <v>230V tri</v>
          </cell>
          <cell r="P9"/>
          <cell r="Q9" t="str">
            <v>600VA</v>
          </cell>
          <cell r="R9" t="str">
            <v>oui</v>
          </cell>
          <cell r="S9" t="str">
            <v>non</v>
          </cell>
          <cell r="T9" t="str">
            <v>non</v>
          </cell>
          <cell r="U9" t="str">
            <v>non</v>
          </cell>
          <cell r="V9" t="str">
            <v>non</v>
          </cell>
          <cell r="W9" t="str">
            <v>non</v>
          </cell>
          <cell r="AC9" t="str">
            <v>Vide</v>
          </cell>
          <cell r="AF9" t="str">
            <v>RAS</v>
          </cell>
          <cell r="AH9" t="str">
            <v>N/A</v>
          </cell>
        </row>
        <row r="10">
          <cell r="A10" t="str">
            <v>5</v>
          </cell>
          <cell r="B10">
            <v>40764</v>
          </cell>
          <cell r="C10" t="str">
            <v>JM</v>
          </cell>
          <cell r="D10" t="str">
            <v>Tank</v>
          </cell>
          <cell r="E10">
            <v>0</v>
          </cell>
          <cell r="F10">
            <v>0</v>
          </cell>
          <cell r="I10"/>
          <cell r="J10">
            <v>811061</v>
          </cell>
          <cell r="K10" t="str">
            <v>1127  Colliers à secteurs</v>
          </cell>
          <cell r="L10"/>
          <cell r="M10" t="str">
            <v>410V tri</v>
          </cell>
          <cell r="P10"/>
          <cell r="Q10" t="str">
            <v>990VA</v>
          </cell>
          <cell r="R10" t="str">
            <v>non</v>
          </cell>
          <cell r="S10" t="str">
            <v>non</v>
          </cell>
          <cell r="T10" t="str">
            <v>non</v>
          </cell>
          <cell r="U10" t="str">
            <v>non</v>
          </cell>
          <cell r="V10" t="str">
            <v>non</v>
          </cell>
          <cell r="W10" t="str">
            <v>non</v>
          </cell>
          <cell r="AC10" t="str">
            <v>Vide</v>
          </cell>
          <cell r="AF10"/>
          <cell r="AH10" t="str">
            <v>N/A</v>
          </cell>
        </row>
        <row r="11">
          <cell r="A11" t="str">
            <v>6</v>
          </cell>
          <cell r="B11">
            <v>43382</v>
          </cell>
          <cell r="C11" t="str">
            <v>BONNAMY</v>
          </cell>
          <cell r="D11" t="str">
            <v>Cintreuse</v>
          </cell>
          <cell r="E11">
            <v>0</v>
          </cell>
          <cell r="F11">
            <v>43132.041678240741</v>
          </cell>
          <cell r="G11" t="str">
            <v>Ferraillage</v>
          </cell>
          <cell r="I11" t="str">
            <v>CS 50 HDI</v>
          </cell>
          <cell r="J11" t="str">
            <v>Machine :14115
Bâti : 93351193</v>
          </cell>
          <cell r="K11" t="str">
            <v>1127  Colliers à secteurs</v>
          </cell>
          <cell r="L11">
            <v>1993</v>
          </cell>
          <cell r="M11" t="str">
            <v>410V tri</v>
          </cell>
          <cell r="P11" t="str">
            <v>3000W</v>
          </cell>
          <cell r="Q11" t="str">
            <v>3500VA</v>
          </cell>
          <cell r="R11" t="str">
            <v>oui</v>
          </cell>
          <cell r="S11" t="str">
            <v>non</v>
          </cell>
          <cell r="T11" t="str">
            <v>non</v>
          </cell>
          <cell r="U11" t="str">
            <v>non</v>
          </cell>
          <cell r="V11" t="str">
            <v>non</v>
          </cell>
          <cell r="W11" t="str">
            <v>non</v>
          </cell>
          <cell r="AC11" t="str">
            <v>Programme, Adressages, Schémas électriques, Docs techniques, Plans</v>
          </cell>
          <cell r="AE11" t="str">
            <v>Bonnamy
Ets Chain
Tabur Electricité
ABL Mesure</v>
          </cell>
          <cell r="AF11" t="str">
            <v>Voir fin de course lame non branché (rajouter sur entrée automat), Voir usure courroies</v>
          </cell>
          <cell r="AH11" t="str">
            <v>N/A</v>
          </cell>
        </row>
        <row r="12">
          <cell r="A12" t="str">
            <v>7</v>
          </cell>
          <cell r="B12">
            <v>40764</v>
          </cell>
          <cell r="C12" t="str">
            <v>CROUZET</v>
          </cell>
          <cell r="D12" t="str">
            <v>Fraiseuse</v>
          </cell>
          <cell r="E12">
            <v>0</v>
          </cell>
          <cell r="F12">
            <v>0</v>
          </cell>
          <cell r="I12"/>
          <cell r="K12" t="str">
            <v>1113  Tuyauteries</v>
          </cell>
          <cell r="M12" t="str">
            <v>230V tri</v>
          </cell>
          <cell r="Q12" t="str">
            <v>3700VA</v>
          </cell>
          <cell r="R12" t="str">
            <v>oui</v>
          </cell>
          <cell r="S12" t="str">
            <v>non</v>
          </cell>
          <cell r="T12" t="str">
            <v>non</v>
          </cell>
          <cell r="U12" t="str">
            <v>non</v>
          </cell>
          <cell r="V12" t="str">
            <v>non</v>
          </cell>
          <cell r="W12" t="str">
            <v>non</v>
          </cell>
          <cell r="AC12" t="str">
            <v>Vide</v>
          </cell>
          <cell r="AF12"/>
          <cell r="AH12" t="str">
            <v>N/A</v>
          </cell>
        </row>
        <row r="13">
          <cell r="A13" t="str">
            <v>8</v>
          </cell>
          <cell r="B13">
            <v>40764</v>
          </cell>
          <cell r="C13" t="str">
            <v>H. BILLAUD</v>
          </cell>
          <cell r="D13" t="str">
            <v>Presse</v>
          </cell>
          <cell r="E13">
            <v>26665.540972222221</v>
          </cell>
          <cell r="F13">
            <v>0</v>
          </cell>
          <cell r="I13" t="str">
            <v>F 40</v>
          </cell>
          <cell r="J13">
            <v>7343</v>
          </cell>
          <cell r="K13" t="str">
            <v>1118  Colliers de fixation</v>
          </cell>
          <cell r="L13">
            <v>1973</v>
          </cell>
          <cell r="M13" t="str">
            <v>230V tri</v>
          </cell>
          <cell r="P13" t="str">
            <v>5,5 kW</v>
          </cell>
          <cell r="R13" t="str">
            <v>oui</v>
          </cell>
          <cell r="S13" t="str">
            <v>non</v>
          </cell>
          <cell r="T13" t="str">
            <v>non</v>
          </cell>
          <cell r="U13" t="str">
            <v>non</v>
          </cell>
          <cell r="V13" t="str">
            <v>non</v>
          </cell>
          <cell r="W13" t="str">
            <v>non</v>
          </cell>
          <cell r="AC13" t="str">
            <v>Schémas électriques, Plans, Livret d'instruction</v>
          </cell>
          <cell r="AE13" t="str">
            <v>Euro Presses Machines Outils
Fimatec (450024)
Billaud Imp. Charvet</v>
          </cell>
          <cell r="AF13" t="str">
            <v>Armoire en désordre, aucun fil de numéroté, Présence de relais, Contacteur câblé posé aubas de l'armoire, Voir graiussage presse, voir usure courroies</v>
          </cell>
          <cell r="AH13" t="str">
            <v>oui</v>
          </cell>
        </row>
        <row r="14">
          <cell r="A14" t="str">
            <v>9</v>
          </cell>
          <cell r="B14">
            <v>42276</v>
          </cell>
          <cell r="C14" t="str">
            <v>ESPA</v>
          </cell>
          <cell r="D14" t="str">
            <v>Amenage + Ebavureur</v>
          </cell>
          <cell r="E14">
            <v>0</v>
          </cell>
          <cell r="F14">
            <v>0</v>
          </cell>
          <cell r="I14" t="str">
            <v>CX 12</v>
          </cell>
          <cell r="J14">
            <v>15917</v>
          </cell>
          <cell r="K14" t="str">
            <v>1127  Colliers à secteurs</v>
          </cell>
          <cell r="L14"/>
          <cell r="M14" t="str">
            <v>230V tri</v>
          </cell>
          <cell r="Q14" t="str">
            <v>360VA</v>
          </cell>
          <cell r="R14" t="str">
            <v>oui</v>
          </cell>
          <cell r="S14" t="str">
            <v>non</v>
          </cell>
          <cell r="T14" t="str">
            <v>non</v>
          </cell>
          <cell r="U14" t="str">
            <v>non</v>
          </cell>
          <cell r="V14" t="str">
            <v>non</v>
          </cell>
          <cell r="W14" t="str">
            <v>non</v>
          </cell>
          <cell r="AC14" t="str">
            <v>Vide</v>
          </cell>
          <cell r="AF14" t="str">
            <v xml:space="preserve"> Motoréducteur Flender Himmel Réf 6091 75/01/04 Type 511 M1 B4 n=1500 Tr/min n'=140 Tr/min</v>
          </cell>
          <cell r="AH14" t="str">
            <v>N/A</v>
          </cell>
        </row>
        <row r="15">
          <cell r="A15" t="str">
            <v>10</v>
          </cell>
          <cell r="B15">
            <v>39318</v>
          </cell>
          <cell r="C15" t="str">
            <v>DOL</v>
          </cell>
          <cell r="D15" t="str">
            <v>Presse</v>
          </cell>
          <cell r="E15">
            <v>0</v>
          </cell>
          <cell r="F15">
            <v>38018.540972222225</v>
          </cell>
          <cell r="G15" t="str">
            <v>ferraillage</v>
          </cell>
          <cell r="I15">
            <v>101</v>
          </cell>
          <cell r="K15" t="str">
            <v>1127  Colliers à secteurs</v>
          </cell>
          <cell r="M15" t="str">
            <v>230V mono</v>
          </cell>
          <cell r="Q15" t="str">
            <v>900VA</v>
          </cell>
          <cell r="R15" t="str">
            <v>non</v>
          </cell>
          <cell r="S15" t="str">
            <v>non</v>
          </cell>
          <cell r="T15" t="str">
            <v>non</v>
          </cell>
          <cell r="U15" t="str">
            <v>non</v>
          </cell>
          <cell r="V15" t="str">
            <v>non</v>
          </cell>
          <cell r="W15" t="str">
            <v>non</v>
          </cell>
          <cell r="AC15" t="str">
            <v>Schéma électrque</v>
          </cell>
          <cell r="AH15" t="str">
            <v>non</v>
          </cell>
        </row>
        <row r="16">
          <cell r="A16" t="str">
            <v>11</v>
          </cell>
          <cell r="B16">
            <v>40920</v>
          </cell>
          <cell r="C16" t="str">
            <v>ARO</v>
          </cell>
          <cell r="D16" t="str">
            <v>Soudeuse par points</v>
          </cell>
          <cell r="E16">
            <v>0</v>
          </cell>
          <cell r="F16">
            <v>0</v>
          </cell>
          <cell r="I16" t="str">
            <v>PA 12 BSC</v>
          </cell>
          <cell r="J16" t="str">
            <v>9926126A054</v>
          </cell>
          <cell r="K16" t="str">
            <v>1127  Colliers à secteurs</v>
          </cell>
          <cell r="L16">
            <v>1999</v>
          </cell>
          <cell r="M16" t="str">
            <v>autre</v>
          </cell>
          <cell r="P16" t="str">
            <v>50 kVA nominal</v>
          </cell>
          <cell r="Q16" t="str">
            <v>74400VA</v>
          </cell>
          <cell r="R16" t="str">
            <v>oui</v>
          </cell>
          <cell r="S16" t="str">
            <v>non</v>
          </cell>
          <cell r="T16" t="str">
            <v>non</v>
          </cell>
          <cell r="U16" t="str">
            <v>non</v>
          </cell>
          <cell r="V16" t="str">
            <v>non</v>
          </cell>
          <cell r="W16" t="str">
            <v>non</v>
          </cell>
          <cell r="AC16" t="str">
            <v>Notice utilisation, Plans, Schémas électriques et pneumatiques</v>
          </cell>
          <cell r="AE16" t="str">
            <v>ARO</v>
          </cell>
          <cell r="AF16"/>
          <cell r="AH16" t="str">
            <v>oui</v>
          </cell>
        </row>
        <row r="17">
          <cell r="A17" t="str">
            <v>12</v>
          </cell>
          <cell r="B17">
            <v>42781</v>
          </cell>
          <cell r="C17" t="str">
            <v>ARO</v>
          </cell>
          <cell r="D17" t="str">
            <v>Refroidisseur</v>
          </cell>
          <cell r="E17">
            <v>0</v>
          </cell>
          <cell r="F17">
            <v>0</v>
          </cell>
          <cell r="I17"/>
          <cell r="J17"/>
          <cell r="K17" t="str">
            <v>1127  Colliers à secteurs</v>
          </cell>
          <cell r="L17">
            <v>1999</v>
          </cell>
          <cell r="M17" t="str">
            <v>410V tri</v>
          </cell>
          <cell r="Q17" t="str">
            <v>3620VA</v>
          </cell>
          <cell r="R17" t="str">
            <v>non</v>
          </cell>
          <cell r="S17" t="str">
            <v>non</v>
          </cell>
          <cell r="T17" t="str">
            <v>non</v>
          </cell>
          <cell r="U17" t="str">
            <v>non</v>
          </cell>
          <cell r="V17" t="str">
            <v>non</v>
          </cell>
          <cell r="W17" t="str">
            <v>non</v>
          </cell>
          <cell r="AC17" t="str">
            <v>Nomenclature, schéma électriques</v>
          </cell>
          <cell r="AE17" t="str">
            <v>ARO</v>
          </cell>
          <cell r="AF17"/>
          <cell r="AH17" t="str">
            <v>oui</v>
          </cell>
        </row>
        <row r="18">
          <cell r="A18" t="str">
            <v>13</v>
          </cell>
          <cell r="B18">
            <v>40764</v>
          </cell>
          <cell r="C18" t="str">
            <v>PRECIS</v>
          </cell>
          <cell r="D18" t="str">
            <v>Perceuse à colonne</v>
          </cell>
          <cell r="E18">
            <v>0</v>
          </cell>
          <cell r="F18">
            <v>0</v>
          </cell>
          <cell r="I18" t="str">
            <v>Ø 13mm</v>
          </cell>
          <cell r="J18"/>
          <cell r="K18" t="str">
            <v>1123  Passivation / Finition décolletage</v>
          </cell>
          <cell r="L18"/>
          <cell r="M18" t="str">
            <v>230V mono</v>
          </cell>
          <cell r="Q18" t="str">
            <v>520VA</v>
          </cell>
          <cell r="R18" t="str">
            <v>non</v>
          </cell>
          <cell r="S18" t="str">
            <v>non</v>
          </cell>
          <cell r="T18" t="str">
            <v>non</v>
          </cell>
          <cell r="U18" t="str">
            <v>non</v>
          </cell>
          <cell r="V18" t="str">
            <v>non</v>
          </cell>
          <cell r="W18" t="str">
            <v>non</v>
          </cell>
          <cell r="AC18" t="str">
            <v>Plan, principe de fontionnement</v>
          </cell>
          <cell r="AF18"/>
          <cell r="AH18" t="str">
            <v>N/A</v>
          </cell>
        </row>
        <row r="19">
          <cell r="A19" t="str">
            <v>14</v>
          </cell>
          <cell r="B19">
            <v>42657</v>
          </cell>
          <cell r="C19" t="str">
            <v>PRECIS</v>
          </cell>
          <cell r="D19" t="str">
            <v>Perceuse à colonne</v>
          </cell>
          <cell r="E19">
            <v>0</v>
          </cell>
          <cell r="F19">
            <v>42647.083344907405</v>
          </cell>
          <cell r="G19" t="str">
            <v>Ferraillage</v>
          </cell>
          <cell r="I19" t="str">
            <v>Ø 13mm</v>
          </cell>
          <cell r="K19" t="str">
            <v>1123  Passivation / Finition décolletage</v>
          </cell>
          <cell r="M19" t="str">
            <v>230V mono</v>
          </cell>
          <cell r="Q19" t="str">
            <v>520VA</v>
          </cell>
          <cell r="R19" t="str">
            <v>non</v>
          </cell>
          <cell r="S19" t="str">
            <v>non</v>
          </cell>
          <cell r="T19" t="str">
            <v>non</v>
          </cell>
          <cell r="U19" t="str">
            <v>non</v>
          </cell>
          <cell r="V19" t="str">
            <v>non</v>
          </cell>
          <cell r="W19" t="str">
            <v>non</v>
          </cell>
          <cell r="AC19" t="str">
            <v>Plan, principe de fontionnement</v>
          </cell>
          <cell r="AH19" t="str">
            <v>N/A</v>
          </cell>
        </row>
        <row r="20">
          <cell r="A20" t="str">
            <v>15</v>
          </cell>
          <cell r="B20">
            <v>39318</v>
          </cell>
          <cell r="C20" t="str">
            <v>PRECIS</v>
          </cell>
          <cell r="D20" t="str">
            <v>Perceuse à colonne</v>
          </cell>
          <cell r="E20">
            <v>0</v>
          </cell>
          <cell r="F20">
            <v>0</v>
          </cell>
          <cell r="I20" t="str">
            <v>Ø 13mm</v>
          </cell>
          <cell r="K20" t="str">
            <v>1123  Passivation / Finition décolletage</v>
          </cell>
          <cell r="M20" t="str">
            <v>230V mono</v>
          </cell>
          <cell r="Q20" t="str">
            <v>520VA</v>
          </cell>
          <cell r="R20" t="str">
            <v>non</v>
          </cell>
          <cell r="S20" t="str">
            <v>non</v>
          </cell>
          <cell r="T20" t="str">
            <v>non</v>
          </cell>
          <cell r="U20" t="str">
            <v>non</v>
          </cell>
          <cell r="V20" t="str">
            <v>non</v>
          </cell>
          <cell r="W20" t="str">
            <v>non</v>
          </cell>
          <cell r="AC20" t="str">
            <v>Plan, principe de fontionnement</v>
          </cell>
          <cell r="AF20"/>
          <cell r="AH20" t="str">
            <v>non</v>
          </cell>
        </row>
        <row r="21">
          <cell r="A21" t="str">
            <v>16</v>
          </cell>
          <cell r="B21">
            <v>40764</v>
          </cell>
          <cell r="C21" t="str">
            <v>JM</v>
          </cell>
          <cell r="D21" t="str">
            <v>Tank</v>
          </cell>
          <cell r="E21">
            <v>0</v>
          </cell>
          <cell r="F21">
            <v>0</v>
          </cell>
          <cell r="I21" t="str">
            <v>BAT 63/2.22</v>
          </cell>
          <cell r="J21">
            <v>374803</v>
          </cell>
          <cell r="K21" t="str">
            <v>1123  Passivation / Finition décolletage</v>
          </cell>
          <cell r="M21" t="str">
            <v>410V tri</v>
          </cell>
          <cell r="Q21" t="str">
            <v>860VA</v>
          </cell>
          <cell r="R21" t="str">
            <v>non</v>
          </cell>
          <cell r="S21" t="str">
            <v>non</v>
          </cell>
          <cell r="T21" t="str">
            <v>non</v>
          </cell>
          <cell r="U21" t="str">
            <v>non</v>
          </cell>
          <cell r="V21" t="str">
            <v>non</v>
          </cell>
          <cell r="W21" t="str">
            <v>non</v>
          </cell>
          <cell r="AC21" t="str">
            <v xml:space="preserve">Plans, schémas électriques </v>
          </cell>
          <cell r="AH21" t="str">
            <v>N/A</v>
          </cell>
        </row>
        <row r="22">
          <cell r="A22" t="str">
            <v>17</v>
          </cell>
          <cell r="B22">
            <v>40764</v>
          </cell>
          <cell r="C22" t="str">
            <v>JM</v>
          </cell>
          <cell r="D22" t="str">
            <v>Tank</v>
          </cell>
          <cell r="E22">
            <v>0</v>
          </cell>
          <cell r="F22">
            <v>0</v>
          </cell>
          <cell r="I22" t="str">
            <v>BAT 63/2.22</v>
          </cell>
          <cell r="J22">
            <v>373493</v>
          </cell>
          <cell r="K22" t="str">
            <v>1123  Passivation / Finition décolletage</v>
          </cell>
          <cell r="M22" t="str">
            <v>410V tri</v>
          </cell>
          <cell r="Q22" t="str">
            <v>860VA</v>
          </cell>
          <cell r="R22" t="str">
            <v>non</v>
          </cell>
          <cell r="S22" t="str">
            <v>non</v>
          </cell>
          <cell r="T22" t="str">
            <v>non</v>
          </cell>
          <cell r="U22" t="str">
            <v>non</v>
          </cell>
          <cell r="V22" t="str">
            <v>non</v>
          </cell>
          <cell r="W22" t="str">
            <v>non</v>
          </cell>
          <cell r="AC22" t="str">
            <v xml:space="preserve">Plans, schémas électriques </v>
          </cell>
          <cell r="AH22" t="str">
            <v>N/A</v>
          </cell>
        </row>
        <row r="23">
          <cell r="A23" t="str">
            <v>18</v>
          </cell>
          <cell r="B23">
            <v>40764</v>
          </cell>
          <cell r="C23" t="str">
            <v>SVANDER WINDT</v>
          </cell>
          <cell r="D23" t="str">
            <v>Tank</v>
          </cell>
          <cell r="E23">
            <v>0</v>
          </cell>
          <cell r="F23">
            <v>0</v>
          </cell>
          <cell r="I23" t="str">
            <v>T65</v>
          </cell>
          <cell r="J23">
            <v>66995</v>
          </cell>
          <cell r="K23" t="str">
            <v>1123  Passivation / Finition décolletage</v>
          </cell>
          <cell r="M23" t="str">
            <v>410V tri</v>
          </cell>
          <cell r="Q23" t="str">
            <v>1000VA</v>
          </cell>
          <cell r="R23" t="str">
            <v>non</v>
          </cell>
          <cell r="S23" t="str">
            <v>non</v>
          </cell>
          <cell r="T23" t="str">
            <v>non</v>
          </cell>
          <cell r="U23" t="str">
            <v>non</v>
          </cell>
          <cell r="V23" t="str">
            <v>non</v>
          </cell>
          <cell r="W23" t="str">
            <v>non</v>
          </cell>
          <cell r="AC23" t="str">
            <v>Vide</v>
          </cell>
          <cell r="AH23" t="str">
            <v>N/A</v>
          </cell>
        </row>
        <row r="24">
          <cell r="A24" t="str">
            <v>19</v>
          </cell>
          <cell r="B24">
            <v>40764</v>
          </cell>
          <cell r="C24" t="str">
            <v>BLISS</v>
          </cell>
          <cell r="D24" t="str">
            <v>Presse cambrage</v>
          </cell>
          <cell r="E24">
            <v>25569.540972222221</v>
          </cell>
          <cell r="F24">
            <v>40239.540972222225</v>
          </cell>
          <cell r="G24" t="str">
            <v>ferraillage</v>
          </cell>
          <cell r="I24" t="str">
            <v>20A</v>
          </cell>
          <cell r="J24">
            <v>17899</v>
          </cell>
          <cell r="K24" t="str">
            <v>1119  Découpe</v>
          </cell>
          <cell r="M24" t="str">
            <v>230V tri</v>
          </cell>
          <cell r="Q24" t="str">
            <v>2900VA</v>
          </cell>
          <cell r="R24" t="str">
            <v>non</v>
          </cell>
          <cell r="S24" t="str">
            <v>non</v>
          </cell>
          <cell r="T24" t="str">
            <v>non</v>
          </cell>
          <cell r="U24" t="str">
            <v>non</v>
          </cell>
          <cell r="V24" t="str">
            <v>non</v>
          </cell>
          <cell r="W24" t="str">
            <v>non</v>
          </cell>
          <cell r="AC24" t="str">
            <v>Plans, devis pièces de rechange, bon de travail, schémas électrique et de graissage, précaution de démontage</v>
          </cell>
          <cell r="AE24" t="str">
            <v>Transmanucentre (456001)
L.R.P.</v>
          </cell>
          <cell r="AH24" t="str">
            <v>non</v>
          </cell>
        </row>
        <row r="25">
          <cell r="A25" t="str">
            <v>20</v>
          </cell>
          <cell r="B25">
            <v>40764</v>
          </cell>
          <cell r="C25" t="str">
            <v>HULOT</v>
          </cell>
          <cell r="D25" t="str">
            <v>Presse</v>
          </cell>
          <cell r="E25">
            <v>0</v>
          </cell>
          <cell r="F25">
            <v>40292.582638888889</v>
          </cell>
          <cell r="G25" t="str">
            <v>ferraillage</v>
          </cell>
          <cell r="I25">
            <v>70</v>
          </cell>
          <cell r="J25">
            <v>1431</v>
          </cell>
          <cell r="K25" t="str">
            <v>1118  Colliers de fixation</v>
          </cell>
          <cell r="M25" t="str">
            <v>230V tri</v>
          </cell>
          <cell r="Q25" t="str">
            <v>1700VA</v>
          </cell>
          <cell r="R25" t="str">
            <v>oui</v>
          </cell>
          <cell r="S25" t="str">
            <v>non</v>
          </cell>
          <cell r="T25" t="str">
            <v>non</v>
          </cell>
          <cell r="U25" t="str">
            <v>non</v>
          </cell>
          <cell r="V25" t="str">
            <v>non</v>
          </cell>
          <cell r="W25" t="str">
            <v>non</v>
          </cell>
          <cell r="AC25" t="str">
            <v>Schémas électriques</v>
          </cell>
          <cell r="AE25" t="str">
            <v>L.R.P.</v>
          </cell>
          <cell r="AF25" t="str">
            <v>22/5/03
- grande armoire nécessité par amenage non utilisé</v>
          </cell>
          <cell r="AH25" t="str">
            <v>non</v>
          </cell>
        </row>
        <row r="26">
          <cell r="A26" t="str">
            <v>21</v>
          </cell>
          <cell r="B26">
            <v>40764</v>
          </cell>
          <cell r="C26" t="str">
            <v>GRIMMAR</v>
          </cell>
          <cell r="D26" t="str">
            <v>Presse</v>
          </cell>
          <cell r="E26">
            <v>0</v>
          </cell>
          <cell r="F26">
            <v>38681.540972222225</v>
          </cell>
          <cell r="G26" t="str">
            <v>ferraillage</v>
          </cell>
          <cell r="I26" t="str">
            <v>S.R.I.5</v>
          </cell>
          <cell r="J26">
            <v>13992</v>
          </cell>
          <cell r="K26" t="str">
            <v>1119  Découpe</v>
          </cell>
          <cell r="L26">
            <v>1958</v>
          </cell>
          <cell r="M26" t="str">
            <v>230V mono</v>
          </cell>
          <cell r="Q26" t="str">
            <v>3200VA</v>
          </cell>
          <cell r="R26" t="str">
            <v>oui</v>
          </cell>
          <cell r="S26" t="str">
            <v>non</v>
          </cell>
          <cell r="T26" t="str">
            <v>non</v>
          </cell>
          <cell r="U26" t="str">
            <v>non</v>
          </cell>
          <cell r="V26" t="str">
            <v>non</v>
          </cell>
          <cell r="W26" t="str">
            <v>non</v>
          </cell>
          <cell r="AC26" t="str">
            <v>Plans, brochure, dossier mise en service, schéma électrique, doc électrovannes Joucomatic</v>
          </cell>
          <cell r="AE26" t="str">
            <v>L.R.P.</v>
          </cell>
          <cell r="AH26" t="str">
            <v>non</v>
          </cell>
        </row>
        <row r="27">
          <cell r="A27" t="str">
            <v>22</v>
          </cell>
          <cell r="B27">
            <v>40764</v>
          </cell>
          <cell r="C27" t="str">
            <v>GRIMMAR</v>
          </cell>
          <cell r="D27" t="str">
            <v>Presse</v>
          </cell>
          <cell r="E27">
            <v>0</v>
          </cell>
          <cell r="F27">
            <v>40235.540972222225</v>
          </cell>
          <cell r="G27" t="str">
            <v>ferraillage</v>
          </cell>
          <cell r="I27" t="str">
            <v>S.R.I.5</v>
          </cell>
          <cell r="J27">
            <v>14416</v>
          </cell>
          <cell r="K27" t="str">
            <v>1120  Colliers spéciaux</v>
          </cell>
          <cell r="L27">
            <v>1962</v>
          </cell>
          <cell r="M27" t="str">
            <v>230V tri</v>
          </cell>
          <cell r="Q27" t="str">
            <v>2700VA</v>
          </cell>
          <cell r="R27" t="str">
            <v>oui</v>
          </cell>
          <cell r="S27" t="str">
            <v>non</v>
          </cell>
          <cell r="T27" t="str">
            <v>non</v>
          </cell>
          <cell r="U27" t="str">
            <v>non</v>
          </cell>
          <cell r="V27" t="str">
            <v>non</v>
          </cell>
          <cell r="W27" t="str">
            <v>non</v>
          </cell>
          <cell r="AC27" t="str">
            <v>Schémas électriques, Dossier mise en service</v>
          </cell>
          <cell r="AE27" t="str">
            <v>L.R.P.</v>
          </cell>
          <cell r="AF27" t="str">
            <v>Voir graissage presse (niveau), armoire en désordre (contacteur branché posé au bas de l'armoire)</v>
          </cell>
          <cell r="AH27" t="str">
            <v>non</v>
          </cell>
        </row>
        <row r="28">
          <cell r="A28" t="str">
            <v>23</v>
          </cell>
          <cell r="B28">
            <v>39318</v>
          </cell>
          <cell r="C28" t="str">
            <v>PRESSMAC</v>
          </cell>
          <cell r="D28" t="str">
            <v xml:space="preserve">Amenage </v>
          </cell>
          <cell r="E28">
            <v>0</v>
          </cell>
          <cell r="F28">
            <v>0</v>
          </cell>
          <cell r="I28" t="str">
            <v>MINIMAC</v>
          </cell>
          <cell r="J28">
            <v>730296</v>
          </cell>
          <cell r="K28" t="str">
            <v>1120  Colliers spéciaux</v>
          </cell>
          <cell r="M28" t="str">
            <v>410V tri</v>
          </cell>
          <cell r="Q28" t="str">
            <v>2700VA</v>
          </cell>
          <cell r="R28" t="str">
            <v>oui</v>
          </cell>
          <cell r="S28" t="str">
            <v>non</v>
          </cell>
          <cell r="T28" t="str">
            <v>non</v>
          </cell>
          <cell r="U28" t="str">
            <v>non</v>
          </cell>
          <cell r="V28" t="str">
            <v>non</v>
          </cell>
          <cell r="W28" t="str">
            <v>non</v>
          </cell>
          <cell r="AC28" t="str">
            <v>Schémas électriques</v>
          </cell>
          <cell r="AH28" t="str">
            <v>non</v>
          </cell>
        </row>
        <row r="29">
          <cell r="A29" t="str">
            <v>24</v>
          </cell>
          <cell r="B29">
            <v>40239</v>
          </cell>
          <cell r="C29" t="str">
            <v>PERLA</v>
          </cell>
          <cell r="D29" t="str">
            <v>Presse cambrage</v>
          </cell>
          <cell r="E29">
            <v>0</v>
          </cell>
          <cell r="F29">
            <v>40239.540972222225</v>
          </cell>
          <cell r="G29" t="str">
            <v>ferraillage</v>
          </cell>
          <cell r="I29" t="str">
            <v>15C</v>
          </cell>
          <cell r="K29" t="str">
            <v>1119  Découpe</v>
          </cell>
          <cell r="M29" t="str">
            <v>230V tri</v>
          </cell>
          <cell r="Q29" t="str">
            <v>1700VA</v>
          </cell>
          <cell r="R29" t="str">
            <v>oui</v>
          </cell>
          <cell r="S29" t="str">
            <v>non</v>
          </cell>
          <cell r="T29" t="str">
            <v>non</v>
          </cell>
          <cell r="U29" t="str">
            <v>non</v>
          </cell>
          <cell r="V29" t="str">
            <v>non</v>
          </cell>
          <cell r="W29" t="str">
            <v>non</v>
          </cell>
          <cell r="AC29" t="str">
            <v>Schémas électriques, Devis</v>
          </cell>
          <cell r="AF29" t="str">
            <v>Voir durée de vie des 3 courroies, Carter non sécurisé</v>
          </cell>
          <cell r="AH29" t="str">
            <v>non</v>
          </cell>
        </row>
        <row r="30">
          <cell r="A30" t="str">
            <v>25</v>
          </cell>
          <cell r="B30">
            <v>40695</v>
          </cell>
          <cell r="C30" t="str">
            <v>SKODA</v>
          </cell>
          <cell r="D30" t="str">
            <v>Fraiseuse</v>
          </cell>
          <cell r="E30">
            <v>0</v>
          </cell>
          <cell r="F30">
            <v>0</v>
          </cell>
          <cell r="I30" t="str">
            <v>FH450</v>
          </cell>
          <cell r="J30" t="str">
            <v>HPOH 7808</v>
          </cell>
          <cell r="K30" t="str">
            <v>1123  Passivation / Finition décolletage</v>
          </cell>
          <cell r="M30" t="str">
            <v>230V mono</v>
          </cell>
          <cell r="Q30" t="str">
            <v>1300VA</v>
          </cell>
          <cell r="R30" t="str">
            <v>non</v>
          </cell>
          <cell r="S30" t="str">
            <v>non</v>
          </cell>
          <cell r="T30" t="str">
            <v>non</v>
          </cell>
          <cell r="U30" t="str">
            <v>non</v>
          </cell>
          <cell r="V30" t="str">
            <v>non</v>
          </cell>
          <cell r="W30" t="str">
            <v>non</v>
          </cell>
          <cell r="AC30" t="str">
            <v>Vide</v>
          </cell>
          <cell r="AH30" t="str">
            <v>oui</v>
          </cell>
        </row>
        <row r="31">
          <cell r="A31" t="str">
            <v>26</v>
          </cell>
          <cell r="B31">
            <v>40598</v>
          </cell>
          <cell r="C31" t="str">
            <v>ESPA</v>
          </cell>
          <cell r="D31" t="str">
            <v>Convoyeur</v>
          </cell>
          <cell r="E31">
            <v>0</v>
          </cell>
          <cell r="F31">
            <v>0</v>
          </cell>
          <cell r="I31"/>
          <cell r="K31" t="str">
            <v>1118  Colliers de fixation</v>
          </cell>
          <cell r="M31" t="str">
            <v>230V tri</v>
          </cell>
          <cell r="Q31" t="str">
            <v>compris ds 22</v>
          </cell>
          <cell r="R31" t="str">
            <v>non</v>
          </cell>
          <cell r="S31" t="str">
            <v>non</v>
          </cell>
          <cell r="T31" t="str">
            <v>non</v>
          </cell>
          <cell r="U31" t="str">
            <v>non</v>
          </cell>
          <cell r="V31" t="str">
            <v>non</v>
          </cell>
          <cell r="W31" t="str">
            <v>non</v>
          </cell>
          <cell r="AC31" t="str">
            <v>Vide</v>
          </cell>
          <cell r="AH31" t="str">
            <v>non</v>
          </cell>
        </row>
        <row r="32">
          <cell r="A32" t="str">
            <v>27</v>
          </cell>
          <cell r="B32">
            <v>40764</v>
          </cell>
          <cell r="C32" t="str">
            <v>PRESALE</v>
          </cell>
          <cell r="D32" t="str">
            <v>Presse</v>
          </cell>
          <cell r="E32">
            <v>0</v>
          </cell>
          <cell r="F32">
            <v>39142.540972222225</v>
          </cell>
          <cell r="G32" t="str">
            <v>ferraillage</v>
          </cell>
          <cell r="I32" t="str">
            <v>3 ND</v>
          </cell>
          <cell r="J32">
            <v>3668</v>
          </cell>
          <cell r="K32" t="str">
            <v>1119  Découpe</v>
          </cell>
          <cell r="M32" t="str">
            <v>230V tri</v>
          </cell>
          <cell r="Q32" t="str">
            <v>1700VA</v>
          </cell>
          <cell r="R32" t="str">
            <v>oui</v>
          </cell>
          <cell r="S32" t="str">
            <v>non</v>
          </cell>
          <cell r="T32" t="str">
            <v>non</v>
          </cell>
          <cell r="U32" t="str">
            <v>non</v>
          </cell>
          <cell r="V32" t="str">
            <v>non</v>
          </cell>
          <cell r="W32" t="str">
            <v>non</v>
          </cell>
          <cell r="AC32" t="str">
            <v>Schémas électriques, livret de service</v>
          </cell>
          <cell r="AE32" t="str">
            <v>L.R.P.</v>
          </cell>
          <cell r="AF32" t="str">
            <v xml:space="preserve">Carter courroies d'entrainement non sécurisé, voir usure des 3 courroies d'entainement </v>
          </cell>
          <cell r="AH32" t="str">
            <v>non</v>
          </cell>
        </row>
        <row r="33">
          <cell r="A33" t="str">
            <v>28</v>
          </cell>
          <cell r="B33">
            <v>40764</v>
          </cell>
          <cell r="C33" t="str">
            <v>PRESALE</v>
          </cell>
          <cell r="D33" t="str">
            <v>Presse</v>
          </cell>
          <cell r="E33">
            <v>0</v>
          </cell>
          <cell r="F33">
            <v>39045.540972222225</v>
          </cell>
          <cell r="G33" t="str">
            <v>ferraillage</v>
          </cell>
          <cell r="I33" t="str">
            <v>PC 3H</v>
          </cell>
          <cell r="J33" t="str">
            <v>H 357</v>
          </cell>
          <cell r="K33" t="str">
            <v>1118  Colliers de fixation</v>
          </cell>
          <cell r="M33" t="str">
            <v>230V tri</v>
          </cell>
          <cell r="Q33" t="str">
            <v>1500VA</v>
          </cell>
          <cell r="R33" t="str">
            <v>non</v>
          </cell>
          <cell r="S33" t="str">
            <v>non</v>
          </cell>
          <cell r="T33" t="str">
            <v>non</v>
          </cell>
          <cell r="U33" t="str">
            <v>non</v>
          </cell>
          <cell r="V33" t="str">
            <v>non</v>
          </cell>
          <cell r="W33" t="str">
            <v>non</v>
          </cell>
          <cell r="AC33" t="str">
            <v>Plans, Docs techniques</v>
          </cell>
          <cell r="AE33" t="str">
            <v>L.R.P.</v>
          </cell>
          <cell r="AF33" t="str">
            <v>Certificat de destruction de RIC en date du 08/12/2006 pour presse N° homologation 208.6295.D664</v>
          </cell>
          <cell r="AH33" t="str">
            <v>non</v>
          </cell>
        </row>
        <row r="34">
          <cell r="A34" t="str">
            <v>29</v>
          </cell>
          <cell r="B34">
            <v>40764</v>
          </cell>
          <cell r="C34" t="str">
            <v>LANGUEPIN</v>
          </cell>
          <cell r="D34" t="str">
            <v>Soudeuse par points</v>
          </cell>
          <cell r="E34">
            <v>0</v>
          </cell>
          <cell r="F34">
            <v>0</v>
          </cell>
          <cell r="I34" t="str">
            <v>PRPE 300</v>
          </cell>
          <cell r="J34">
            <v>40495</v>
          </cell>
          <cell r="K34" t="str">
            <v>1120  Colliers spéciaux</v>
          </cell>
          <cell r="L34"/>
          <cell r="M34" t="str">
            <v>410V tri</v>
          </cell>
          <cell r="Q34" t="str">
            <v>88kVA</v>
          </cell>
          <cell r="R34" t="str">
            <v>oui</v>
          </cell>
          <cell r="S34" t="str">
            <v>non</v>
          </cell>
          <cell r="T34" t="str">
            <v>non</v>
          </cell>
          <cell r="U34" t="str">
            <v>non</v>
          </cell>
          <cell r="V34" t="str">
            <v>non</v>
          </cell>
          <cell r="W34" t="str">
            <v>non</v>
          </cell>
          <cell r="AC34" t="str">
            <v xml:space="preserve"> Schéma électrique</v>
          </cell>
          <cell r="AH34" t="str">
            <v>N/A</v>
          </cell>
        </row>
        <row r="35">
          <cell r="A35" t="str">
            <v>30</v>
          </cell>
          <cell r="B35">
            <v>40920</v>
          </cell>
          <cell r="C35" t="str">
            <v>SCIAKY</v>
          </cell>
          <cell r="D35" t="str">
            <v>Soudeuse par points</v>
          </cell>
          <cell r="E35">
            <v>0</v>
          </cell>
          <cell r="F35">
            <v>0</v>
          </cell>
          <cell r="I35" t="str">
            <v>P 272 CC</v>
          </cell>
          <cell r="J35">
            <v>860188</v>
          </cell>
          <cell r="K35" t="str">
            <v>1120  Colliers spéciaux</v>
          </cell>
          <cell r="M35" t="str">
            <v>410V tri</v>
          </cell>
          <cell r="P35" t="str">
            <v>72 kVA à 50%</v>
          </cell>
          <cell r="Q35" t="str">
            <v>72 kVA</v>
          </cell>
          <cell r="R35" t="str">
            <v>oui</v>
          </cell>
          <cell r="S35" t="str">
            <v>non</v>
          </cell>
          <cell r="T35" t="str">
            <v>non</v>
          </cell>
          <cell r="U35" t="str">
            <v>non</v>
          </cell>
          <cell r="V35" t="str">
            <v>non</v>
          </cell>
          <cell r="W35" t="str">
            <v>non</v>
          </cell>
          <cell r="AC35" t="str">
            <v>Scémas électriques, Plans, Docs techniques</v>
          </cell>
          <cell r="AE35" t="str">
            <v>Sciaky Industries</v>
          </cell>
          <cell r="AH35" t="str">
            <v>non</v>
          </cell>
        </row>
        <row r="36">
          <cell r="A36" t="str">
            <v>31</v>
          </cell>
          <cell r="B36">
            <v>43390</v>
          </cell>
          <cell r="C36" t="str">
            <v>SBF</v>
          </cell>
          <cell r="D36" t="str">
            <v>Soudeuse par points</v>
          </cell>
          <cell r="E36">
            <v>0</v>
          </cell>
          <cell r="F36">
            <v>0</v>
          </cell>
          <cell r="I36" t="str">
            <v>50.BE.40</v>
          </cell>
          <cell r="J36">
            <v>594</v>
          </cell>
          <cell r="K36" t="str">
            <v>1120  Colliers spéciaux</v>
          </cell>
          <cell r="M36" t="str">
            <v>230V tri</v>
          </cell>
          <cell r="P36" t="str">
            <v>50 kVA</v>
          </cell>
          <cell r="R36" t="str">
            <v>oui</v>
          </cell>
          <cell r="S36" t="str">
            <v>non</v>
          </cell>
          <cell r="T36" t="str">
            <v>non</v>
          </cell>
          <cell r="U36" t="str">
            <v>non</v>
          </cell>
          <cell r="V36" t="str">
            <v>non</v>
          </cell>
          <cell r="W36" t="str">
            <v>non</v>
          </cell>
          <cell r="AC36" t="str">
            <v>Schéma électrique de la commande bimanuelle, schéma électrique</v>
          </cell>
          <cell r="AF36"/>
          <cell r="AH36" t="str">
            <v>non</v>
          </cell>
        </row>
        <row r="37">
          <cell r="A37" t="str">
            <v>32</v>
          </cell>
          <cell r="B37">
            <v>39318</v>
          </cell>
          <cell r="C37" t="str">
            <v>ESPA</v>
          </cell>
          <cell r="D37" t="str">
            <v>Rouleuse de charnières</v>
          </cell>
          <cell r="E37">
            <v>0</v>
          </cell>
          <cell r="F37">
            <v>0</v>
          </cell>
          <cell r="I37"/>
          <cell r="J37"/>
          <cell r="K37" t="str">
            <v>1120  Colliers spéciaux</v>
          </cell>
          <cell r="M37" t="str">
            <v>230V tri</v>
          </cell>
          <cell r="Q37" t="str">
            <v>2000VA</v>
          </cell>
          <cell r="R37" t="str">
            <v>oui</v>
          </cell>
          <cell r="S37" t="str">
            <v>non</v>
          </cell>
          <cell r="T37" t="str">
            <v>non</v>
          </cell>
          <cell r="U37" t="str">
            <v>non</v>
          </cell>
          <cell r="V37" t="str">
            <v>non</v>
          </cell>
          <cell r="W37" t="str">
            <v>non</v>
          </cell>
          <cell r="AC37" t="str">
            <v>Vide</v>
          </cell>
          <cell r="AF37" t="str">
            <v>Ras</v>
          </cell>
          <cell r="AH37" t="str">
            <v>non</v>
          </cell>
        </row>
        <row r="38">
          <cell r="A38" t="str">
            <v>33</v>
          </cell>
          <cell r="B38">
            <v>40764</v>
          </cell>
          <cell r="C38" t="str">
            <v>PROGRES/GULEMIN</v>
          </cell>
          <cell r="D38" t="str">
            <v>Sertisseuse</v>
          </cell>
          <cell r="E38">
            <v>0</v>
          </cell>
          <cell r="F38">
            <v>0</v>
          </cell>
          <cell r="I38" t="str">
            <v>50A</v>
          </cell>
          <cell r="J38">
            <v>6661</v>
          </cell>
          <cell r="K38" t="str">
            <v>1120  Colliers spéciaux</v>
          </cell>
          <cell r="L38"/>
          <cell r="M38" t="str">
            <v>230V tri</v>
          </cell>
          <cell r="Q38" t="str">
            <v>900VA</v>
          </cell>
          <cell r="R38" t="str">
            <v>non</v>
          </cell>
          <cell r="S38" t="str">
            <v>non</v>
          </cell>
          <cell r="T38" t="str">
            <v>non</v>
          </cell>
          <cell r="U38" t="str">
            <v>non</v>
          </cell>
          <cell r="V38" t="str">
            <v>non</v>
          </cell>
          <cell r="W38" t="str">
            <v>non</v>
          </cell>
          <cell r="AC38" t="str">
            <v>Vide</v>
          </cell>
          <cell r="AF38" t="str">
            <v>Voir usure courroie de transmision</v>
          </cell>
          <cell r="AH38" t="str">
            <v>non</v>
          </cell>
        </row>
        <row r="39">
          <cell r="A39" t="str">
            <v>34</v>
          </cell>
          <cell r="B39">
            <v>39318</v>
          </cell>
          <cell r="C39" t="str">
            <v>MICOX</v>
          </cell>
          <cell r="D39" t="str">
            <v>Affûteuse</v>
          </cell>
          <cell r="E39">
            <v>0</v>
          </cell>
          <cell r="F39">
            <v>38384.540972222225</v>
          </cell>
          <cell r="G39" t="str">
            <v>ferraillage</v>
          </cell>
          <cell r="I39" t="str">
            <v>P450</v>
          </cell>
          <cell r="J39" t="str">
            <v>ER 115 A</v>
          </cell>
          <cell r="K39" t="str">
            <v>1123  Passivation / Finition décolletage</v>
          </cell>
          <cell r="M39" t="str">
            <v>230V mono</v>
          </cell>
          <cell r="Q39" t="str">
            <v>650VA</v>
          </cell>
          <cell r="R39" t="str">
            <v>non</v>
          </cell>
          <cell r="S39" t="str">
            <v>non</v>
          </cell>
          <cell r="T39" t="str">
            <v>non</v>
          </cell>
          <cell r="U39" t="str">
            <v>non</v>
          </cell>
          <cell r="V39" t="str">
            <v>non</v>
          </cell>
          <cell r="W39" t="str">
            <v>non</v>
          </cell>
          <cell r="AC39" t="str">
            <v>Vide</v>
          </cell>
          <cell r="AH39" t="str">
            <v>non</v>
          </cell>
        </row>
        <row r="40">
          <cell r="A40" t="str">
            <v>36</v>
          </cell>
          <cell r="B40">
            <v>43390</v>
          </cell>
          <cell r="C40" t="str">
            <v>VTI + Fab.Maison</v>
          </cell>
          <cell r="D40" t="str">
            <v>Sécheur U.V + Aménage + Ebavureur</v>
          </cell>
          <cell r="E40">
            <v>0</v>
          </cell>
          <cell r="F40">
            <v>0</v>
          </cell>
          <cell r="I40" t="str">
            <v>16 N0 1528</v>
          </cell>
          <cell r="J40" t="str">
            <v>M 600 82</v>
          </cell>
          <cell r="K40" t="str">
            <v>1120  Colliers spéciaux</v>
          </cell>
          <cell r="M40" t="str">
            <v>230V tri</v>
          </cell>
          <cell r="P40"/>
          <cell r="Q40" t="str">
            <v>7300VA</v>
          </cell>
          <cell r="R40" t="str">
            <v>non</v>
          </cell>
          <cell r="S40" t="str">
            <v>non</v>
          </cell>
          <cell r="T40" t="str">
            <v>non</v>
          </cell>
          <cell r="U40" t="str">
            <v>non</v>
          </cell>
          <cell r="V40" t="str">
            <v>non</v>
          </cell>
          <cell r="W40" t="str">
            <v>oui</v>
          </cell>
          <cell r="AC40" t="str">
            <v>Manuel d'instruction et d'entretient, schéma électrique</v>
          </cell>
          <cell r="AE40" t="str">
            <v>Equipements Scientifiques SA</v>
          </cell>
          <cell r="AF40"/>
          <cell r="AH40" t="str">
            <v>N/A</v>
          </cell>
        </row>
        <row r="41">
          <cell r="A41" t="str">
            <v>37</v>
          </cell>
          <cell r="B41">
            <v>39318</v>
          </cell>
          <cell r="C41" t="str">
            <v>MAPE</v>
          </cell>
          <cell r="D41" t="str">
            <v>Tank</v>
          </cell>
          <cell r="E41">
            <v>0</v>
          </cell>
          <cell r="F41">
            <v>0</v>
          </cell>
          <cell r="I41">
            <v>203</v>
          </cell>
          <cell r="J41" t="str">
            <v>80.143.130</v>
          </cell>
          <cell r="K41" t="str">
            <v>1120  Colliers spéciaux</v>
          </cell>
          <cell r="M41" t="str">
            <v>230V mono</v>
          </cell>
          <cell r="P41"/>
          <cell r="Q41" t="str">
            <v>500VA</v>
          </cell>
          <cell r="R41" t="str">
            <v>non</v>
          </cell>
          <cell r="S41" t="str">
            <v>non</v>
          </cell>
          <cell r="T41" t="str">
            <v>non</v>
          </cell>
          <cell r="U41" t="str">
            <v>non</v>
          </cell>
          <cell r="V41" t="str">
            <v>non</v>
          </cell>
          <cell r="W41" t="str">
            <v>non</v>
          </cell>
          <cell r="AC41" t="str">
            <v xml:space="preserve">Vide </v>
          </cell>
          <cell r="AF41" t="str">
            <v>Ras</v>
          </cell>
          <cell r="AH41" t="str">
            <v>non</v>
          </cell>
        </row>
        <row r="42">
          <cell r="A42" t="str">
            <v>38</v>
          </cell>
          <cell r="B42">
            <v>39318</v>
          </cell>
          <cell r="C42" t="str">
            <v>ATLAS COPCO</v>
          </cell>
          <cell r="D42" t="str">
            <v>Pistolet Pneumatique</v>
          </cell>
          <cell r="E42">
            <v>0</v>
          </cell>
          <cell r="F42">
            <v>0</v>
          </cell>
          <cell r="I42" t="str">
            <v xml:space="preserve">EWWH71BV </v>
          </cell>
          <cell r="J42">
            <v>1608040019</v>
          </cell>
          <cell r="K42" t="str">
            <v>1120  Colliers spéciaux</v>
          </cell>
          <cell r="L42"/>
          <cell r="M42" t="str">
            <v>autre</v>
          </cell>
          <cell r="Q42" t="str">
            <v>Non</v>
          </cell>
          <cell r="R42" t="str">
            <v>oui</v>
          </cell>
          <cell r="S42" t="str">
            <v>non</v>
          </cell>
          <cell r="T42" t="str">
            <v>non</v>
          </cell>
          <cell r="U42" t="str">
            <v>non</v>
          </cell>
          <cell r="V42" t="str">
            <v>non</v>
          </cell>
          <cell r="W42" t="str">
            <v>non</v>
          </cell>
          <cell r="AC42" t="str">
            <v xml:space="preserve">Vide </v>
          </cell>
          <cell r="AF42" t="str">
            <v>Ras</v>
          </cell>
          <cell r="AH42" t="str">
            <v>non</v>
          </cell>
        </row>
        <row r="43">
          <cell r="A43" t="str">
            <v>39</v>
          </cell>
          <cell r="B43">
            <v>43217</v>
          </cell>
          <cell r="C43" t="str">
            <v>HERNAULT SOMUA</v>
          </cell>
          <cell r="D43" t="str">
            <v>Fraiseuse</v>
          </cell>
          <cell r="E43">
            <v>0</v>
          </cell>
          <cell r="F43">
            <v>43217.083344907405</v>
          </cell>
          <cell r="G43" t="str">
            <v>Ferraillage</v>
          </cell>
          <cell r="I43" t="str">
            <v>Z3C</v>
          </cell>
          <cell r="J43" t="str">
            <v>N 064003 FJ</v>
          </cell>
          <cell r="K43" t="str">
            <v>1123  Passivation / Finition décolletage</v>
          </cell>
          <cell r="M43" t="str">
            <v>410V tri</v>
          </cell>
          <cell r="P43"/>
          <cell r="Q43" t="str">
            <v>7300VA</v>
          </cell>
          <cell r="R43" t="str">
            <v>non</v>
          </cell>
          <cell r="S43" t="str">
            <v>non</v>
          </cell>
          <cell r="T43" t="str">
            <v>non</v>
          </cell>
          <cell r="U43" t="str">
            <v>non</v>
          </cell>
          <cell r="V43" t="str">
            <v>non</v>
          </cell>
          <cell r="W43" t="str">
            <v>non</v>
          </cell>
          <cell r="AC43" t="str">
            <v>Plans, noticed'entretient</v>
          </cell>
          <cell r="AE43" t="str">
            <v>Tour Equipement (940155)
Ernault SA (496001)</v>
          </cell>
          <cell r="AH43" t="str">
            <v>oui</v>
          </cell>
        </row>
        <row r="44">
          <cell r="A44" t="str">
            <v>40</v>
          </cell>
          <cell r="B44">
            <v>40764</v>
          </cell>
          <cell r="C44" t="str">
            <v>HULOT</v>
          </cell>
          <cell r="D44" t="str">
            <v>Presse</v>
          </cell>
          <cell r="E44">
            <v>0</v>
          </cell>
          <cell r="F44">
            <v>40235.540972222225</v>
          </cell>
          <cell r="G44" t="str">
            <v>ferraillage</v>
          </cell>
          <cell r="I44" t="str">
            <v>76P</v>
          </cell>
          <cell r="J44">
            <v>1626</v>
          </cell>
          <cell r="K44" t="str">
            <v>1120  Colliers spéciaux</v>
          </cell>
          <cell r="M44" t="str">
            <v>230V mono</v>
          </cell>
          <cell r="Q44" t="str">
            <v>2100VA</v>
          </cell>
          <cell r="R44" t="str">
            <v>oui</v>
          </cell>
          <cell r="S44" t="str">
            <v>non</v>
          </cell>
          <cell r="T44" t="str">
            <v>non</v>
          </cell>
          <cell r="U44" t="str">
            <v>non</v>
          </cell>
          <cell r="V44" t="str">
            <v>non</v>
          </cell>
          <cell r="W44" t="str">
            <v>non</v>
          </cell>
          <cell r="AC44" t="str">
            <v xml:space="preserve">Caractéristiques techniques, Schéma électriques, </v>
          </cell>
          <cell r="AE44" t="str">
            <v>L.R.P.</v>
          </cell>
          <cell r="AF44" t="str">
            <v>Carter courroies de transmission non sécurisé, Voir durée de vie des 3 courroies de transmission</v>
          </cell>
          <cell r="AH44" t="str">
            <v>non</v>
          </cell>
        </row>
        <row r="45">
          <cell r="A45" t="str">
            <v>41</v>
          </cell>
          <cell r="B45">
            <v>40764</v>
          </cell>
          <cell r="C45" t="str">
            <v>HULOT</v>
          </cell>
          <cell r="D45" t="str">
            <v>Presse</v>
          </cell>
          <cell r="E45">
            <v>22647.540972222221</v>
          </cell>
          <cell r="F45">
            <v>40239.540972222225</v>
          </cell>
          <cell r="G45" t="str">
            <v>ferraillage</v>
          </cell>
          <cell r="I45">
            <v>70</v>
          </cell>
          <cell r="J45">
            <v>2850</v>
          </cell>
          <cell r="K45" t="str">
            <v>1118  Colliers de fixation</v>
          </cell>
          <cell r="L45">
            <v>1962</v>
          </cell>
          <cell r="M45" t="str">
            <v>230V tri</v>
          </cell>
          <cell r="P45" t="str">
            <v>1.1 kW</v>
          </cell>
          <cell r="R45" t="str">
            <v>oui</v>
          </cell>
          <cell r="S45" t="str">
            <v>non</v>
          </cell>
          <cell r="T45" t="str">
            <v>non</v>
          </cell>
          <cell r="U45" t="str">
            <v>non</v>
          </cell>
          <cell r="V45" t="str">
            <v>non</v>
          </cell>
          <cell r="W45" t="str">
            <v>non</v>
          </cell>
          <cell r="AC45" t="str">
            <v>schémas électriques
doc fournisseur</v>
          </cell>
          <cell r="AE45" t="str">
            <v>L.R.P.</v>
          </cell>
          <cell r="AH45" t="str">
            <v>non</v>
          </cell>
        </row>
        <row r="46">
          <cell r="A46" t="str">
            <v>42</v>
          </cell>
          <cell r="B46">
            <v>40764</v>
          </cell>
          <cell r="C46" t="str">
            <v>W.BLISS</v>
          </cell>
          <cell r="D46" t="str">
            <v>Presse</v>
          </cell>
          <cell r="E46">
            <v>0</v>
          </cell>
          <cell r="F46">
            <v>39706.582638888889</v>
          </cell>
          <cell r="G46" t="str">
            <v>ferraillage</v>
          </cell>
          <cell r="J46">
            <v>20587</v>
          </cell>
          <cell r="K46" t="str">
            <v>1118  Colliers de fixation</v>
          </cell>
          <cell r="M46" t="str">
            <v>230V mono</v>
          </cell>
          <cell r="Q46" t="str">
            <v>1500VA</v>
          </cell>
          <cell r="R46" t="str">
            <v>oui</v>
          </cell>
          <cell r="S46" t="str">
            <v>non</v>
          </cell>
          <cell r="T46" t="str">
            <v>non</v>
          </cell>
          <cell r="U46" t="str">
            <v>non</v>
          </cell>
          <cell r="V46" t="str">
            <v>non</v>
          </cell>
          <cell r="W46" t="str">
            <v>non</v>
          </cell>
          <cell r="AC46" t="str">
            <v>Schémas électriques, caractéristiques</v>
          </cell>
          <cell r="AE46" t="str">
            <v>L.R.P.</v>
          </cell>
          <cell r="AH46" t="str">
            <v>non</v>
          </cell>
        </row>
        <row r="47">
          <cell r="A47" t="str">
            <v>43</v>
          </cell>
          <cell r="B47">
            <v>39318</v>
          </cell>
          <cell r="C47" t="str">
            <v>ESPA</v>
          </cell>
          <cell r="D47" t="str">
            <v>Rouleuse</v>
          </cell>
          <cell r="E47">
            <v>0</v>
          </cell>
          <cell r="F47">
            <v>37773.582638888889</v>
          </cell>
          <cell r="G47" t="str">
            <v>ferraillage</v>
          </cell>
          <cell r="K47" t="str">
            <v>1118  Colliers de fixation</v>
          </cell>
          <cell r="M47" t="str">
            <v>autre</v>
          </cell>
          <cell r="R47" t="str">
            <v>non</v>
          </cell>
          <cell r="S47" t="str">
            <v>non</v>
          </cell>
          <cell r="T47" t="str">
            <v>non</v>
          </cell>
          <cell r="U47" t="str">
            <v>non</v>
          </cell>
          <cell r="V47" t="str">
            <v>non</v>
          </cell>
          <cell r="W47" t="str">
            <v>non</v>
          </cell>
          <cell r="AH47" t="str">
            <v>non</v>
          </cell>
        </row>
        <row r="48">
          <cell r="A48" t="str">
            <v>44</v>
          </cell>
          <cell r="B48">
            <v>40764</v>
          </cell>
          <cell r="C48" t="str">
            <v>DOL</v>
          </cell>
          <cell r="D48" t="str">
            <v>Presse</v>
          </cell>
          <cell r="E48">
            <v>0</v>
          </cell>
          <cell r="F48">
            <v>37653.540972222225</v>
          </cell>
          <cell r="G48" t="str">
            <v>enlèvement Ets TEBALDI pour ferraillage</v>
          </cell>
          <cell r="J48">
            <v>13962</v>
          </cell>
          <cell r="K48" t="str">
            <v>1118  Colliers de fixation</v>
          </cell>
          <cell r="M48" t="str">
            <v>230V mono</v>
          </cell>
          <cell r="Q48" t="str">
            <v>800VA</v>
          </cell>
          <cell r="R48" t="str">
            <v>non</v>
          </cell>
          <cell r="S48" t="str">
            <v>non</v>
          </cell>
          <cell r="T48" t="str">
            <v>non</v>
          </cell>
          <cell r="U48" t="str">
            <v>non</v>
          </cell>
          <cell r="V48" t="str">
            <v>non</v>
          </cell>
          <cell r="W48" t="str">
            <v>non</v>
          </cell>
          <cell r="AC48" t="str">
            <v>Schéma électrique</v>
          </cell>
          <cell r="AE48" t="str">
            <v>L.R.P.</v>
          </cell>
          <cell r="AH48" t="str">
            <v>non</v>
          </cell>
        </row>
        <row r="49">
          <cell r="A49" t="str">
            <v>46</v>
          </cell>
          <cell r="B49">
            <v>40764</v>
          </cell>
          <cell r="C49" t="str">
            <v>DOL</v>
          </cell>
          <cell r="D49" t="str">
            <v>Presse</v>
          </cell>
          <cell r="E49">
            <v>0</v>
          </cell>
          <cell r="F49">
            <v>40239.540972222225</v>
          </cell>
          <cell r="G49" t="str">
            <v>ferraillage</v>
          </cell>
          <cell r="I49">
            <v>100</v>
          </cell>
          <cell r="K49" t="str">
            <v>1119  Découpe</v>
          </cell>
          <cell r="M49" t="str">
            <v>230V mono</v>
          </cell>
          <cell r="Q49" t="str">
            <v>800VA</v>
          </cell>
          <cell r="R49" t="str">
            <v>oui</v>
          </cell>
          <cell r="S49" t="str">
            <v>non</v>
          </cell>
          <cell r="T49" t="str">
            <v>non</v>
          </cell>
          <cell r="U49" t="str">
            <v>non</v>
          </cell>
          <cell r="V49" t="str">
            <v>non</v>
          </cell>
          <cell r="W49" t="str">
            <v>non</v>
          </cell>
          <cell r="AC49" t="str">
            <v>Vide</v>
          </cell>
          <cell r="AE49" t="str">
            <v>L.R.P.</v>
          </cell>
          <cell r="AH49" t="str">
            <v>non</v>
          </cell>
        </row>
        <row r="50">
          <cell r="A50" t="str">
            <v>47</v>
          </cell>
          <cell r="B50">
            <v>40764</v>
          </cell>
          <cell r="C50" t="str">
            <v>DOL</v>
          </cell>
          <cell r="D50" t="str">
            <v>Presse-coiffage auto</v>
          </cell>
          <cell r="E50">
            <v>0</v>
          </cell>
          <cell r="F50">
            <v>39528.540972222225</v>
          </cell>
          <cell r="G50" t="str">
            <v>ferraillage</v>
          </cell>
          <cell r="I50">
            <v>103</v>
          </cell>
          <cell r="K50" t="str">
            <v>1119  Découpe</v>
          </cell>
          <cell r="M50" t="str">
            <v>230V tri</v>
          </cell>
          <cell r="Q50" t="str">
            <v>1200VA</v>
          </cell>
          <cell r="R50" t="str">
            <v>oui</v>
          </cell>
          <cell r="S50" t="str">
            <v>non</v>
          </cell>
          <cell r="T50" t="str">
            <v>non</v>
          </cell>
          <cell r="U50" t="str">
            <v>non</v>
          </cell>
          <cell r="V50" t="str">
            <v>non</v>
          </cell>
          <cell r="W50" t="str">
            <v>non</v>
          </cell>
          <cell r="AC50" t="str">
            <v>Plan d'ensemble, dessins de définition des pièces</v>
          </cell>
          <cell r="AE50" t="str">
            <v>L.R.P.</v>
          </cell>
          <cell r="AF50" t="str">
            <v>Armoire élecrique en désordre, aucun cable numéroté.</v>
          </cell>
          <cell r="AH50" t="str">
            <v>non</v>
          </cell>
        </row>
        <row r="51">
          <cell r="A51" t="str">
            <v>48</v>
          </cell>
          <cell r="B51">
            <v>39598</v>
          </cell>
          <cell r="C51" t="str">
            <v>MARTIN - BRUNEL</v>
          </cell>
          <cell r="D51" t="str">
            <v>Coiffeuse auto + Presse</v>
          </cell>
          <cell r="E51">
            <v>0</v>
          </cell>
          <cell r="F51">
            <v>39528.540972222225</v>
          </cell>
          <cell r="G51" t="str">
            <v>ferraillage</v>
          </cell>
          <cell r="K51" t="str">
            <v>1119  Découpe</v>
          </cell>
          <cell r="M51" t="str">
            <v>230V tri</v>
          </cell>
          <cell r="Q51" t="str">
            <v>1600VA</v>
          </cell>
          <cell r="R51" t="str">
            <v>oui</v>
          </cell>
          <cell r="S51" t="str">
            <v>non</v>
          </cell>
          <cell r="T51" t="str">
            <v>non</v>
          </cell>
          <cell r="U51" t="str">
            <v>non</v>
          </cell>
          <cell r="V51" t="str">
            <v>non</v>
          </cell>
          <cell r="W51" t="str">
            <v>non</v>
          </cell>
          <cell r="AC51" t="str">
            <v xml:space="preserve">Plans mécanique, schémas électriques, doc télémécanique sur la commutation </v>
          </cell>
          <cell r="AF51" t="str">
            <v>Armoire élecrique en désordre, aucun cable numéroté.</v>
          </cell>
          <cell r="AH51" t="str">
            <v>non</v>
          </cell>
        </row>
        <row r="52">
          <cell r="A52" t="str">
            <v>48A</v>
          </cell>
          <cell r="B52">
            <v>39391</v>
          </cell>
          <cell r="C52" t="str">
            <v>ADMV</v>
          </cell>
          <cell r="D52" t="str">
            <v>Bol vibrant</v>
          </cell>
          <cell r="E52">
            <v>0</v>
          </cell>
          <cell r="F52">
            <v>39384.540972222225</v>
          </cell>
          <cell r="G52" t="str">
            <v>ferraillage</v>
          </cell>
          <cell r="I52">
            <v>108</v>
          </cell>
          <cell r="J52">
            <v>3427</v>
          </cell>
          <cell r="K52" t="str">
            <v>1119  Découpe</v>
          </cell>
          <cell r="L52">
            <v>1985</v>
          </cell>
          <cell r="M52" t="str">
            <v>230V tri</v>
          </cell>
          <cell r="Q52" t="str">
            <v>compris ds 48</v>
          </cell>
          <cell r="R52" t="str">
            <v>non</v>
          </cell>
          <cell r="S52" t="str">
            <v>non</v>
          </cell>
          <cell r="T52" t="str">
            <v>non</v>
          </cell>
          <cell r="U52" t="str">
            <v>non</v>
          </cell>
          <cell r="V52" t="str">
            <v>non</v>
          </cell>
          <cell r="W52" t="str">
            <v>non</v>
          </cell>
          <cell r="AC52" t="str">
            <v>Vide</v>
          </cell>
          <cell r="AF52" t="str">
            <v>Ras</v>
          </cell>
          <cell r="AH52" t="str">
            <v>non</v>
          </cell>
        </row>
        <row r="53">
          <cell r="A53" t="str">
            <v>48B</v>
          </cell>
          <cell r="B53">
            <v>39391</v>
          </cell>
          <cell r="C53" t="str">
            <v>SINEX</v>
          </cell>
          <cell r="D53" t="str">
            <v>Bol vibrant</v>
          </cell>
          <cell r="E53">
            <v>0</v>
          </cell>
          <cell r="F53">
            <v>39384.540972222225</v>
          </cell>
          <cell r="G53" t="str">
            <v>ferraillage</v>
          </cell>
          <cell r="I53" t="str">
            <v>EBSD</v>
          </cell>
          <cell r="J53">
            <v>3382</v>
          </cell>
          <cell r="K53" t="str">
            <v>1119  Découpe</v>
          </cell>
          <cell r="M53" t="str">
            <v>230V tri</v>
          </cell>
          <cell r="Q53" t="str">
            <v>compris ds 48</v>
          </cell>
          <cell r="R53" t="str">
            <v>non</v>
          </cell>
          <cell r="S53" t="str">
            <v>non</v>
          </cell>
          <cell r="T53" t="str">
            <v>non</v>
          </cell>
          <cell r="U53" t="str">
            <v>non</v>
          </cell>
          <cell r="V53" t="str">
            <v>non</v>
          </cell>
          <cell r="W53" t="str">
            <v>non</v>
          </cell>
          <cell r="AC53" t="str">
            <v>Vide</v>
          </cell>
          <cell r="AF53" t="str">
            <v>Ras</v>
          </cell>
          <cell r="AH53" t="str">
            <v>non</v>
          </cell>
        </row>
        <row r="54">
          <cell r="A54" t="str">
            <v>48C</v>
          </cell>
          <cell r="B54">
            <v>39391</v>
          </cell>
          <cell r="C54" t="str">
            <v>SINEX</v>
          </cell>
          <cell r="D54" t="str">
            <v>Rail vibrant</v>
          </cell>
          <cell r="E54">
            <v>0</v>
          </cell>
          <cell r="F54">
            <v>39384.540972222225</v>
          </cell>
          <cell r="G54" t="str">
            <v>ferraillage</v>
          </cell>
          <cell r="I54" t="str">
            <v>FTOA</v>
          </cell>
          <cell r="J54" t="str">
            <v>8400S</v>
          </cell>
          <cell r="K54" t="str">
            <v>1119  Découpe</v>
          </cell>
          <cell r="M54" t="str">
            <v>230V tri</v>
          </cell>
          <cell r="Q54" t="str">
            <v>compris ds 48</v>
          </cell>
          <cell r="R54" t="str">
            <v>non</v>
          </cell>
          <cell r="S54" t="str">
            <v>non</v>
          </cell>
          <cell r="T54" t="str">
            <v>non</v>
          </cell>
          <cell r="U54" t="str">
            <v>non</v>
          </cell>
          <cell r="V54" t="str">
            <v>non</v>
          </cell>
          <cell r="W54" t="str">
            <v>non</v>
          </cell>
          <cell r="AC54" t="str">
            <v>Vide</v>
          </cell>
          <cell r="AF54" t="str">
            <v>Ras</v>
          </cell>
          <cell r="AH54" t="str">
            <v>non</v>
          </cell>
        </row>
        <row r="55">
          <cell r="A55" t="str">
            <v>53</v>
          </cell>
          <cell r="B55">
            <v>39318</v>
          </cell>
          <cell r="C55" t="str">
            <v>MECA. SEM</v>
          </cell>
          <cell r="D55" t="str">
            <v>Machine auto colliers fixations
(avec dévidoir et amenée feuillard)</v>
          </cell>
          <cell r="E55">
            <v>0</v>
          </cell>
          <cell r="F55">
            <v>39045.540972222225</v>
          </cell>
          <cell r="G55" t="str">
            <v>ferraillage</v>
          </cell>
          <cell r="K55" t="str">
            <v>1118  Colliers de fixation</v>
          </cell>
          <cell r="M55" t="str">
            <v>410V tri</v>
          </cell>
          <cell r="Q55" t="str">
            <v>6300VA</v>
          </cell>
          <cell r="R55" t="str">
            <v>oui</v>
          </cell>
          <cell r="S55" t="str">
            <v>non</v>
          </cell>
          <cell r="T55" t="str">
            <v>non</v>
          </cell>
          <cell r="U55" t="str">
            <v>non</v>
          </cell>
          <cell r="V55" t="str">
            <v>non</v>
          </cell>
          <cell r="W55" t="str">
            <v>non</v>
          </cell>
          <cell r="AC55" t="str">
            <v>Plans, brochures, schémas électriques, adressage, programme, dépannages</v>
          </cell>
          <cell r="AF55" t="str">
            <v>Présence d'un groupe hydraulique, climatisation dans l'armoire électrique, fils électriques en désordre</v>
          </cell>
          <cell r="AH55" t="str">
            <v>non</v>
          </cell>
        </row>
        <row r="56">
          <cell r="A56" t="str">
            <v>63</v>
          </cell>
          <cell r="B56">
            <v>39626</v>
          </cell>
          <cell r="C56" t="str">
            <v>MACHINE DE PRECISION PARIS</v>
          </cell>
          <cell r="D56" t="str">
            <v>Perceuse à colonne</v>
          </cell>
          <cell r="E56">
            <v>0</v>
          </cell>
          <cell r="F56">
            <v>39626.582638888889</v>
          </cell>
          <cell r="G56" t="str">
            <v>ferraillage</v>
          </cell>
          <cell r="I56" t="str">
            <v>ROULAND</v>
          </cell>
          <cell r="J56">
            <v>199372</v>
          </cell>
          <cell r="K56" t="str">
            <v>1121  Outillage</v>
          </cell>
          <cell r="M56" t="str">
            <v>230V mono</v>
          </cell>
          <cell r="Q56" t="str">
            <v>1000VA</v>
          </cell>
          <cell r="R56" t="str">
            <v>non</v>
          </cell>
          <cell r="S56" t="str">
            <v>non</v>
          </cell>
          <cell r="T56" t="str">
            <v>non</v>
          </cell>
          <cell r="U56" t="str">
            <v>non</v>
          </cell>
          <cell r="V56" t="str">
            <v>non</v>
          </cell>
          <cell r="W56" t="str">
            <v>non</v>
          </cell>
          <cell r="AC56" t="str">
            <v>Vide</v>
          </cell>
          <cell r="AF56" t="str">
            <v>Voir usure courroies</v>
          </cell>
          <cell r="AH56" t="str">
            <v>non</v>
          </cell>
        </row>
        <row r="57">
          <cell r="A57" t="str">
            <v>64</v>
          </cell>
          <cell r="B57">
            <v>40695</v>
          </cell>
          <cell r="C57" t="str">
            <v>ESPA</v>
          </cell>
          <cell r="D57" t="str">
            <v>Machine découpe et pliage auto des bandes</v>
          </cell>
          <cell r="E57">
            <v>0</v>
          </cell>
          <cell r="F57">
            <v>0</v>
          </cell>
          <cell r="I57"/>
          <cell r="K57" t="str">
            <v>1112  Colliers de serrage</v>
          </cell>
          <cell r="M57" t="str">
            <v>230V tri</v>
          </cell>
          <cell r="P57"/>
          <cell r="Q57" t="str">
            <v>600VA</v>
          </cell>
          <cell r="R57" t="str">
            <v>oui</v>
          </cell>
          <cell r="S57" t="str">
            <v>non</v>
          </cell>
          <cell r="T57" t="str">
            <v>non</v>
          </cell>
          <cell r="U57" t="str">
            <v>non</v>
          </cell>
          <cell r="V57" t="str">
            <v>non</v>
          </cell>
          <cell r="W57" t="str">
            <v>non</v>
          </cell>
          <cell r="AC57" t="str">
            <v>Plan mécaniques, Schémas électriques, Docs techniques</v>
          </cell>
          <cell r="AF57" t="str">
            <v>Présence derelais</v>
          </cell>
          <cell r="AH57" t="str">
            <v>oui</v>
          </cell>
        </row>
        <row r="58">
          <cell r="A58" t="str">
            <v>64A</v>
          </cell>
          <cell r="B58">
            <v>42781</v>
          </cell>
          <cell r="C58" t="str">
            <v>ESPA</v>
          </cell>
          <cell r="D58" t="str">
            <v>Amenage + Ebavureur feuillard</v>
          </cell>
          <cell r="E58">
            <v>0</v>
          </cell>
          <cell r="F58">
            <v>0</v>
          </cell>
          <cell r="I58"/>
          <cell r="K58" t="str">
            <v>1112  Colliers de serrage</v>
          </cell>
          <cell r="M58" t="str">
            <v>230V tri</v>
          </cell>
          <cell r="Q58" t="str">
            <v>400VA</v>
          </cell>
          <cell r="R58" t="str">
            <v>non</v>
          </cell>
          <cell r="S58" t="str">
            <v>non</v>
          </cell>
          <cell r="T58" t="str">
            <v>non</v>
          </cell>
          <cell r="U58" t="str">
            <v>non</v>
          </cell>
          <cell r="V58" t="str">
            <v>non</v>
          </cell>
          <cell r="W58" t="str">
            <v>non</v>
          </cell>
          <cell r="AC58" t="str">
            <v>Vide</v>
          </cell>
          <cell r="AF58"/>
          <cell r="AH58" t="str">
            <v>oui</v>
          </cell>
        </row>
        <row r="59">
          <cell r="A59" t="str">
            <v>64B</v>
          </cell>
          <cell r="B59">
            <v>40722</v>
          </cell>
          <cell r="C59" t="str">
            <v>ESPA</v>
          </cell>
          <cell r="D59" t="str">
            <v>Dévidoir</v>
          </cell>
          <cell r="E59">
            <v>0</v>
          </cell>
          <cell r="F59">
            <v>0</v>
          </cell>
          <cell r="I59"/>
          <cell r="J59"/>
          <cell r="K59" t="str">
            <v>1112  Colliers de serrage</v>
          </cell>
          <cell r="L59"/>
          <cell r="M59" t="str">
            <v>autre</v>
          </cell>
          <cell r="Q59" t="str">
            <v>Non</v>
          </cell>
          <cell r="R59" t="str">
            <v>non</v>
          </cell>
          <cell r="S59" t="str">
            <v>non</v>
          </cell>
          <cell r="T59" t="str">
            <v>non</v>
          </cell>
          <cell r="U59" t="str">
            <v>non</v>
          </cell>
          <cell r="V59" t="str">
            <v>non</v>
          </cell>
          <cell r="W59" t="str">
            <v>non</v>
          </cell>
          <cell r="AC59" t="str">
            <v>Vide</v>
          </cell>
          <cell r="AF59"/>
          <cell r="AH59" t="str">
            <v>non</v>
          </cell>
        </row>
        <row r="60">
          <cell r="A60" t="str">
            <v>66</v>
          </cell>
          <cell r="B60">
            <v>39318</v>
          </cell>
          <cell r="C60" t="str">
            <v>E.D</v>
          </cell>
          <cell r="D60" t="str">
            <v>Presse chauffante hydraulique</v>
          </cell>
          <cell r="E60">
            <v>0</v>
          </cell>
          <cell r="F60">
            <v>38565.582638888889</v>
          </cell>
          <cell r="G60" t="str">
            <v>ferraillage</v>
          </cell>
          <cell r="K60" t="str">
            <v>1116  Moulage</v>
          </cell>
          <cell r="M60" t="str">
            <v>410V tri</v>
          </cell>
          <cell r="Q60" t="str">
            <v>21,2kVA</v>
          </cell>
          <cell r="R60" t="str">
            <v>non</v>
          </cell>
          <cell r="S60" t="str">
            <v>non</v>
          </cell>
          <cell r="T60" t="str">
            <v>non</v>
          </cell>
          <cell r="U60" t="str">
            <v>non</v>
          </cell>
          <cell r="V60" t="str">
            <v>non</v>
          </cell>
          <cell r="W60" t="str">
            <v>non</v>
          </cell>
          <cell r="AC60" t="str">
            <v>Vide</v>
          </cell>
          <cell r="AF60" t="str">
            <v>Pression max groupe 400b
12 résistances de 1300W
table 545x545 mm
entraxe colonnes 730 x 420 mm
ouverture 510 mm
Diamètre piston = 340 mm
soit 363 Tonnes</v>
          </cell>
          <cell r="AH60" t="str">
            <v>non</v>
          </cell>
        </row>
        <row r="61">
          <cell r="A61" t="str">
            <v>67</v>
          </cell>
          <cell r="B61">
            <v>40480</v>
          </cell>
          <cell r="C61" t="str">
            <v>BAELE</v>
          </cell>
          <cell r="D61" t="str">
            <v>Presse chauffante hydraulique</v>
          </cell>
          <cell r="E61">
            <v>0</v>
          </cell>
          <cell r="F61">
            <v>40480.582638888889</v>
          </cell>
          <cell r="G61" t="str">
            <v>Ferraillage</v>
          </cell>
          <cell r="K61" t="str">
            <v>1116  Moulage</v>
          </cell>
          <cell r="M61" t="str">
            <v>410V tri</v>
          </cell>
          <cell r="Q61" t="str">
            <v>7300VA</v>
          </cell>
          <cell r="R61" t="str">
            <v>non</v>
          </cell>
          <cell r="S61" t="str">
            <v>non</v>
          </cell>
          <cell r="T61" t="str">
            <v>non</v>
          </cell>
          <cell r="U61" t="str">
            <v>non</v>
          </cell>
          <cell r="V61" t="str">
            <v>non</v>
          </cell>
          <cell r="W61" t="str">
            <v>non</v>
          </cell>
          <cell r="AC61" t="str">
            <v>Vide</v>
          </cell>
          <cell r="AF61" t="str">
            <v>Fuite importante au joint du vérin</v>
          </cell>
          <cell r="AH61" t="str">
            <v>non</v>
          </cell>
        </row>
        <row r="62">
          <cell r="A62" t="str">
            <v>68</v>
          </cell>
          <cell r="B62">
            <v>40764</v>
          </cell>
          <cell r="C62" t="str">
            <v>ESPA</v>
          </cell>
          <cell r="D62" t="str">
            <v>Presse chauffante manuelle</v>
          </cell>
          <cell r="E62">
            <v>0</v>
          </cell>
          <cell r="F62">
            <v>0</v>
          </cell>
          <cell r="K62" t="str">
            <v>1116  Moulage</v>
          </cell>
          <cell r="L62"/>
          <cell r="M62" t="str">
            <v>230V mono</v>
          </cell>
          <cell r="Q62" t="str">
            <v>1700VA</v>
          </cell>
          <cell r="R62" t="str">
            <v>non</v>
          </cell>
          <cell r="S62" t="str">
            <v>non</v>
          </cell>
          <cell r="T62" t="str">
            <v>non</v>
          </cell>
          <cell r="U62" t="str">
            <v>non</v>
          </cell>
          <cell r="V62" t="str">
            <v>non</v>
          </cell>
          <cell r="W62" t="str">
            <v>non</v>
          </cell>
          <cell r="AC62" t="str">
            <v>Plans</v>
          </cell>
          <cell r="AH62" t="str">
            <v>N/A</v>
          </cell>
        </row>
        <row r="63">
          <cell r="A63" t="str">
            <v>70</v>
          </cell>
          <cell r="B63">
            <v>42450</v>
          </cell>
          <cell r="C63" t="str">
            <v>ESPA</v>
          </cell>
          <cell r="D63" t="str">
            <v>Presse chauffante manuelle</v>
          </cell>
          <cell r="E63">
            <v>0</v>
          </cell>
          <cell r="F63">
            <v>42447.041678240741</v>
          </cell>
          <cell r="G63" t="str">
            <v>Ferraillage</v>
          </cell>
          <cell r="K63" t="str">
            <v>1116  Moulage</v>
          </cell>
          <cell r="M63" t="str">
            <v>230V mono</v>
          </cell>
          <cell r="Q63" t="str">
            <v>1700VA</v>
          </cell>
          <cell r="R63" t="str">
            <v>non</v>
          </cell>
          <cell r="S63" t="str">
            <v>non</v>
          </cell>
          <cell r="T63" t="str">
            <v>non</v>
          </cell>
          <cell r="U63" t="str">
            <v>non</v>
          </cell>
          <cell r="V63" t="str">
            <v>non</v>
          </cell>
          <cell r="W63" t="str">
            <v>non</v>
          </cell>
          <cell r="AC63" t="str">
            <v>Plans</v>
          </cell>
          <cell r="AE63" t="str">
            <v>Vulcanic (936005)</v>
          </cell>
          <cell r="AH63" t="str">
            <v>N/A</v>
          </cell>
        </row>
        <row r="64">
          <cell r="A64" t="str">
            <v>71</v>
          </cell>
          <cell r="B64">
            <v>40764</v>
          </cell>
          <cell r="C64" t="str">
            <v>HERNAULT SOMUA</v>
          </cell>
          <cell r="D64" t="str">
            <v>Fraiseuse Z1</v>
          </cell>
          <cell r="E64">
            <v>0</v>
          </cell>
          <cell r="F64">
            <v>0</v>
          </cell>
          <cell r="I64" t="str">
            <v>Z1VN EH9</v>
          </cell>
          <cell r="J64" t="str">
            <v>105 410 / 88</v>
          </cell>
          <cell r="K64" t="str">
            <v>1123  Passivation / Finition décolletage</v>
          </cell>
          <cell r="M64" t="str">
            <v>410V tri</v>
          </cell>
          <cell r="Q64" t="str">
            <v>4750VA</v>
          </cell>
          <cell r="R64" t="str">
            <v>oui</v>
          </cell>
          <cell r="S64" t="str">
            <v>non</v>
          </cell>
          <cell r="T64" t="str">
            <v>non</v>
          </cell>
          <cell r="U64" t="str">
            <v>non</v>
          </cell>
          <cell r="V64" t="str">
            <v>non</v>
          </cell>
          <cell r="W64" t="str">
            <v>non</v>
          </cell>
          <cell r="AC64" t="str">
            <v>Notices réglages et d'entretien, schémas électriques, plans, doc Heidenhain
N° schéma électrique : 10882
N° dossier 115309</v>
          </cell>
          <cell r="AE64" t="str">
            <v>Ernault SA (496001)
Didelon machines Outils
Anjou Machines Outils (490002)
Chicot AMI</v>
          </cell>
          <cell r="AH64" t="str">
            <v>oui</v>
          </cell>
        </row>
        <row r="65">
          <cell r="A65" t="str">
            <v>73</v>
          </cell>
          <cell r="B65">
            <v>40764</v>
          </cell>
          <cell r="C65" t="str">
            <v>DI ACRO HOUDAILLE</v>
          </cell>
          <cell r="D65" t="str">
            <v>Rouleuse de collier manuelle</v>
          </cell>
          <cell r="E65">
            <v>0</v>
          </cell>
          <cell r="F65">
            <v>0</v>
          </cell>
          <cell r="I65">
            <v>2</v>
          </cell>
          <cell r="J65" t="str">
            <v>GA 2054</v>
          </cell>
          <cell r="K65" t="str">
            <v>1127  Colliers à secteurs</v>
          </cell>
          <cell r="M65" t="str">
            <v>autre</v>
          </cell>
          <cell r="Q65" t="str">
            <v>Non</v>
          </cell>
          <cell r="R65" t="str">
            <v>non</v>
          </cell>
          <cell r="S65" t="str">
            <v>non</v>
          </cell>
          <cell r="T65" t="str">
            <v>non</v>
          </cell>
          <cell r="U65" t="str">
            <v>non</v>
          </cell>
          <cell r="V65" t="str">
            <v>non</v>
          </cell>
          <cell r="W65" t="str">
            <v>non</v>
          </cell>
          <cell r="AC65" t="str">
            <v>Vide</v>
          </cell>
          <cell r="AE65" t="str">
            <v>Non</v>
          </cell>
          <cell r="AF65" t="str">
            <v>RAS</v>
          </cell>
          <cell r="AH65" t="str">
            <v>N/A</v>
          </cell>
        </row>
        <row r="66">
          <cell r="A66" t="str">
            <v>74</v>
          </cell>
          <cell r="B66">
            <v>42781</v>
          </cell>
          <cell r="C66" t="str">
            <v>SOMUA</v>
          </cell>
          <cell r="D66" t="str">
            <v>Fraiseuse</v>
          </cell>
          <cell r="E66">
            <v>0</v>
          </cell>
          <cell r="F66">
            <v>0</v>
          </cell>
          <cell r="I66" t="str">
            <v>FHI</v>
          </cell>
          <cell r="J66"/>
          <cell r="K66" t="str">
            <v>1123  Passivation / Finition décolletage</v>
          </cell>
          <cell r="L66"/>
          <cell r="M66" t="str">
            <v>230V mono</v>
          </cell>
          <cell r="P66"/>
          <cell r="Q66" t="str">
            <v>2100VA</v>
          </cell>
          <cell r="R66" t="str">
            <v>non</v>
          </cell>
          <cell r="S66" t="str">
            <v>non</v>
          </cell>
          <cell r="T66" t="str">
            <v>non</v>
          </cell>
          <cell r="U66" t="str">
            <v>non</v>
          </cell>
          <cell r="V66" t="str">
            <v>non</v>
          </cell>
          <cell r="W66" t="str">
            <v>non</v>
          </cell>
          <cell r="AC66" t="str">
            <v>Schéma électrique, plans, livret d'entretient, brochure</v>
          </cell>
          <cell r="AH66" t="str">
            <v>oui</v>
          </cell>
        </row>
        <row r="67">
          <cell r="A67" t="str">
            <v>75</v>
          </cell>
          <cell r="B67">
            <v>43250</v>
          </cell>
          <cell r="C67" t="str">
            <v>PRECIS</v>
          </cell>
          <cell r="D67" t="str">
            <v>Perceuse à colonne</v>
          </cell>
          <cell r="E67">
            <v>0</v>
          </cell>
          <cell r="F67">
            <v>43210.083344907405</v>
          </cell>
          <cell r="G67" t="str">
            <v>Ferraillage</v>
          </cell>
          <cell r="I67" t="str">
            <v>Ø 13mm</v>
          </cell>
          <cell r="K67" t="str">
            <v>1121  Outillage</v>
          </cell>
          <cell r="M67" t="str">
            <v>230V mono</v>
          </cell>
          <cell r="Q67" t="str">
            <v>800VA</v>
          </cell>
          <cell r="R67" t="str">
            <v>non</v>
          </cell>
          <cell r="S67" t="str">
            <v>non</v>
          </cell>
          <cell r="T67" t="str">
            <v>non</v>
          </cell>
          <cell r="U67" t="str">
            <v>non</v>
          </cell>
          <cell r="V67" t="str">
            <v>non</v>
          </cell>
          <cell r="W67" t="str">
            <v>non</v>
          </cell>
          <cell r="AC67" t="str">
            <v>Vide</v>
          </cell>
          <cell r="AH67" t="str">
            <v>non</v>
          </cell>
        </row>
        <row r="68">
          <cell r="A68" t="str">
            <v>76</v>
          </cell>
          <cell r="B68">
            <v>43250</v>
          </cell>
          <cell r="C68" t="str">
            <v>DELTA ROCKWELL</v>
          </cell>
          <cell r="D68" t="str">
            <v>Perceuse à colonne</v>
          </cell>
          <cell r="E68">
            <v>0</v>
          </cell>
          <cell r="F68">
            <v>0</v>
          </cell>
          <cell r="I68">
            <v>15.664999999999999</v>
          </cell>
          <cell r="J68">
            <v>1672628</v>
          </cell>
          <cell r="K68" t="str">
            <v>1123  Passivation / Finition décolletage</v>
          </cell>
          <cell r="L68"/>
          <cell r="M68" t="str">
            <v>230V mono</v>
          </cell>
          <cell r="Q68" t="str">
            <v>800VA</v>
          </cell>
          <cell r="R68" t="str">
            <v>non</v>
          </cell>
          <cell r="S68" t="str">
            <v>non</v>
          </cell>
          <cell r="T68" t="str">
            <v>non</v>
          </cell>
          <cell r="U68" t="str">
            <v>non</v>
          </cell>
          <cell r="V68" t="str">
            <v>non</v>
          </cell>
          <cell r="W68" t="str">
            <v>non</v>
          </cell>
          <cell r="AC68" t="str">
            <v>Vide</v>
          </cell>
          <cell r="AH68" t="str">
            <v>N/A</v>
          </cell>
        </row>
        <row r="69">
          <cell r="A69" t="str">
            <v>77</v>
          </cell>
          <cell r="B69">
            <v>40764</v>
          </cell>
          <cell r="C69" t="str">
            <v>PRESALE</v>
          </cell>
          <cell r="D69" t="str">
            <v>Presse à découpe</v>
          </cell>
          <cell r="E69">
            <v>0</v>
          </cell>
          <cell r="F69">
            <v>40292.582638888889</v>
          </cell>
          <cell r="G69" t="str">
            <v>ferraillage</v>
          </cell>
          <cell r="I69" t="str">
            <v>1B</v>
          </cell>
          <cell r="J69">
            <v>1639</v>
          </cell>
          <cell r="K69" t="str">
            <v>1119  Découpe</v>
          </cell>
          <cell r="M69" t="str">
            <v>230V mono</v>
          </cell>
          <cell r="Q69" t="str">
            <v>11000VA</v>
          </cell>
          <cell r="R69" t="str">
            <v>non</v>
          </cell>
          <cell r="S69" t="str">
            <v>non</v>
          </cell>
          <cell r="T69" t="str">
            <v>non</v>
          </cell>
          <cell r="U69" t="str">
            <v>non</v>
          </cell>
          <cell r="V69" t="str">
            <v>non</v>
          </cell>
          <cell r="W69" t="str">
            <v>non</v>
          </cell>
          <cell r="AC69" t="str">
            <v>Livret de service, schéma électrique</v>
          </cell>
          <cell r="AE69" t="str">
            <v>Le Roy de Présalé Service (LRP)</v>
          </cell>
          <cell r="AF69" t="str">
            <v>Voir usure des 3 courroies de transmission.</v>
          </cell>
          <cell r="AH69" t="str">
            <v>non</v>
          </cell>
        </row>
        <row r="70">
          <cell r="A70" t="str">
            <v>78</v>
          </cell>
          <cell r="B70">
            <v>42060</v>
          </cell>
          <cell r="C70" t="str">
            <v>HJL (Hubert Juy Legros)</v>
          </cell>
          <cell r="D70" t="str">
            <v>Presse auto 80T</v>
          </cell>
          <cell r="E70">
            <v>0</v>
          </cell>
          <cell r="F70">
            <v>0</v>
          </cell>
          <cell r="G70"/>
          <cell r="I70" t="str">
            <v>CCI8 CD CP</v>
          </cell>
          <cell r="J70">
            <v>8003</v>
          </cell>
          <cell r="K70" t="str">
            <v>1119  Découpe</v>
          </cell>
          <cell r="L70">
            <v>1973</v>
          </cell>
          <cell r="M70" t="str">
            <v>410V tri</v>
          </cell>
          <cell r="P70" t="str">
            <v>5.9 kW</v>
          </cell>
          <cell r="R70" t="str">
            <v>non</v>
          </cell>
          <cell r="S70" t="str">
            <v>non</v>
          </cell>
          <cell r="T70" t="str">
            <v>non</v>
          </cell>
          <cell r="U70" t="str">
            <v>non</v>
          </cell>
          <cell r="V70" t="str">
            <v>non</v>
          </cell>
          <cell r="W70" t="str">
            <v>non</v>
          </cell>
          <cell r="AC70" t="str">
            <v>Plans mécaniques, Schémas électriques et pneumatiques, Remise en état/Chgt de course</v>
          </cell>
          <cell r="AE70" t="str">
            <v>Le Roy de Présalé Service (LRP)
Dimeco Alipresse
Fimatec (450024)</v>
          </cell>
          <cell r="AF70" t="str">
            <v>Voir durée de vie de la courroie d'entrainement</v>
          </cell>
          <cell r="AH70" t="str">
            <v>oui</v>
          </cell>
        </row>
        <row r="71">
          <cell r="A71" t="str">
            <v>80</v>
          </cell>
          <cell r="B71">
            <v>40764</v>
          </cell>
          <cell r="C71" t="str">
            <v>LGB</v>
          </cell>
          <cell r="D71" t="str">
            <v>Rectifieuse plane</v>
          </cell>
          <cell r="E71">
            <v>0</v>
          </cell>
          <cell r="F71">
            <v>0</v>
          </cell>
          <cell r="I71" t="str">
            <v>R 50 30</v>
          </cell>
          <cell r="J71" t="str">
            <v>503029-230499</v>
          </cell>
          <cell r="K71" t="str">
            <v>1121  Outillage</v>
          </cell>
          <cell r="M71" t="str">
            <v>410V tri</v>
          </cell>
          <cell r="Q71" t="str">
            <v>850VA</v>
          </cell>
          <cell r="R71" t="str">
            <v>non</v>
          </cell>
          <cell r="S71" t="str">
            <v>non</v>
          </cell>
          <cell r="T71" t="str">
            <v>non</v>
          </cell>
          <cell r="U71" t="str">
            <v>non</v>
          </cell>
          <cell r="V71" t="str">
            <v>non</v>
          </cell>
          <cell r="W71" t="str">
            <v>non</v>
          </cell>
          <cell r="AC71" t="str">
            <v xml:space="preserve">Doc variateur de vitesse Danfoss, doc électrique, manuel d'utilisation et de maintenance, doc carte de commande </v>
          </cell>
          <cell r="AE71" t="str">
            <v>L.G.B. Brigaud SA</v>
          </cell>
          <cell r="AF71"/>
          <cell r="AH71" t="str">
            <v>non</v>
          </cell>
        </row>
        <row r="72">
          <cell r="A72" t="str">
            <v>81</v>
          </cell>
          <cell r="B72">
            <v>43424</v>
          </cell>
          <cell r="C72" t="str">
            <v>WINTER</v>
          </cell>
          <cell r="D72" t="str">
            <v>Scie (coupe)</v>
          </cell>
          <cell r="E72">
            <v>0</v>
          </cell>
          <cell r="F72">
            <v>0</v>
          </cell>
          <cell r="I72" t="str">
            <v>T5FB</v>
          </cell>
          <cell r="J72">
            <v>610</v>
          </cell>
          <cell r="K72" t="str">
            <v>1154  Maintenance</v>
          </cell>
          <cell r="L72"/>
          <cell r="M72" t="str">
            <v>230V mono</v>
          </cell>
          <cell r="P72"/>
          <cell r="Q72" t="str">
            <v>900VA</v>
          </cell>
          <cell r="R72" t="str">
            <v>non</v>
          </cell>
          <cell r="S72" t="str">
            <v>non</v>
          </cell>
          <cell r="T72" t="str">
            <v>non</v>
          </cell>
          <cell r="U72" t="str">
            <v>non</v>
          </cell>
          <cell r="V72" t="str">
            <v>non</v>
          </cell>
          <cell r="W72" t="str">
            <v>non</v>
          </cell>
          <cell r="AC72" t="str">
            <v>Brochures, notice d'emploi</v>
          </cell>
          <cell r="AH72" t="str">
            <v>N/A</v>
          </cell>
        </row>
        <row r="73">
          <cell r="A73" t="str">
            <v>82</v>
          </cell>
          <cell r="B73">
            <v>43250</v>
          </cell>
          <cell r="C73" t="str">
            <v>CINCINATI</v>
          </cell>
          <cell r="D73" t="str">
            <v>Fraiseuse</v>
          </cell>
          <cell r="E73">
            <v>0</v>
          </cell>
          <cell r="F73">
            <v>43210.083344907405</v>
          </cell>
          <cell r="G73" t="str">
            <v>Vendu</v>
          </cell>
          <cell r="I73" t="str">
            <v>RM 66 PD</v>
          </cell>
          <cell r="J73" t="str">
            <v>6 V15 VF 347</v>
          </cell>
          <cell r="K73" t="str">
            <v>1121  Outillage</v>
          </cell>
          <cell r="M73" t="str">
            <v>230V mono</v>
          </cell>
          <cell r="Q73" t="str">
            <v>1900VA</v>
          </cell>
          <cell r="R73" t="str">
            <v>non</v>
          </cell>
          <cell r="S73" t="str">
            <v>non</v>
          </cell>
          <cell r="T73" t="str">
            <v>non</v>
          </cell>
          <cell r="U73" t="str">
            <v>non</v>
          </cell>
          <cell r="V73" t="str">
            <v>non</v>
          </cell>
          <cell r="W73" t="str">
            <v>non</v>
          </cell>
          <cell r="AC73" t="str">
            <v>Manuel d'instruction (plans, caractéristiques), brochures, manuel d'entretient</v>
          </cell>
          <cell r="AE73" t="str">
            <v>Fimatec  (450024)</v>
          </cell>
          <cell r="AH73" t="str">
            <v>non</v>
          </cell>
        </row>
        <row r="74">
          <cell r="A74" t="str">
            <v>83</v>
          </cell>
          <cell r="B74">
            <v>43250</v>
          </cell>
          <cell r="C74" t="str">
            <v>GAMBIN</v>
          </cell>
          <cell r="D74" t="str">
            <v>Fraiseuse</v>
          </cell>
          <cell r="E74">
            <v>0</v>
          </cell>
          <cell r="F74">
            <v>43210.083344907405</v>
          </cell>
          <cell r="G74" t="str">
            <v>Vendu</v>
          </cell>
          <cell r="I74" t="str">
            <v>10 N</v>
          </cell>
          <cell r="J74">
            <v>15681</v>
          </cell>
          <cell r="K74" t="str">
            <v>1121  Outillage</v>
          </cell>
          <cell r="M74" t="str">
            <v>230V mono</v>
          </cell>
          <cell r="Q74" t="str">
            <v>1700VA</v>
          </cell>
          <cell r="R74" t="str">
            <v>non</v>
          </cell>
          <cell r="S74" t="str">
            <v>non</v>
          </cell>
          <cell r="T74" t="str">
            <v>non</v>
          </cell>
          <cell r="U74" t="str">
            <v>non</v>
          </cell>
          <cell r="V74" t="str">
            <v>non</v>
          </cell>
          <cell r="W74" t="str">
            <v>non</v>
          </cell>
          <cell r="AC74" t="str">
            <v>Brochure, livret d'entretient, plans</v>
          </cell>
          <cell r="AH74" t="str">
            <v>non</v>
          </cell>
        </row>
        <row r="75">
          <cell r="A75" t="str">
            <v>84</v>
          </cell>
          <cell r="B75">
            <v>40563</v>
          </cell>
          <cell r="C75" t="str">
            <v>SOMUA</v>
          </cell>
          <cell r="D75" t="str">
            <v>Fraiseuse</v>
          </cell>
          <cell r="E75">
            <v>0</v>
          </cell>
          <cell r="F75">
            <v>40527.540972222225</v>
          </cell>
          <cell r="G75" t="str">
            <v>ferraillage</v>
          </cell>
          <cell r="I75" t="str">
            <v>FHI</v>
          </cell>
          <cell r="K75" t="str">
            <v>1121  Outillage</v>
          </cell>
          <cell r="M75" t="str">
            <v>230V tri</v>
          </cell>
          <cell r="Q75" t="str">
            <v>2100VA</v>
          </cell>
          <cell r="R75" t="str">
            <v>non</v>
          </cell>
          <cell r="S75" t="str">
            <v>non</v>
          </cell>
          <cell r="T75" t="str">
            <v>non</v>
          </cell>
          <cell r="U75" t="str">
            <v>non</v>
          </cell>
          <cell r="V75" t="str">
            <v>non</v>
          </cell>
          <cell r="W75" t="str">
            <v>non</v>
          </cell>
          <cell r="AC75" t="str">
            <v>Vide</v>
          </cell>
          <cell r="AH75" t="str">
            <v>non</v>
          </cell>
        </row>
        <row r="76">
          <cell r="A76" t="str">
            <v>85</v>
          </cell>
          <cell r="B76">
            <v>40598</v>
          </cell>
          <cell r="C76" t="str">
            <v>LEFEBVRE et MARTIN</v>
          </cell>
          <cell r="D76" t="str">
            <v>Tour parallèle</v>
          </cell>
          <cell r="E76">
            <v>0</v>
          </cell>
          <cell r="F76">
            <v>37530.582638888889</v>
          </cell>
          <cell r="G76" t="str">
            <v>ferraillage</v>
          </cell>
          <cell r="K76" t="str">
            <v>1121  Outillage</v>
          </cell>
          <cell r="M76" t="str">
            <v>autre</v>
          </cell>
          <cell r="R76" t="str">
            <v>non</v>
          </cell>
          <cell r="S76" t="str">
            <v>non</v>
          </cell>
          <cell r="T76" t="str">
            <v>non</v>
          </cell>
          <cell r="U76" t="str">
            <v>non</v>
          </cell>
          <cell r="V76" t="str">
            <v>non</v>
          </cell>
          <cell r="W76" t="str">
            <v>non</v>
          </cell>
          <cell r="AH76" t="str">
            <v>non</v>
          </cell>
        </row>
        <row r="77">
          <cell r="A77" t="str">
            <v>86</v>
          </cell>
          <cell r="B77">
            <v>40764</v>
          </cell>
          <cell r="C77" t="str">
            <v>CAZENEUVE</v>
          </cell>
          <cell r="D77" t="str">
            <v>Tour parallèle</v>
          </cell>
          <cell r="E77">
            <v>0</v>
          </cell>
          <cell r="F77">
            <v>0</v>
          </cell>
          <cell r="I77" t="str">
            <v>360 HB-X</v>
          </cell>
          <cell r="J77">
            <v>20527</v>
          </cell>
          <cell r="K77" t="str">
            <v>1121  Outillage</v>
          </cell>
          <cell r="L77"/>
          <cell r="M77" t="str">
            <v>230V mono</v>
          </cell>
          <cell r="Q77" t="str">
            <v>4700VA</v>
          </cell>
          <cell r="R77" t="str">
            <v>non</v>
          </cell>
          <cell r="S77" t="str">
            <v>non</v>
          </cell>
          <cell r="T77" t="str">
            <v>non</v>
          </cell>
          <cell r="U77" t="str">
            <v>non</v>
          </cell>
          <cell r="V77" t="str">
            <v>non</v>
          </cell>
          <cell r="W77" t="str">
            <v>non</v>
          </cell>
          <cell r="AC77" t="str">
            <v>Guide de conduite, plans, dossier machine,brochure</v>
          </cell>
          <cell r="AE77" t="str">
            <v>Fimatec (450024)
Repmo (machines outils)</v>
          </cell>
          <cell r="AH77" t="str">
            <v>non</v>
          </cell>
        </row>
        <row r="78">
          <cell r="A78" t="str">
            <v>87</v>
          </cell>
          <cell r="B78">
            <v>40764</v>
          </cell>
          <cell r="C78" t="str">
            <v>CAZENEUVE</v>
          </cell>
          <cell r="D78" t="str">
            <v>Tour parallèle</v>
          </cell>
          <cell r="E78">
            <v>0</v>
          </cell>
          <cell r="F78">
            <v>0</v>
          </cell>
          <cell r="I78" t="str">
            <v>HB 500</v>
          </cell>
          <cell r="J78" t="str">
            <v>5588E 5</v>
          </cell>
          <cell r="K78" t="str">
            <v>1121  Outillage</v>
          </cell>
          <cell r="M78" t="str">
            <v>230V mono</v>
          </cell>
          <cell r="P78"/>
          <cell r="Q78" t="str">
            <v>4700VA</v>
          </cell>
          <cell r="R78" t="str">
            <v>non</v>
          </cell>
          <cell r="S78" t="str">
            <v>non</v>
          </cell>
          <cell r="T78" t="str">
            <v>non</v>
          </cell>
          <cell r="U78" t="str">
            <v>non</v>
          </cell>
          <cell r="V78" t="str">
            <v>non</v>
          </cell>
          <cell r="W78" t="str">
            <v>non</v>
          </cell>
          <cell r="AC78" t="str">
            <v>Guide de conduite, plans, dossier machine,brochure</v>
          </cell>
          <cell r="AE78" t="str">
            <v>Fimatec (450024)
Repmo (machines outils)</v>
          </cell>
          <cell r="AF78" t="str">
            <v>Armoire électrique en désordre</v>
          </cell>
          <cell r="AH78" t="str">
            <v>non</v>
          </cell>
        </row>
        <row r="79">
          <cell r="A79" t="str">
            <v>88</v>
          </cell>
          <cell r="B79">
            <v>43250</v>
          </cell>
          <cell r="C79" t="str">
            <v>CAZENEUVE</v>
          </cell>
          <cell r="D79" t="str">
            <v>Tour parallèle</v>
          </cell>
          <cell r="E79">
            <v>0</v>
          </cell>
          <cell r="F79">
            <v>43210.083344907405</v>
          </cell>
          <cell r="G79" t="str">
            <v>Vendu</v>
          </cell>
          <cell r="I79" t="str">
            <v>HB 500</v>
          </cell>
          <cell r="J79" t="str">
            <v>5589E 5</v>
          </cell>
          <cell r="K79" t="str">
            <v>1121  Outillage</v>
          </cell>
          <cell r="M79" t="str">
            <v>230V mono</v>
          </cell>
          <cell r="Q79" t="str">
            <v>4700VA</v>
          </cell>
          <cell r="R79" t="str">
            <v>non</v>
          </cell>
          <cell r="S79" t="str">
            <v>non</v>
          </cell>
          <cell r="T79" t="str">
            <v>non</v>
          </cell>
          <cell r="U79" t="str">
            <v>non</v>
          </cell>
          <cell r="V79" t="str">
            <v>non</v>
          </cell>
          <cell r="W79" t="str">
            <v>non</v>
          </cell>
          <cell r="AC79" t="str">
            <v>Guide de conduite, plans, dossier machine,brochure</v>
          </cell>
          <cell r="AE79" t="str">
            <v>Fimatec (450024)
Repmo (machines outils)</v>
          </cell>
          <cell r="AF79" t="str">
            <v>Armoire électrique en désordre</v>
          </cell>
          <cell r="AH79" t="str">
            <v>N/A</v>
          </cell>
        </row>
        <row r="80">
          <cell r="A80" t="str">
            <v>90</v>
          </cell>
          <cell r="B80">
            <v>43188</v>
          </cell>
          <cell r="C80" t="str">
            <v>ADAM</v>
          </cell>
          <cell r="D80" t="str">
            <v>Perceuse à colonne</v>
          </cell>
          <cell r="E80">
            <v>0</v>
          </cell>
          <cell r="F80">
            <v>0</v>
          </cell>
          <cell r="G80"/>
          <cell r="K80" t="str">
            <v>1123  Passivation / Finition décolletage</v>
          </cell>
          <cell r="L80"/>
          <cell r="M80" t="str">
            <v>230V mono</v>
          </cell>
          <cell r="Q80" t="str">
            <v>1110VA</v>
          </cell>
          <cell r="R80" t="str">
            <v>non</v>
          </cell>
          <cell r="S80" t="str">
            <v>non</v>
          </cell>
          <cell r="T80" t="str">
            <v>non</v>
          </cell>
          <cell r="U80" t="str">
            <v>non</v>
          </cell>
          <cell r="V80" t="str">
            <v>non</v>
          </cell>
          <cell r="W80" t="str">
            <v>non</v>
          </cell>
          <cell r="AC80" t="str">
            <v>Docs techniques</v>
          </cell>
          <cell r="AE80"/>
          <cell r="AF80" t="str">
            <v>Ferraillage annulé suite achat avorté de la perceuse N°1141</v>
          </cell>
          <cell r="AH80" t="str">
            <v>non</v>
          </cell>
        </row>
        <row r="81">
          <cell r="A81" t="str">
            <v>92</v>
          </cell>
          <cell r="B81">
            <v>43217</v>
          </cell>
          <cell r="C81" t="str">
            <v>SKODA</v>
          </cell>
          <cell r="D81" t="str">
            <v>Fraiseuse</v>
          </cell>
          <cell r="E81">
            <v>0</v>
          </cell>
          <cell r="F81">
            <v>43217.083344907405</v>
          </cell>
          <cell r="G81" t="str">
            <v>Ferraillage</v>
          </cell>
          <cell r="I81" t="str">
            <v>FH450</v>
          </cell>
          <cell r="K81" t="str">
            <v>1123  Passivation / Finition décolletage</v>
          </cell>
          <cell r="M81" t="str">
            <v>230V mono</v>
          </cell>
          <cell r="P81"/>
          <cell r="Q81" t="str">
            <v>1300VA</v>
          </cell>
          <cell r="R81" t="str">
            <v>non</v>
          </cell>
          <cell r="S81" t="str">
            <v>non</v>
          </cell>
          <cell r="T81" t="str">
            <v>non</v>
          </cell>
          <cell r="U81" t="str">
            <v>non</v>
          </cell>
          <cell r="V81" t="str">
            <v>non</v>
          </cell>
          <cell r="W81" t="str">
            <v>non</v>
          </cell>
          <cell r="AC81" t="str">
            <v>Plans</v>
          </cell>
          <cell r="AE81"/>
          <cell r="AH81" t="str">
            <v>oui</v>
          </cell>
        </row>
        <row r="82">
          <cell r="A82" t="str">
            <v>94</v>
          </cell>
          <cell r="B82">
            <v>39318</v>
          </cell>
          <cell r="C82" t="str">
            <v>MESSER GRIESHEIM</v>
          </cell>
          <cell r="D82" t="str">
            <v>Poste TIG</v>
          </cell>
          <cell r="E82">
            <v>0</v>
          </cell>
          <cell r="F82">
            <v>37288.540972222225</v>
          </cell>
          <cell r="G82" t="str">
            <v>ferraillage</v>
          </cell>
          <cell r="I82" t="str">
            <v>GW30</v>
          </cell>
          <cell r="J82">
            <v>7122111</v>
          </cell>
          <cell r="K82" t="str">
            <v>1117  Soudure</v>
          </cell>
          <cell r="M82" t="str">
            <v>autre</v>
          </cell>
          <cell r="R82" t="str">
            <v>non</v>
          </cell>
          <cell r="S82" t="str">
            <v>non</v>
          </cell>
          <cell r="T82" t="str">
            <v>non</v>
          </cell>
          <cell r="U82" t="str">
            <v>non</v>
          </cell>
          <cell r="V82" t="str">
            <v>non</v>
          </cell>
          <cell r="W82" t="str">
            <v>non</v>
          </cell>
          <cell r="AH82" t="str">
            <v>non</v>
          </cell>
        </row>
        <row r="83">
          <cell r="A83" t="str">
            <v>96</v>
          </cell>
          <cell r="B83">
            <v>40764</v>
          </cell>
          <cell r="C83" t="str">
            <v>BLM</v>
          </cell>
          <cell r="D83" t="str">
            <v>Cintreuse à C.N</v>
          </cell>
          <cell r="E83">
            <v>0</v>
          </cell>
          <cell r="F83">
            <v>39590.582638888889</v>
          </cell>
          <cell r="G83" t="str">
            <v>session à BLM (M. Sportelli)</v>
          </cell>
          <cell r="I83" t="str">
            <v>B 32 CNC</v>
          </cell>
          <cell r="J83">
            <v>1208913002</v>
          </cell>
          <cell r="K83" t="str">
            <v>1122  Cintrage</v>
          </cell>
          <cell r="M83" t="str">
            <v>410V tri</v>
          </cell>
          <cell r="Q83" t="str">
            <v>6400VA</v>
          </cell>
          <cell r="R83" t="str">
            <v>non</v>
          </cell>
          <cell r="S83" t="str">
            <v>non</v>
          </cell>
          <cell r="T83" t="str">
            <v>non</v>
          </cell>
          <cell r="U83" t="str">
            <v>non</v>
          </cell>
          <cell r="V83" t="str">
            <v>non</v>
          </cell>
          <cell r="W83" t="str">
            <v>non</v>
          </cell>
          <cell r="AC83" t="str">
            <v xml:space="preserve">Disquette (disque dur), plans, doc technique, schémas électriques </v>
          </cell>
          <cell r="AE83" t="str">
            <v>SAMS (686001)
BLM</v>
          </cell>
          <cell r="AH83" t="str">
            <v>non</v>
          </cell>
        </row>
        <row r="84">
          <cell r="A84" t="str">
            <v>97</v>
          </cell>
          <cell r="B84">
            <v>40764</v>
          </cell>
          <cell r="C84" t="str">
            <v>GRESSEL</v>
          </cell>
          <cell r="D84" t="str">
            <v>Cintreuse manuelle</v>
          </cell>
          <cell r="E84">
            <v>0</v>
          </cell>
          <cell r="F84">
            <v>0</v>
          </cell>
          <cell r="I84" t="str">
            <v>RB 30</v>
          </cell>
          <cell r="J84">
            <v>7212</v>
          </cell>
          <cell r="K84" t="str">
            <v>1122  Cintrage</v>
          </cell>
          <cell r="M84" t="str">
            <v>410V tri</v>
          </cell>
          <cell r="Q84" t="str">
            <v>1110VA</v>
          </cell>
          <cell r="R84" t="str">
            <v>non</v>
          </cell>
          <cell r="S84" t="str">
            <v>non</v>
          </cell>
          <cell r="T84" t="str">
            <v>non</v>
          </cell>
          <cell r="U84" t="str">
            <v>non</v>
          </cell>
          <cell r="V84" t="str">
            <v>non</v>
          </cell>
          <cell r="W84" t="str">
            <v>non</v>
          </cell>
          <cell r="AC84" t="str">
            <v>Plans, Docs techniques</v>
          </cell>
          <cell r="AE84" t="str">
            <v>L.M.E.I.
Tabur Electricité</v>
          </cell>
          <cell r="AH84" t="str">
            <v>N/A</v>
          </cell>
        </row>
        <row r="85">
          <cell r="A85" t="str">
            <v>98</v>
          </cell>
          <cell r="B85">
            <v>40764</v>
          </cell>
          <cell r="C85" t="str">
            <v>PRECIS</v>
          </cell>
          <cell r="D85" t="str">
            <v>Perceuse à colonne</v>
          </cell>
          <cell r="E85">
            <v>0</v>
          </cell>
          <cell r="F85">
            <v>0</v>
          </cell>
          <cell r="K85" t="str">
            <v>1117  Soudure</v>
          </cell>
          <cell r="L85"/>
          <cell r="M85" t="str">
            <v>230V mono</v>
          </cell>
          <cell r="Q85" t="str">
            <v>500VA</v>
          </cell>
          <cell r="R85" t="str">
            <v>oui</v>
          </cell>
          <cell r="S85" t="str">
            <v>non</v>
          </cell>
          <cell r="T85" t="str">
            <v>non</v>
          </cell>
          <cell r="U85" t="str">
            <v>non</v>
          </cell>
          <cell r="V85" t="str">
            <v>non</v>
          </cell>
          <cell r="W85" t="str">
            <v>non</v>
          </cell>
          <cell r="AC85" t="str">
            <v>Vide</v>
          </cell>
          <cell r="AH85" t="str">
            <v>N/A</v>
          </cell>
        </row>
        <row r="86">
          <cell r="A86" t="str">
            <v>99</v>
          </cell>
          <cell r="B86">
            <v>39318</v>
          </cell>
          <cell r="C86" t="str">
            <v>MAPE</v>
          </cell>
          <cell r="D86" t="str">
            <v>Touret à meuler</v>
          </cell>
          <cell r="E86">
            <v>0</v>
          </cell>
          <cell r="F86">
            <v>0</v>
          </cell>
          <cell r="I86"/>
          <cell r="J86" t="str">
            <v>5066182-12</v>
          </cell>
          <cell r="K86" t="str">
            <v>1117  Soudure</v>
          </cell>
          <cell r="M86" t="str">
            <v>230V mono</v>
          </cell>
          <cell r="P86"/>
          <cell r="Q86" t="str">
            <v>500VA</v>
          </cell>
          <cell r="R86" t="str">
            <v>non</v>
          </cell>
          <cell r="S86" t="str">
            <v>non</v>
          </cell>
          <cell r="T86" t="str">
            <v>non</v>
          </cell>
          <cell r="U86" t="str">
            <v>non</v>
          </cell>
          <cell r="V86" t="str">
            <v>non</v>
          </cell>
          <cell r="W86" t="str">
            <v>non</v>
          </cell>
          <cell r="AC86" t="str">
            <v>Vide</v>
          </cell>
          <cell r="AH86" t="str">
            <v>non</v>
          </cell>
        </row>
        <row r="87">
          <cell r="A87" t="str">
            <v>100</v>
          </cell>
          <cell r="B87">
            <v>42194</v>
          </cell>
          <cell r="C87" t="str">
            <v>POLYSOUDE</v>
          </cell>
          <cell r="D87" t="str">
            <v>Soudure Orbitale</v>
          </cell>
          <cell r="E87">
            <v>0</v>
          </cell>
          <cell r="F87">
            <v>42194.582638888889</v>
          </cell>
          <cell r="G87" t="str">
            <v>Ferraillage</v>
          </cell>
          <cell r="I87" t="str">
            <v>AUTOTIG140P</v>
          </cell>
          <cell r="J87">
            <v>916042</v>
          </cell>
          <cell r="K87" t="str">
            <v>1117  Soudure</v>
          </cell>
          <cell r="M87" t="str">
            <v>230V mono</v>
          </cell>
          <cell r="Q87" t="str">
            <v>6000VA</v>
          </cell>
          <cell r="R87" t="str">
            <v>non</v>
          </cell>
          <cell r="S87" t="str">
            <v>non</v>
          </cell>
          <cell r="T87" t="str">
            <v>oui</v>
          </cell>
          <cell r="U87" t="str">
            <v>non</v>
          </cell>
          <cell r="V87" t="str">
            <v>non</v>
          </cell>
          <cell r="W87" t="str">
            <v>non</v>
          </cell>
          <cell r="AC87" t="str">
            <v>Notice technique, schéma implantation des composants</v>
          </cell>
          <cell r="AH87" t="str">
            <v>non</v>
          </cell>
        </row>
        <row r="88">
          <cell r="A88" t="str">
            <v>101</v>
          </cell>
          <cell r="B88">
            <v>43424</v>
          </cell>
          <cell r="C88" t="str">
            <v>RAWYLER (MR ?)</v>
          </cell>
          <cell r="D88" t="str">
            <v>Tronçonnage (coupe)</v>
          </cell>
          <cell r="E88">
            <v>0</v>
          </cell>
          <cell r="F88">
            <v>0</v>
          </cell>
          <cell r="I88" t="str">
            <v>HG15</v>
          </cell>
          <cell r="J88">
            <v>1309</v>
          </cell>
          <cell r="K88" t="str">
            <v>1122  Cintrage</v>
          </cell>
          <cell r="M88" t="str">
            <v>410V tri</v>
          </cell>
          <cell r="Q88" t="str">
            <v>1100VA</v>
          </cell>
          <cell r="R88" t="str">
            <v>oui</v>
          </cell>
          <cell r="S88" t="str">
            <v>non</v>
          </cell>
          <cell r="T88" t="str">
            <v>non</v>
          </cell>
          <cell r="U88" t="str">
            <v>non</v>
          </cell>
          <cell r="V88" t="str">
            <v>non</v>
          </cell>
          <cell r="W88" t="str">
            <v>non</v>
          </cell>
          <cell r="AC88" t="str">
            <v>Notice technique (schéma pneumatique, électrique, plan</v>
          </cell>
          <cell r="AF88" t="str">
            <v>Fils non branché dans le boitier électrique</v>
          </cell>
          <cell r="AH88" t="str">
            <v>N/A</v>
          </cell>
        </row>
        <row r="89">
          <cell r="A89" t="str">
            <v>102</v>
          </cell>
          <cell r="B89">
            <v>41509</v>
          </cell>
          <cell r="C89" t="str">
            <v>SQUARWAIRE</v>
          </cell>
          <cell r="D89" t="str">
            <v>Poste de soudure TIG</v>
          </cell>
          <cell r="E89">
            <v>0</v>
          </cell>
          <cell r="F89">
            <v>41478.582638888889</v>
          </cell>
          <cell r="G89" t="str">
            <v>ferraillage</v>
          </cell>
          <cell r="I89" t="str">
            <v>PLURI TIG 1.400</v>
          </cell>
          <cell r="K89" t="str">
            <v>1117  Soudure</v>
          </cell>
          <cell r="M89" t="str">
            <v>410V tri</v>
          </cell>
          <cell r="Q89" t="str">
            <v>33000VA</v>
          </cell>
          <cell r="R89" t="str">
            <v>non</v>
          </cell>
          <cell r="S89" t="str">
            <v>non</v>
          </cell>
          <cell r="T89" t="str">
            <v>non</v>
          </cell>
          <cell r="U89" t="str">
            <v>non</v>
          </cell>
          <cell r="V89" t="str">
            <v>non</v>
          </cell>
          <cell r="W89" t="str">
            <v>non</v>
          </cell>
          <cell r="AC89" t="str">
            <v>Schéma électrique, plans, liste des pièces de rechange</v>
          </cell>
          <cell r="AH89" t="str">
            <v>non</v>
          </cell>
        </row>
        <row r="90">
          <cell r="A90" t="str">
            <v>104</v>
          </cell>
          <cell r="B90">
            <v>43146</v>
          </cell>
          <cell r="C90" t="str">
            <v>MESSER GRIESHEIM</v>
          </cell>
          <cell r="D90" t="str">
            <v>Poste de soudure TIG</v>
          </cell>
          <cell r="E90">
            <v>0</v>
          </cell>
          <cell r="F90">
            <v>43146.041678240741</v>
          </cell>
          <cell r="G90" t="str">
            <v>ferraillage</v>
          </cell>
          <cell r="I90" t="str">
            <v>TIG 250 AC/DC</v>
          </cell>
          <cell r="J90" t="str">
            <v>0194 01 38</v>
          </cell>
          <cell r="K90" t="str">
            <v>1117  Soudure</v>
          </cell>
          <cell r="M90" t="str">
            <v>410V tri</v>
          </cell>
          <cell r="Q90" t="str">
            <v>33000VA</v>
          </cell>
          <cell r="R90" t="str">
            <v>non</v>
          </cell>
          <cell r="S90" t="str">
            <v>non</v>
          </cell>
          <cell r="T90" t="str">
            <v>non</v>
          </cell>
          <cell r="U90" t="str">
            <v>non</v>
          </cell>
          <cell r="V90" t="str">
            <v>non</v>
          </cell>
          <cell r="W90" t="str">
            <v>non</v>
          </cell>
          <cell r="AC90" t="str">
            <v>Notice d'entretient, brochures, schéma électrique</v>
          </cell>
          <cell r="AE90" t="str">
            <v>Messer Griesheim France</v>
          </cell>
          <cell r="AH90" t="str">
            <v>non</v>
          </cell>
        </row>
        <row r="91">
          <cell r="A91" t="str">
            <v>105</v>
          </cell>
          <cell r="B91">
            <v>40764</v>
          </cell>
          <cell r="C91" t="str">
            <v>MESSER GRIESHEIM</v>
          </cell>
          <cell r="D91" t="str">
            <v>Poste de soudure TIG</v>
          </cell>
          <cell r="E91">
            <v>0</v>
          </cell>
          <cell r="F91">
            <v>0</v>
          </cell>
          <cell r="I91" t="str">
            <v>TIG 150 DC</v>
          </cell>
          <cell r="K91" t="str">
            <v>1128  Linkeo</v>
          </cell>
          <cell r="M91" t="str">
            <v>230V mono</v>
          </cell>
          <cell r="Q91" t="str">
            <v>33000VA</v>
          </cell>
          <cell r="R91" t="str">
            <v>non</v>
          </cell>
          <cell r="S91" t="str">
            <v>non</v>
          </cell>
          <cell r="T91" t="str">
            <v>non</v>
          </cell>
          <cell r="U91" t="str">
            <v>non</v>
          </cell>
          <cell r="V91" t="str">
            <v>non</v>
          </cell>
          <cell r="W91" t="str">
            <v>non</v>
          </cell>
          <cell r="AC91" t="str">
            <v>Voir dossier 104</v>
          </cell>
          <cell r="AE91" t="str">
            <v>Messer Griesheim France</v>
          </cell>
          <cell r="AH91" t="str">
            <v>non</v>
          </cell>
        </row>
        <row r="92">
          <cell r="A92" t="str">
            <v>106</v>
          </cell>
          <cell r="B92">
            <v>41515</v>
          </cell>
          <cell r="C92" t="str">
            <v>CASTOLIN CARTECTI</v>
          </cell>
          <cell r="D92" t="str">
            <v>Poste de sourdure TIG</v>
          </cell>
          <cell r="E92">
            <v>0</v>
          </cell>
          <cell r="F92">
            <v>0</v>
          </cell>
          <cell r="I92" t="str">
            <v>CASTOTIG 150G</v>
          </cell>
          <cell r="K92" t="str">
            <v>1117  Soudure</v>
          </cell>
          <cell r="M92" t="str">
            <v>230V mono</v>
          </cell>
          <cell r="Q92" t="str">
            <v>8800VA</v>
          </cell>
          <cell r="R92" t="str">
            <v>non</v>
          </cell>
          <cell r="S92" t="str">
            <v>non</v>
          </cell>
          <cell r="T92" t="str">
            <v>oui</v>
          </cell>
          <cell r="U92" t="str">
            <v>non</v>
          </cell>
          <cell r="V92" t="str">
            <v>non</v>
          </cell>
          <cell r="W92" t="str">
            <v>non</v>
          </cell>
          <cell r="AC92" t="str">
            <v>manuel d'utilisation, schéma électrique</v>
          </cell>
          <cell r="AE92" t="str">
            <v>Castollin France</v>
          </cell>
          <cell r="AF92" t="str">
            <v>Initialement intégré à un banc de soudure longitudinal, ferraillé en août 2013. Reste le poste TIG seul (fonctionnel) en stock</v>
          </cell>
          <cell r="AH92" t="str">
            <v>non</v>
          </cell>
        </row>
        <row r="93">
          <cell r="A93" t="str">
            <v>109</v>
          </cell>
          <cell r="B93">
            <v>40764</v>
          </cell>
          <cell r="C93" t="str">
            <v>DE ANGELI</v>
          </cell>
          <cell r="D93" t="str">
            <v>Tresseuse 24 fuseaux</v>
          </cell>
          <cell r="E93">
            <v>0</v>
          </cell>
          <cell r="F93">
            <v>0</v>
          </cell>
          <cell r="I93" t="str">
            <v>TV24</v>
          </cell>
          <cell r="J93" t="str">
            <v>3/170</v>
          </cell>
          <cell r="K93" t="str">
            <v>1115  Tuyaux</v>
          </cell>
          <cell r="M93" t="str">
            <v>230V tri</v>
          </cell>
          <cell r="Q93" t="str">
            <v>8800VA</v>
          </cell>
          <cell r="R93" t="str">
            <v>oui</v>
          </cell>
          <cell r="S93" t="str">
            <v>non</v>
          </cell>
          <cell r="T93" t="str">
            <v>non</v>
          </cell>
          <cell r="U93" t="str">
            <v>non</v>
          </cell>
          <cell r="V93" t="str">
            <v>non</v>
          </cell>
          <cell r="W93" t="str">
            <v>oui</v>
          </cell>
          <cell r="AC93" t="str">
            <v>Etude sur l'isolation acoustique, plans, brochures, schémas électriques, brochures</v>
          </cell>
          <cell r="AE93" t="str">
            <v>Transmanucentre (456001)
OMA Srl Via Marzabotto
Mecaspace Industrie</v>
          </cell>
          <cell r="AF93" t="str">
            <v>Armoire électrique à revoir</v>
          </cell>
          <cell r="AH93" t="str">
            <v>oui</v>
          </cell>
        </row>
        <row r="94">
          <cell r="A94" t="str">
            <v>110</v>
          </cell>
          <cell r="B94">
            <v>40764</v>
          </cell>
          <cell r="C94" t="str">
            <v>HOSTERMANN</v>
          </cell>
          <cell r="D94" t="str">
            <v>Tresseuse 36 fuseaux</v>
          </cell>
          <cell r="E94">
            <v>0</v>
          </cell>
          <cell r="F94">
            <v>0</v>
          </cell>
          <cell r="I94" t="str">
            <v>TS36</v>
          </cell>
          <cell r="J94">
            <v>565</v>
          </cell>
          <cell r="K94" t="str">
            <v>1115  Tuyaux</v>
          </cell>
          <cell r="L94">
            <v>1964</v>
          </cell>
          <cell r="M94" t="str">
            <v>230V tri</v>
          </cell>
          <cell r="Q94" t="str">
            <v>5900VA</v>
          </cell>
          <cell r="R94" t="str">
            <v>oui</v>
          </cell>
          <cell r="S94" t="str">
            <v>non</v>
          </cell>
          <cell r="T94" t="str">
            <v>non</v>
          </cell>
          <cell r="U94" t="str">
            <v>non</v>
          </cell>
          <cell r="V94" t="str">
            <v>non</v>
          </cell>
          <cell r="W94" t="str">
            <v>oui</v>
          </cell>
          <cell r="AC94" t="str">
            <v>Plans tresseuse textile et métallique, doc technique, doc reducteur Sew, étude sur l'isolation acoustique, brochures</v>
          </cell>
          <cell r="AE94" t="str">
            <v>Transmanucentre (456001)
OMA Srl Via Marzabotto
Mecaspace Industrie</v>
          </cell>
          <cell r="AF94" t="str">
            <v>Armoire électrique dans la machine, fils dans tout les sens</v>
          </cell>
          <cell r="AH94" t="str">
            <v>oui</v>
          </cell>
        </row>
        <row r="95">
          <cell r="A95" t="str">
            <v>111</v>
          </cell>
          <cell r="B95">
            <v>40695</v>
          </cell>
          <cell r="C95" t="str">
            <v>FAIREX</v>
          </cell>
          <cell r="D95" t="str">
            <v>Tête d'equerre + transfert</v>
          </cell>
          <cell r="E95">
            <v>0</v>
          </cell>
          <cell r="F95">
            <v>0</v>
          </cell>
          <cell r="I95" t="str">
            <v>5CF6</v>
          </cell>
          <cell r="J95">
            <v>9014350</v>
          </cell>
          <cell r="K95" t="str">
            <v>1115  Tuyaux</v>
          </cell>
          <cell r="M95" t="str">
            <v>410V tri</v>
          </cell>
          <cell r="P95"/>
          <cell r="Q95" t="str">
            <v>40800VA</v>
          </cell>
          <cell r="R95" t="str">
            <v>oui</v>
          </cell>
          <cell r="S95" t="str">
            <v>non</v>
          </cell>
          <cell r="T95" t="str">
            <v>non</v>
          </cell>
          <cell r="U95" t="str">
            <v>oui</v>
          </cell>
          <cell r="V95" t="str">
            <v>oui</v>
          </cell>
          <cell r="W95" t="str">
            <v>non</v>
          </cell>
          <cell r="AC95" t="str">
            <v xml:space="preserve">Plans, doc technique, notice générale (schémas électriques, doc variateur SSD, caractéristisques), brochures  </v>
          </cell>
          <cell r="AF95" t="str">
            <v>Présence de 3 blocs SSD Rapier 512+ Bloc SSD</v>
          </cell>
          <cell r="AH95" t="str">
            <v>oui</v>
          </cell>
        </row>
        <row r="96">
          <cell r="A96" t="str">
            <v>112</v>
          </cell>
          <cell r="B96">
            <v>40764</v>
          </cell>
          <cell r="C96" t="str">
            <v>HOSTERMANN</v>
          </cell>
          <cell r="D96" t="str">
            <v>Bandeleuse + chenilles</v>
          </cell>
          <cell r="E96">
            <v>0</v>
          </cell>
          <cell r="F96">
            <v>0</v>
          </cell>
          <cell r="I96" t="str">
            <v>BWER.BR+ RP900</v>
          </cell>
          <cell r="J96">
            <v>7999</v>
          </cell>
          <cell r="K96" t="str">
            <v>1115  Tuyaux</v>
          </cell>
          <cell r="L96">
            <v>1964</v>
          </cell>
          <cell r="M96" t="str">
            <v>410V tri</v>
          </cell>
          <cell r="Q96" t="str">
            <v>3550VA</v>
          </cell>
          <cell r="R96" t="str">
            <v>non</v>
          </cell>
          <cell r="S96" t="str">
            <v>non</v>
          </cell>
          <cell r="T96" t="str">
            <v>non</v>
          </cell>
          <cell r="U96" t="str">
            <v>non</v>
          </cell>
          <cell r="V96" t="str">
            <v>non</v>
          </cell>
          <cell r="W96" t="str">
            <v>non</v>
          </cell>
          <cell r="AC96" t="str">
            <v>Doc variateur, caractéristiques barrière immatérielle, plans</v>
          </cell>
          <cell r="AE96" t="str">
            <v>Transmanucentre (456001)</v>
          </cell>
          <cell r="AH96" t="str">
            <v>non</v>
          </cell>
        </row>
        <row r="97">
          <cell r="A97" t="str">
            <v>115</v>
          </cell>
          <cell r="B97">
            <v>39318</v>
          </cell>
          <cell r="C97" t="str">
            <v>ESPA</v>
          </cell>
          <cell r="D97" t="str">
            <v>Tour de confection</v>
          </cell>
          <cell r="E97">
            <v>0</v>
          </cell>
          <cell r="F97">
            <v>0</v>
          </cell>
          <cell r="I97"/>
          <cell r="J97"/>
          <cell r="K97" t="str">
            <v>1115  Tuyaux</v>
          </cell>
          <cell r="L97"/>
          <cell r="M97" t="str">
            <v>230V mono</v>
          </cell>
          <cell r="P97"/>
          <cell r="Q97" t="str">
            <v>3900VA</v>
          </cell>
          <cell r="R97" t="str">
            <v>non</v>
          </cell>
          <cell r="S97" t="str">
            <v>non</v>
          </cell>
          <cell r="T97" t="str">
            <v>non</v>
          </cell>
          <cell r="U97" t="str">
            <v>non</v>
          </cell>
          <cell r="V97" t="str">
            <v>non</v>
          </cell>
          <cell r="W97" t="str">
            <v>non</v>
          </cell>
          <cell r="AC97" t="str">
            <v>Plans des  poupées fixe et mobile</v>
          </cell>
          <cell r="AF97" t="str">
            <v>Aucun fil repéré ds l'armoire</v>
          </cell>
          <cell r="AH97" t="str">
            <v>non</v>
          </cell>
        </row>
        <row r="98">
          <cell r="A98" t="str">
            <v>116</v>
          </cell>
          <cell r="B98">
            <v>43003</v>
          </cell>
          <cell r="C98" t="str">
            <v>ESPA</v>
          </cell>
          <cell r="D98" t="str">
            <v>Tour de 8/10m</v>
          </cell>
          <cell r="E98">
            <v>0</v>
          </cell>
          <cell r="F98">
            <v>0</v>
          </cell>
          <cell r="I98"/>
          <cell r="J98"/>
          <cell r="K98" t="str">
            <v>1126  Confection silicones</v>
          </cell>
          <cell r="L98"/>
          <cell r="M98" t="str">
            <v>230V mono</v>
          </cell>
          <cell r="P98"/>
          <cell r="Q98" t="str">
            <v>1700VA</v>
          </cell>
          <cell r="R98" t="str">
            <v>non</v>
          </cell>
          <cell r="S98" t="str">
            <v>non</v>
          </cell>
          <cell r="T98" t="str">
            <v>non</v>
          </cell>
          <cell r="U98" t="str">
            <v>non</v>
          </cell>
          <cell r="V98" t="str">
            <v>non</v>
          </cell>
          <cell r="W98" t="str">
            <v>non</v>
          </cell>
          <cell r="AC98" t="str">
            <v>Doc Texas Instruments TI 100</v>
          </cell>
          <cell r="AF98"/>
          <cell r="AH98" t="str">
            <v>oui</v>
          </cell>
        </row>
        <row r="99">
          <cell r="A99" t="str">
            <v>117</v>
          </cell>
          <cell r="B99">
            <v>42256</v>
          </cell>
          <cell r="C99" t="str">
            <v>ESPA</v>
          </cell>
          <cell r="D99" t="str">
            <v>Tour de 10m</v>
          </cell>
          <cell r="E99">
            <v>0</v>
          </cell>
          <cell r="F99">
            <v>0</v>
          </cell>
          <cell r="I99"/>
          <cell r="J99"/>
          <cell r="K99" t="str">
            <v>1115  Tuyaux</v>
          </cell>
          <cell r="L99"/>
          <cell r="M99" t="str">
            <v>230V mono</v>
          </cell>
          <cell r="P99"/>
          <cell r="Q99" t="str">
            <v>1900VA</v>
          </cell>
          <cell r="R99" t="str">
            <v>non</v>
          </cell>
          <cell r="S99" t="str">
            <v>non</v>
          </cell>
          <cell r="T99" t="str">
            <v>non</v>
          </cell>
          <cell r="U99" t="str">
            <v>non</v>
          </cell>
          <cell r="V99" t="str">
            <v>non</v>
          </cell>
          <cell r="W99" t="str">
            <v>non</v>
          </cell>
          <cell r="AC99" t="str">
            <v>Vide</v>
          </cell>
          <cell r="AF99" t="str">
            <v>Armoire électrique en désordre</v>
          </cell>
          <cell r="AH99" t="str">
            <v>oui</v>
          </cell>
        </row>
        <row r="100">
          <cell r="A100" t="str">
            <v>118</v>
          </cell>
          <cell r="B100">
            <v>40764</v>
          </cell>
          <cell r="C100" t="str">
            <v>ESPA</v>
          </cell>
          <cell r="D100" t="str">
            <v>Bobineuse de bandelette</v>
          </cell>
          <cell r="E100">
            <v>0</v>
          </cell>
          <cell r="F100">
            <v>0</v>
          </cell>
          <cell r="I100"/>
          <cell r="K100" t="str">
            <v>1115  Tuyaux</v>
          </cell>
          <cell r="M100" t="str">
            <v>230V mono</v>
          </cell>
          <cell r="Q100" t="str">
            <v>450VA</v>
          </cell>
          <cell r="R100" t="str">
            <v>oui</v>
          </cell>
          <cell r="S100" t="str">
            <v>non</v>
          </cell>
          <cell r="T100" t="str">
            <v>non</v>
          </cell>
          <cell r="U100" t="str">
            <v>non</v>
          </cell>
          <cell r="V100" t="str">
            <v>non</v>
          </cell>
          <cell r="W100" t="str">
            <v>non</v>
          </cell>
          <cell r="AC100" t="str">
            <v>Doc électrique, brochures, plans</v>
          </cell>
          <cell r="AH100" t="str">
            <v>N/A</v>
          </cell>
        </row>
        <row r="101">
          <cell r="A101" t="str">
            <v>119</v>
          </cell>
          <cell r="B101">
            <v>42781</v>
          </cell>
          <cell r="C101" t="str">
            <v>ESPA</v>
          </cell>
          <cell r="D101" t="str">
            <v>Tour de 3 mètres</v>
          </cell>
          <cell r="E101">
            <v>0</v>
          </cell>
          <cell r="F101">
            <v>0</v>
          </cell>
          <cell r="J101" t="str">
            <v>1405/2</v>
          </cell>
          <cell r="K101" t="str">
            <v>1125  Gaines légères</v>
          </cell>
          <cell r="M101" t="str">
            <v>230V mono</v>
          </cell>
          <cell r="Q101" t="str">
            <v>760VA</v>
          </cell>
          <cell r="R101" t="str">
            <v>non</v>
          </cell>
          <cell r="S101" t="str">
            <v>non</v>
          </cell>
          <cell r="T101" t="str">
            <v>non</v>
          </cell>
          <cell r="U101" t="str">
            <v>non</v>
          </cell>
          <cell r="V101" t="str">
            <v>non</v>
          </cell>
          <cell r="W101" t="str">
            <v>non</v>
          </cell>
          <cell r="AC101" t="str">
            <v>Vide</v>
          </cell>
          <cell r="AH101" t="str">
            <v>non</v>
          </cell>
        </row>
        <row r="102">
          <cell r="A102" t="str">
            <v>120</v>
          </cell>
          <cell r="B102">
            <v>42781</v>
          </cell>
          <cell r="C102" t="str">
            <v>ESPA</v>
          </cell>
          <cell r="D102" t="str">
            <v>Tour de 3 mètres</v>
          </cell>
          <cell r="E102">
            <v>0</v>
          </cell>
          <cell r="F102">
            <v>0</v>
          </cell>
          <cell r="J102" t="str">
            <v>1405/1</v>
          </cell>
          <cell r="K102" t="str">
            <v>1125  Gaines légères</v>
          </cell>
          <cell r="M102" t="str">
            <v>230V mono</v>
          </cell>
          <cell r="Q102" t="str">
            <v>760VA</v>
          </cell>
          <cell r="R102" t="str">
            <v>non</v>
          </cell>
          <cell r="S102" t="str">
            <v>non</v>
          </cell>
          <cell r="T102" t="str">
            <v>non</v>
          </cell>
          <cell r="U102" t="str">
            <v>non</v>
          </cell>
          <cell r="V102" t="str">
            <v>non</v>
          </cell>
          <cell r="W102" t="str">
            <v>non</v>
          </cell>
          <cell r="AC102" t="str">
            <v>Vide</v>
          </cell>
          <cell r="AF102" t="str">
            <v>Presence d'un Kasuga KVFH 1PH 200V 1,5KW</v>
          </cell>
          <cell r="AH102" t="str">
            <v>non</v>
          </cell>
        </row>
        <row r="103">
          <cell r="A103" t="str">
            <v>121</v>
          </cell>
          <cell r="B103">
            <v>40764</v>
          </cell>
          <cell r="C103" t="str">
            <v>ESPA</v>
          </cell>
          <cell r="D103" t="str">
            <v>Tour de 3 mètres</v>
          </cell>
          <cell r="E103">
            <v>0</v>
          </cell>
          <cell r="F103">
            <v>0</v>
          </cell>
          <cell r="I103"/>
          <cell r="J103" t="str">
            <v>1408/2</v>
          </cell>
          <cell r="K103" t="str">
            <v>1126  Confection silicones</v>
          </cell>
          <cell r="L103"/>
          <cell r="M103" t="str">
            <v>230V mono</v>
          </cell>
          <cell r="Q103" t="str">
            <v>760VA</v>
          </cell>
          <cell r="R103" t="str">
            <v>non</v>
          </cell>
          <cell r="S103" t="str">
            <v>non</v>
          </cell>
          <cell r="T103" t="str">
            <v>non</v>
          </cell>
          <cell r="U103" t="str">
            <v>non</v>
          </cell>
          <cell r="V103" t="str">
            <v>non</v>
          </cell>
          <cell r="W103" t="str">
            <v>non</v>
          </cell>
          <cell r="AC103" t="str">
            <v>Vide</v>
          </cell>
          <cell r="AF103" t="str">
            <v>Lenze 8101 MP</v>
          </cell>
          <cell r="AH103" t="str">
            <v>N/A</v>
          </cell>
        </row>
        <row r="104">
          <cell r="A104" t="str">
            <v>122</v>
          </cell>
          <cell r="B104">
            <v>40764</v>
          </cell>
          <cell r="C104" t="str">
            <v>CLAVEL</v>
          </cell>
          <cell r="D104" t="str">
            <v>Tronçonneuse/ coupe gomme calandrée</v>
          </cell>
          <cell r="E104">
            <v>0</v>
          </cell>
          <cell r="F104">
            <v>0</v>
          </cell>
          <cell r="I104" t="str">
            <v>800L</v>
          </cell>
          <cell r="J104">
            <v>40588</v>
          </cell>
          <cell r="K104" t="str">
            <v>1115  Tuyaux</v>
          </cell>
          <cell r="M104" t="str">
            <v>230V mono</v>
          </cell>
          <cell r="Q104" t="str">
            <v>3350VA</v>
          </cell>
          <cell r="R104" t="str">
            <v>oui</v>
          </cell>
          <cell r="S104" t="str">
            <v>non</v>
          </cell>
          <cell r="T104" t="str">
            <v>non</v>
          </cell>
          <cell r="U104" t="str">
            <v>oui</v>
          </cell>
          <cell r="V104" t="str">
            <v>non</v>
          </cell>
          <cell r="W104" t="str">
            <v>non</v>
          </cell>
          <cell r="AC104" t="str">
            <v>Brochures, schéma pneumatique, plans</v>
          </cell>
          <cell r="AE104" t="str">
            <v>Clavel</v>
          </cell>
          <cell r="AF104"/>
          <cell r="AH104" t="str">
            <v>N/A</v>
          </cell>
        </row>
        <row r="105">
          <cell r="A105" t="str">
            <v>123</v>
          </cell>
          <cell r="B105">
            <v>39318</v>
          </cell>
          <cell r="C105" t="str">
            <v>ESPA</v>
          </cell>
          <cell r="D105" t="str">
            <v>Débandeleuse de 10M</v>
          </cell>
          <cell r="E105">
            <v>0</v>
          </cell>
          <cell r="F105">
            <v>37742.582638888889</v>
          </cell>
          <cell r="G105" t="str">
            <v>ferraillage</v>
          </cell>
          <cell r="K105" t="str">
            <v>1115  Tuyaux</v>
          </cell>
          <cell r="M105" t="str">
            <v>230V mono</v>
          </cell>
          <cell r="Q105" t="str">
            <v>850VA</v>
          </cell>
          <cell r="R105" t="str">
            <v>non</v>
          </cell>
          <cell r="S105" t="str">
            <v>non</v>
          </cell>
          <cell r="T105" t="str">
            <v>non</v>
          </cell>
          <cell r="U105" t="str">
            <v>non</v>
          </cell>
          <cell r="V105" t="str">
            <v>non</v>
          </cell>
          <cell r="W105" t="str">
            <v>non</v>
          </cell>
          <cell r="AC105" t="str">
            <v>Vide</v>
          </cell>
          <cell r="AH105" t="str">
            <v>non</v>
          </cell>
        </row>
        <row r="106">
          <cell r="A106" t="str">
            <v>124</v>
          </cell>
          <cell r="B106">
            <v>40764</v>
          </cell>
          <cell r="C106" t="str">
            <v>OMA</v>
          </cell>
          <cell r="D106" t="str">
            <v xml:space="preserve">Bobineuse    </v>
          </cell>
          <cell r="E106">
            <v>0</v>
          </cell>
          <cell r="F106">
            <v>0</v>
          </cell>
          <cell r="I106" t="str">
            <v>BSAM 10/22</v>
          </cell>
          <cell r="J106">
            <v>42114</v>
          </cell>
          <cell r="K106" t="str">
            <v>1115  Tuyaux</v>
          </cell>
          <cell r="M106" t="str">
            <v>410V tri</v>
          </cell>
          <cell r="Q106" t="str">
            <v>1850VA</v>
          </cell>
          <cell r="R106" t="str">
            <v>non</v>
          </cell>
          <cell r="S106" t="str">
            <v>non</v>
          </cell>
          <cell r="T106" t="str">
            <v>non</v>
          </cell>
          <cell r="U106" t="str">
            <v>non</v>
          </cell>
          <cell r="V106" t="str">
            <v>non</v>
          </cell>
          <cell r="W106" t="str">
            <v>non</v>
          </cell>
          <cell r="AC106" t="str">
            <v>Plans, brochures, schémas électriques, doc Lenze (variateur)</v>
          </cell>
          <cell r="AE106" t="str">
            <v>Solutechnic
O.M.A.</v>
          </cell>
          <cell r="AF106" t="str">
            <v>Présence variateur de vitesse</v>
          </cell>
          <cell r="AH106" t="str">
            <v>oui</v>
          </cell>
        </row>
        <row r="107">
          <cell r="A107" t="str">
            <v>125</v>
          </cell>
          <cell r="B107">
            <v>40764</v>
          </cell>
          <cell r="C107" t="str">
            <v>HACOBA</v>
          </cell>
          <cell r="D107" t="str">
            <v>Bobineuse</v>
          </cell>
          <cell r="E107">
            <v>0</v>
          </cell>
          <cell r="F107">
            <v>0</v>
          </cell>
          <cell r="I107" t="str">
            <v>MSA-80</v>
          </cell>
          <cell r="J107">
            <v>27360</v>
          </cell>
          <cell r="K107" t="str">
            <v>1115  Tuyaux</v>
          </cell>
          <cell r="M107" t="str">
            <v>410V tri</v>
          </cell>
          <cell r="P107"/>
          <cell r="Q107" t="str">
            <v>2500VA</v>
          </cell>
          <cell r="R107" t="str">
            <v>oui</v>
          </cell>
          <cell r="S107" t="str">
            <v>non</v>
          </cell>
          <cell r="T107" t="str">
            <v>non</v>
          </cell>
          <cell r="U107" t="str">
            <v>non</v>
          </cell>
          <cell r="V107" t="str">
            <v>non</v>
          </cell>
          <cell r="W107" t="str">
            <v>non</v>
          </cell>
          <cell r="AC107" t="str">
            <v>Doc életrique, instruction, plans, brochures</v>
          </cell>
          <cell r="AE107" t="str">
            <v>Transmanucentre (456001)</v>
          </cell>
          <cell r="AH107" t="str">
            <v>oui</v>
          </cell>
        </row>
        <row r="108">
          <cell r="A108" t="str">
            <v>127</v>
          </cell>
          <cell r="B108">
            <v>39318</v>
          </cell>
          <cell r="C108" t="str">
            <v>SVANDER WINDT</v>
          </cell>
          <cell r="D108" t="str">
            <v>Tank</v>
          </cell>
          <cell r="E108">
            <v>0</v>
          </cell>
          <cell r="F108">
            <v>0</v>
          </cell>
          <cell r="I108" t="str">
            <v>T65</v>
          </cell>
          <cell r="J108">
            <v>66843</v>
          </cell>
          <cell r="K108" t="str">
            <v>1115  Tuyaux</v>
          </cell>
          <cell r="L108"/>
          <cell r="M108" t="str">
            <v>230V mono</v>
          </cell>
          <cell r="Q108" t="str">
            <v>500VA</v>
          </cell>
          <cell r="R108" t="str">
            <v>non</v>
          </cell>
          <cell r="S108" t="str">
            <v>non</v>
          </cell>
          <cell r="T108" t="str">
            <v>non</v>
          </cell>
          <cell r="U108" t="str">
            <v>non</v>
          </cell>
          <cell r="V108" t="str">
            <v>non</v>
          </cell>
          <cell r="W108" t="str">
            <v>non</v>
          </cell>
          <cell r="AC108" t="str">
            <v>Vide</v>
          </cell>
          <cell r="AH108" t="str">
            <v>non</v>
          </cell>
        </row>
        <row r="109">
          <cell r="A109" t="str">
            <v>128</v>
          </cell>
          <cell r="B109">
            <v>39339</v>
          </cell>
          <cell r="C109" t="str">
            <v xml:space="preserve">GA </v>
          </cell>
          <cell r="D109" t="str">
            <v>Marquage (presse)</v>
          </cell>
          <cell r="E109">
            <v>0</v>
          </cell>
          <cell r="F109">
            <v>38777.540972222225</v>
          </cell>
          <cell r="G109" t="str">
            <v>ferraillage</v>
          </cell>
          <cell r="K109" t="str">
            <v>1113  Tuyauteries</v>
          </cell>
          <cell r="M109" t="str">
            <v>230V mono</v>
          </cell>
          <cell r="Q109" t="str">
            <v>600VA</v>
          </cell>
          <cell r="R109" t="str">
            <v>non</v>
          </cell>
          <cell r="S109" t="str">
            <v>non</v>
          </cell>
          <cell r="T109" t="str">
            <v>non</v>
          </cell>
          <cell r="U109" t="str">
            <v>non</v>
          </cell>
          <cell r="V109" t="str">
            <v>non</v>
          </cell>
          <cell r="W109" t="str">
            <v>non</v>
          </cell>
          <cell r="AC109" t="str">
            <v>Vide</v>
          </cell>
          <cell r="AH109" t="str">
            <v>non</v>
          </cell>
        </row>
        <row r="110">
          <cell r="A110" t="str">
            <v>129</v>
          </cell>
          <cell r="B110">
            <v>42768</v>
          </cell>
          <cell r="C110" t="str">
            <v>MA MARQUAGE</v>
          </cell>
          <cell r="D110" t="str">
            <v xml:space="preserve">Marquage   </v>
          </cell>
          <cell r="E110">
            <v>0</v>
          </cell>
          <cell r="F110">
            <v>42279.582638888889</v>
          </cell>
          <cell r="G110" t="str">
            <v>Transféré à Persan</v>
          </cell>
          <cell r="I110"/>
          <cell r="J110">
            <v>9001413</v>
          </cell>
          <cell r="K110" t="str">
            <v>1115  Tuyaux</v>
          </cell>
          <cell r="M110" t="str">
            <v>230V mono</v>
          </cell>
          <cell r="Q110" t="str">
            <v>160VA</v>
          </cell>
          <cell r="R110" t="str">
            <v>oui</v>
          </cell>
          <cell r="S110" t="str">
            <v>non</v>
          </cell>
          <cell r="T110" t="str">
            <v>non</v>
          </cell>
          <cell r="U110" t="str">
            <v>non</v>
          </cell>
          <cell r="V110" t="str">
            <v>non</v>
          </cell>
          <cell r="W110" t="str">
            <v>non</v>
          </cell>
          <cell r="AC110" t="str">
            <v>Schéma électrique</v>
          </cell>
          <cell r="AF110" t="str">
            <v>Présence bloc 505 CUBE (Variateur)</v>
          </cell>
          <cell r="AH110" t="str">
            <v>oui</v>
          </cell>
        </row>
        <row r="111">
          <cell r="A111" t="str">
            <v>130</v>
          </cell>
          <cell r="B111">
            <v>42776</v>
          </cell>
          <cell r="C111" t="str">
            <v>ULTRASONS</v>
          </cell>
          <cell r="D111" t="str">
            <v>Banc à ultra-sons (avec groupe climatisation)</v>
          </cell>
          <cell r="E111">
            <v>0</v>
          </cell>
          <cell r="F111">
            <v>0</v>
          </cell>
          <cell r="I111">
            <v>25125</v>
          </cell>
          <cell r="J111">
            <v>50158</v>
          </cell>
          <cell r="K111" t="str">
            <v>1113  Tuyauteries</v>
          </cell>
          <cell r="M111" t="str">
            <v>410V tri</v>
          </cell>
          <cell r="P111"/>
          <cell r="Q111" t="str">
            <v>2500VA</v>
          </cell>
          <cell r="R111" t="str">
            <v>non</v>
          </cell>
          <cell r="S111" t="str">
            <v>non</v>
          </cell>
          <cell r="T111" t="str">
            <v>non</v>
          </cell>
          <cell r="U111" t="str">
            <v>oui</v>
          </cell>
          <cell r="V111" t="str">
            <v>oui</v>
          </cell>
          <cell r="W111" t="str">
            <v>non</v>
          </cell>
          <cell r="AC111" t="str">
            <v>Plans</v>
          </cell>
          <cell r="AE111" t="str">
            <v>Branson ultrasons SAV</v>
          </cell>
          <cell r="AF111" t="str">
            <v>R22 2,5 kg</v>
          </cell>
          <cell r="AH111" t="str">
            <v>oui</v>
          </cell>
        </row>
        <row r="112">
          <cell r="A112" t="str">
            <v>131</v>
          </cell>
          <cell r="B112">
            <v>40764</v>
          </cell>
          <cell r="C112" t="str">
            <v>ESPA</v>
          </cell>
          <cell r="D112" t="str">
            <v>Banc d'essai Vertical</v>
          </cell>
          <cell r="E112">
            <v>0</v>
          </cell>
          <cell r="F112">
            <v>0</v>
          </cell>
          <cell r="K112" t="str">
            <v>1113  Tuyauteries</v>
          </cell>
          <cell r="L112"/>
          <cell r="M112" t="str">
            <v>230V mono</v>
          </cell>
          <cell r="R112" t="str">
            <v>oui</v>
          </cell>
          <cell r="S112" t="str">
            <v>non</v>
          </cell>
          <cell r="T112" t="str">
            <v>non</v>
          </cell>
          <cell r="U112" t="str">
            <v>oui</v>
          </cell>
          <cell r="V112" t="str">
            <v>non</v>
          </cell>
          <cell r="W112" t="str">
            <v>non</v>
          </cell>
          <cell r="AC112" t="str">
            <v>plans,doc afficheur programmable Newport Infinity, schéma pneumatique, doc capteur de pression Parker, série de joints, manuel d'utilisation Newport</v>
          </cell>
          <cell r="AE112" t="str">
            <v>Hydroplus (456026)</v>
          </cell>
          <cell r="AH112" t="str">
            <v>oui</v>
          </cell>
        </row>
        <row r="113">
          <cell r="A113" t="str">
            <v>132</v>
          </cell>
          <cell r="B113">
            <v>40764</v>
          </cell>
          <cell r="C113" t="str">
            <v>AMS</v>
          </cell>
          <cell r="D113" t="str">
            <v>Banc d'essai Horizontal</v>
          </cell>
          <cell r="E113">
            <v>0</v>
          </cell>
          <cell r="F113">
            <v>0</v>
          </cell>
          <cell r="I113" t="str">
            <v>TYP25-MP</v>
          </cell>
          <cell r="J113"/>
          <cell r="K113" t="str">
            <v>1113  Tuyauteries</v>
          </cell>
          <cell r="L113"/>
          <cell r="M113" t="str">
            <v>230V mono</v>
          </cell>
          <cell r="P113"/>
          <cell r="Q113" t="str">
            <v>Non</v>
          </cell>
          <cell r="R113" t="str">
            <v>oui</v>
          </cell>
          <cell r="S113" t="str">
            <v>non</v>
          </cell>
          <cell r="T113" t="str">
            <v>non</v>
          </cell>
          <cell r="U113" t="str">
            <v>oui</v>
          </cell>
          <cell r="V113" t="str">
            <v>non</v>
          </cell>
          <cell r="W113" t="str">
            <v>non</v>
          </cell>
          <cell r="AC113" t="str">
            <v>Docs afficheur programmable, schéma pneumatique et hydrolique, plans</v>
          </cell>
          <cell r="AE113" t="str">
            <v>Solutechnic
ABL Mesure</v>
          </cell>
          <cell r="AH113" t="str">
            <v>N/A</v>
          </cell>
        </row>
        <row r="114">
          <cell r="A114" t="str">
            <v>133</v>
          </cell>
          <cell r="B114">
            <v>41961</v>
          </cell>
          <cell r="C114" t="str">
            <v>ESPA</v>
          </cell>
          <cell r="D114" t="str">
            <v>Banc d'essai Horizontal air ou azote dans l'eau</v>
          </cell>
          <cell r="E114">
            <v>0</v>
          </cell>
          <cell r="F114">
            <v>41929.582638888889</v>
          </cell>
          <cell r="G114" t="str">
            <v>Ferraillage</v>
          </cell>
          <cell r="K114" t="str">
            <v>1113  Tuyauteries</v>
          </cell>
          <cell r="M114" t="str">
            <v>autre</v>
          </cell>
          <cell r="Q114" t="str">
            <v>Non</v>
          </cell>
          <cell r="R114" t="str">
            <v>oui</v>
          </cell>
          <cell r="S114" t="str">
            <v>non</v>
          </cell>
          <cell r="T114" t="str">
            <v>non</v>
          </cell>
          <cell r="U114" t="str">
            <v>oui</v>
          </cell>
          <cell r="V114" t="str">
            <v>oui</v>
          </cell>
          <cell r="W114" t="str">
            <v>non</v>
          </cell>
          <cell r="AC114" t="str">
            <v>Docs interface-indicateur pour contrôle du process (Digital meter)</v>
          </cell>
          <cell r="AE114" t="str">
            <v>Solutechnic
ABL Mesure</v>
          </cell>
          <cell r="AF114" t="str">
            <v>Présence d'azote, cangement de l'eau toute les semaines en moyenne</v>
          </cell>
          <cell r="AH114" t="str">
            <v>N/A</v>
          </cell>
        </row>
        <row r="115">
          <cell r="A115" t="str">
            <v>134</v>
          </cell>
          <cell r="B115">
            <v>43424</v>
          </cell>
          <cell r="C115" t="str">
            <v>BUEHLER METASEN</v>
          </cell>
          <cell r="D115" t="str">
            <v>Scie circulaire (coupe)</v>
          </cell>
          <cell r="E115">
            <v>0</v>
          </cell>
          <cell r="F115">
            <v>0</v>
          </cell>
          <cell r="I115" t="str">
            <v>UKLTD</v>
          </cell>
          <cell r="J115" t="str">
            <v>MTA-250</v>
          </cell>
          <cell r="K115" t="str">
            <v>1113  Tuyauteries</v>
          </cell>
          <cell r="M115" t="str">
            <v>230V mono</v>
          </cell>
          <cell r="P115"/>
          <cell r="Q115" t="str">
            <v>3550VA</v>
          </cell>
          <cell r="R115" t="str">
            <v>non</v>
          </cell>
          <cell r="S115" t="str">
            <v>non</v>
          </cell>
          <cell r="T115" t="str">
            <v>non</v>
          </cell>
          <cell r="U115" t="str">
            <v>non</v>
          </cell>
          <cell r="V115" t="str">
            <v>non</v>
          </cell>
          <cell r="W115" t="str">
            <v>non</v>
          </cell>
          <cell r="AC115" t="str">
            <v>Detail modification électrique, schéma électrique, caractéristiques</v>
          </cell>
          <cell r="AF115"/>
          <cell r="AH115" t="str">
            <v>N/A</v>
          </cell>
        </row>
        <row r="116">
          <cell r="A116" t="str">
            <v>135</v>
          </cell>
          <cell r="B116">
            <v>43424</v>
          </cell>
          <cell r="C116" t="str">
            <v>ESPA</v>
          </cell>
          <cell r="D116" t="str">
            <v>Scie circulaire + socle Electropneuns (coupe)</v>
          </cell>
          <cell r="E116">
            <v>0</v>
          </cell>
          <cell r="F116">
            <v>42312.041678240741</v>
          </cell>
          <cell r="G116" t="str">
            <v>Consignation local MI (utilisation interdite)</v>
          </cell>
          <cell r="K116" t="str">
            <v>1113  Tuyauteries</v>
          </cell>
          <cell r="M116" t="str">
            <v>230V mono</v>
          </cell>
          <cell r="Q116" t="str">
            <v>2071VA</v>
          </cell>
          <cell r="R116" t="str">
            <v>oui</v>
          </cell>
          <cell r="S116" t="str">
            <v>non</v>
          </cell>
          <cell r="T116" t="str">
            <v>non</v>
          </cell>
          <cell r="U116" t="str">
            <v>non</v>
          </cell>
          <cell r="V116" t="str">
            <v>non</v>
          </cell>
          <cell r="W116" t="str">
            <v>non</v>
          </cell>
          <cell r="AC116" t="str">
            <v>Vide</v>
          </cell>
          <cell r="AH116" t="str">
            <v>non</v>
          </cell>
        </row>
        <row r="117">
          <cell r="A117" t="str">
            <v>136</v>
          </cell>
          <cell r="B117">
            <v>43424</v>
          </cell>
          <cell r="C117" t="str">
            <v>AEROQUIP</v>
          </cell>
          <cell r="D117" t="str">
            <v>Scie circulaire sur socle (coupe)</v>
          </cell>
          <cell r="E117">
            <v>0</v>
          </cell>
          <cell r="F117">
            <v>0</v>
          </cell>
          <cell r="I117" t="str">
            <v>FT1023</v>
          </cell>
          <cell r="J117" t="str">
            <v>021-70</v>
          </cell>
          <cell r="K117" t="str">
            <v>1117  Soudure</v>
          </cell>
          <cell r="M117" t="str">
            <v>230V mono</v>
          </cell>
          <cell r="Q117" t="str">
            <v>750VA</v>
          </cell>
          <cell r="R117" t="str">
            <v>non</v>
          </cell>
          <cell r="S117" t="str">
            <v>non</v>
          </cell>
          <cell r="T117" t="str">
            <v>non</v>
          </cell>
          <cell r="U117" t="str">
            <v>non</v>
          </cell>
          <cell r="V117" t="str">
            <v>non</v>
          </cell>
          <cell r="W117" t="str">
            <v>non</v>
          </cell>
          <cell r="AC117" t="str">
            <v>Plans, caractéristiques</v>
          </cell>
          <cell r="AE117" t="str">
            <v>Transmanucentre (456001)</v>
          </cell>
          <cell r="AF117"/>
          <cell r="AH117" t="str">
            <v>non</v>
          </cell>
        </row>
        <row r="118">
          <cell r="A118" t="str">
            <v>137</v>
          </cell>
          <cell r="B118">
            <v>40764</v>
          </cell>
          <cell r="C118" t="str">
            <v>AEROQUIP</v>
          </cell>
          <cell r="D118" t="str">
            <v>Tour de montage</v>
          </cell>
          <cell r="E118">
            <v>0</v>
          </cell>
          <cell r="F118">
            <v>0</v>
          </cell>
          <cell r="I118" t="str">
            <v>MM II</v>
          </cell>
          <cell r="J118">
            <v>193</v>
          </cell>
          <cell r="K118" t="str">
            <v>1113  Tuyauteries</v>
          </cell>
          <cell r="L118">
            <v>1974</v>
          </cell>
          <cell r="M118" t="str">
            <v>230V mono</v>
          </cell>
          <cell r="Q118" t="str">
            <v>3000VA</v>
          </cell>
          <cell r="R118" t="str">
            <v>non</v>
          </cell>
          <cell r="S118" t="str">
            <v>non</v>
          </cell>
          <cell r="T118" t="str">
            <v>non</v>
          </cell>
          <cell r="U118" t="str">
            <v>non</v>
          </cell>
          <cell r="V118" t="str">
            <v>non</v>
          </cell>
          <cell r="W118" t="str">
            <v>non</v>
          </cell>
          <cell r="AC118" t="str">
            <v>plan , docs techniques</v>
          </cell>
          <cell r="AE118" t="str">
            <v>Elec Automatisme (450213)</v>
          </cell>
          <cell r="AF118" t="str">
            <v>Présence d'un groupe hydrolique</v>
          </cell>
          <cell r="AH118" t="str">
            <v>non</v>
          </cell>
        </row>
        <row r="119">
          <cell r="A119" t="str">
            <v>138</v>
          </cell>
          <cell r="B119">
            <v>40764</v>
          </cell>
          <cell r="C119" t="str">
            <v>AEROQUIP</v>
          </cell>
          <cell r="D119" t="str">
            <v>Tour de montage</v>
          </cell>
          <cell r="E119">
            <v>0</v>
          </cell>
          <cell r="F119">
            <v>0</v>
          </cell>
          <cell r="I119"/>
          <cell r="J119"/>
          <cell r="K119" t="str">
            <v>1113  Tuyauteries</v>
          </cell>
          <cell r="M119" t="str">
            <v>230V mono</v>
          </cell>
          <cell r="Q119" t="str">
            <v>2000VA</v>
          </cell>
          <cell r="R119" t="str">
            <v>non</v>
          </cell>
          <cell r="S119" t="str">
            <v>non</v>
          </cell>
          <cell r="T119" t="str">
            <v>non</v>
          </cell>
          <cell r="U119" t="str">
            <v>non</v>
          </cell>
          <cell r="V119" t="str">
            <v>non</v>
          </cell>
          <cell r="W119" t="str">
            <v>non</v>
          </cell>
          <cell r="AC119" t="str">
            <v>plan , docs techniques</v>
          </cell>
          <cell r="AE119" t="str">
            <v>Elec Automatisme (450213)</v>
          </cell>
          <cell r="AF119"/>
          <cell r="AH119" t="str">
            <v>non</v>
          </cell>
        </row>
        <row r="120">
          <cell r="A120" t="str">
            <v>139</v>
          </cell>
          <cell r="B120">
            <v>40764</v>
          </cell>
          <cell r="C120" t="str">
            <v>AEROQUIP</v>
          </cell>
          <cell r="D120" t="str">
            <v>Tour de montage</v>
          </cell>
          <cell r="E120">
            <v>0</v>
          </cell>
          <cell r="F120">
            <v>0</v>
          </cell>
          <cell r="I120" t="str">
            <v>MM II</v>
          </cell>
          <cell r="J120">
            <v>207</v>
          </cell>
          <cell r="K120" t="str">
            <v>1113  Tuyauteries</v>
          </cell>
          <cell r="M120" t="str">
            <v>230V mono</v>
          </cell>
          <cell r="Q120" t="str">
            <v>2000VA</v>
          </cell>
          <cell r="R120" t="str">
            <v>non</v>
          </cell>
          <cell r="S120" t="str">
            <v>non</v>
          </cell>
          <cell r="T120" t="str">
            <v>non</v>
          </cell>
          <cell r="U120" t="str">
            <v>non</v>
          </cell>
          <cell r="V120" t="str">
            <v>non</v>
          </cell>
          <cell r="W120" t="str">
            <v>non</v>
          </cell>
          <cell r="AC120" t="str">
            <v>plan , docs techniques</v>
          </cell>
          <cell r="AE120" t="str">
            <v>Elec Automatisme (450213)</v>
          </cell>
          <cell r="AF120"/>
          <cell r="AH120" t="str">
            <v>non</v>
          </cell>
        </row>
        <row r="121">
          <cell r="A121" t="str">
            <v>140</v>
          </cell>
          <cell r="B121">
            <v>40764</v>
          </cell>
          <cell r="C121" t="str">
            <v>AEROQUIP</v>
          </cell>
          <cell r="D121" t="str">
            <v>Tour de montage</v>
          </cell>
          <cell r="E121">
            <v>0</v>
          </cell>
          <cell r="F121">
            <v>0</v>
          </cell>
          <cell r="K121" t="str">
            <v>1113  Tuyauteries</v>
          </cell>
          <cell r="M121" t="str">
            <v>230V mono</v>
          </cell>
          <cell r="Q121" t="str">
            <v>3000VA</v>
          </cell>
          <cell r="R121" t="str">
            <v>non</v>
          </cell>
          <cell r="S121" t="str">
            <v>non</v>
          </cell>
          <cell r="T121" t="str">
            <v>non</v>
          </cell>
          <cell r="U121" t="str">
            <v>non</v>
          </cell>
          <cell r="V121" t="str">
            <v>non</v>
          </cell>
          <cell r="W121" t="str">
            <v>non</v>
          </cell>
          <cell r="AC121" t="str">
            <v>plan , docs techniques</v>
          </cell>
          <cell r="AE121" t="str">
            <v>Elec Automatisme (450213)</v>
          </cell>
          <cell r="AF121" t="str">
            <v>Présence d'un groupe hydrolique</v>
          </cell>
          <cell r="AH121" t="str">
            <v>N/A</v>
          </cell>
        </row>
        <row r="122">
          <cell r="A122" t="str">
            <v>141</v>
          </cell>
          <cell r="B122">
            <v>40764</v>
          </cell>
          <cell r="C122" t="str">
            <v>AEROQUIP</v>
          </cell>
          <cell r="D122" t="str">
            <v>Tour de montage</v>
          </cell>
          <cell r="E122">
            <v>0</v>
          </cell>
          <cell r="F122">
            <v>0</v>
          </cell>
          <cell r="I122"/>
          <cell r="K122" t="str">
            <v>1113  Tuyauteries</v>
          </cell>
          <cell r="M122" t="str">
            <v>230V mono</v>
          </cell>
          <cell r="P122"/>
          <cell r="Q122" t="str">
            <v>2000VA</v>
          </cell>
          <cell r="R122" t="str">
            <v>non</v>
          </cell>
          <cell r="S122" t="str">
            <v>non</v>
          </cell>
          <cell r="T122" t="str">
            <v>non</v>
          </cell>
          <cell r="U122" t="str">
            <v>non</v>
          </cell>
          <cell r="V122" t="str">
            <v>non</v>
          </cell>
          <cell r="W122" t="str">
            <v>non</v>
          </cell>
          <cell r="AC122" t="str">
            <v>plan , docs techniques</v>
          </cell>
          <cell r="AE122" t="str">
            <v>Elec Automatisme (450213)</v>
          </cell>
          <cell r="AH122" t="str">
            <v>non</v>
          </cell>
        </row>
        <row r="123">
          <cell r="A123" t="str">
            <v>145</v>
          </cell>
          <cell r="B123">
            <v>43578</v>
          </cell>
          <cell r="C123" t="str">
            <v>BAND - IT</v>
          </cell>
          <cell r="D123" t="str">
            <v>Banc montage tuyauteries avec machine à colliers "Band-it"</v>
          </cell>
          <cell r="E123">
            <v>0</v>
          </cell>
          <cell r="F123">
            <v>43578.582638888889</v>
          </cell>
          <cell r="G123" t="str">
            <v>Ferraillage</v>
          </cell>
          <cell r="I123" t="str">
            <v>S.100</v>
          </cell>
          <cell r="J123">
            <v>111</v>
          </cell>
          <cell r="K123" t="str">
            <v>1113  Tuyauteries</v>
          </cell>
          <cell r="M123" t="str">
            <v>autre</v>
          </cell>
          <cell r="Q123" t="str">
            <v>Non</v>
          </cell>
          <cell r="R123" t="str">
            <v>oui</v>
          </cell>
          <cell r="S123" t="str">
            <v>non</v>
          </cell>
          <cell r="T123" t="str">
            <v>non</v>
          </cell>
          <cell r="U123" t="str">
            <v>non</v>
          </cell>
          <cell r="V123" t="str">
            <v>non</v>
          </cell>
          <cell r="W123" t="str">
            <v>non</v>
          </cell>
          <cell r="AC123" t="str">
            <v>Instruction de marche, plans</v>
          </cell>
          <cell r="AE123" t="str">
            <v>Pathel Industrie</v>
          </cell>
          <cell r="AF123" t="str">
            <v>Stocké dans batiment 104 (août 2013)
(la machine Band it sur le banc a été auparavant la N°474 - inversion des machines entre celle installée sur le banc et celle à fixer dans un étau pour utilisation)
23/04/2019 - Ferraillage de la partie active (machin</v>
          </cell>
          <cell r="AH123" t="str">
            <v>N/A</v>
          </cell>
        </row>
        <row r="124">
          <cell r="A124" t="str">
            <v>147</v>
          </cell>
          <cell r="B124">
            <v>40088</v>
          </cell>
          <cell r="C124" t="str">
            <v>ROHM</v>
          </cell>
          <cell r="D124" t="str">
            <v>Perceuse à colonne</v>
          </cell>
          <cell r="E124">
            <v>0</v>
          </cell>
          <cell r="F124">
            <v>0</v>
          </cell>
          <cell r="I124" t="str">
            <v>M1268</v>
          </cell>
          <cell r="J124"/>
          <cell r="K124" t="str">
            <v>1113  Tuyauteries</v>
          </cell>
          <cell r="M124" t="str">
            <v>230V mono</v>
          </cell>
          <cell r="Q124" t="str">
            <v>200VA</v>
          </cell>
          <cell r="R124" t="str">
            <v>non</v>
          </cell>
          <cell r="S124" t="str">
            <v>non</v>
          </cell>
          <cell r="T124" t="str">
            <v>non</v>
          </cell>
          <cell r="U124" t="str">
            <v>non</v>
          </cell>
          <cell r="V124" t="str">
            <v>non</v>
          </cell>
          <cell r="W124" t="str">
            <v>non</v>
          </cell>
          <cell r="AC124" t="str">
            <v>Vide</v>
          </cell>
          <cell r="AF124"/>
          <cell r="AH124" t="str">
            <v>non</v>
          </cell>
        </row>
        <row r="125">
          <cell r="A125" t="str">
            <v>151</v>
          </cell>
          <cell r="B125">
            <v>40695</v>
          </cell>
          <cell r="C125" t="str">
            <v>ANOFLEX</v>
          </cell>
          <cell r="D125" t="str">
            <v>Sertissage radial</v>
          </cell>
          <cell r="E125">
            <v>0</v>
          </cell>
          <cell r="F125">
            <v>0</v>
          </cell>
          <cell r="I125" t="str">
            <v>60 CE</v>
          </cell>
          <cell r="K125" t="str">
            <v>1113  Tuyauteries</v>
          </cell>
          <cell r="M125" t="str">
            <v>230V mono</v>
          </cell>
          <cell r="R125" t="str">
            <v>non</v>
          </cell>
          <cell r="S125" t="str">
            <v>non</v>
          </cell>
          <cell r="T125" t="str">
            <v>non</v>
          </cell>
          <cell r="U125" t="str">
            <v>non</v>
          </cell>
          <cell r="V125" t="str">
            <v>non</v>
          </cell>
          <cell r="W125" t="str">
            <v>non</v>
          </cell>
          <cell r="AC125" t="str">
            <v>Plans, doc technique</v>
          </cell>
          <cell r="AF125" t="str">
            <v>Aucun acces pour relever l'intensité</v>
          </cell>
          <cell r="AH125" t="str">
            <v>non</v>
          </cell>
        </row>
        <row r="126">
          <cell r="A126" t="str">
            <v>152</v>
          </cell>
          <cell r="B126">
            <v>43179</v>
          </cell>
          <cell r="C126" t="str">
            <v>FLEXTRA</v>
          </cell>
          <cell r="D126" t="str">
            <v>Sertisseuse</v>
          </cell>
          <cell r="E126">
            <v>0</v>
          </cell>
          <cell r="F126">
            <v>43039.041678240741</v>
          </cell>
          <cell r="G126" t="str">
            <v>Ferraillage</v>
          </cell>
          <cell r="I126" t="str">
            <v>60 N</v>
          </cell>
          <cell r="J126">
            <v>197</v>
          </cell>
          <cell r="K126" t="str">
            <v>1122  Cintrage</v>
          </cell>
          <cell r="M126" t="str">
            <v>230V mono</v>
          </cell>
          <cell r="Q126" t="str">
            <v>4000VA</v>
          </cell>
          <cell r="R126" t="str">
            <v>non</v>
          </cell>
          <cell r="S126" t="str">
            <v>non</v>
          </cell>
          <cell r="T126" t="str">
            <v>non</v>
          </cell>
          <cell r="U126" t="str">
            <v>non</v>
          </cell>
          <cell r="V126" t="str">
            <v>non</v>
          </cell>
          <cell r="W126" t="str">
            <v>non</v>
          </cell>
          <cell r="AC126" t="str">
            <v>Directives d'entretient et d'utilisation, schémas électrique</v>
          </cell>
          <cell r="AF126" t="str">
            <v>Armoire électrique fermée par du scotch, maintenace prevenu le 21/01/03</v>
          </cell>
          <cell r="AH126" t="str">
            <v>N/A</v>
          </cell>
        </row>
        <row r="127">
          <cell r="A127" t="str">
            <v>153</v>
          </cell>
          <cell r="B127">
            <v>40764</v>
          </cell>
          <cell r="C127" t="str">
            <v>TITEFLEX</v>
          </cell>
          <cell r="D127" t="str">
            <v>Presse hydraulique</v>
          </cell>
          <cell r="E127">
            <v>0</v>
          </cell>
          <cell r="F127">
            <v>39619.582638888889</v>
          </cell>
          <cell r="G127" t="str">
            <v>ferraillage</v>
          </cell>
          <cell r="I127" t="str">
            <v>Y1.315</v>
          </cell>
          <cell r="K127" t="str">
            <v>1113  Tuyauteries</v>
          </cell>
          <cell r="M127" t="str">
            <v>230V mono</v>
          </cell>
          <cell r="Q127" t="str">
            <v>750VA</v>
          </cell>
          <cell r="R127" t="str">
            <v>non</v>
          </cell>
          <cell r="S127" t="str">
            <v>non</v>
          </cell>
          <cell r="T127" t="str">
            <v>non</v>
          </cell>
          <cell r="U127" t="str">
            <v>non</v>
          </cell>
          <cell r="V127" t="str">
            <v>non</v>
          </cell>
          <cell r="W127" t="str">
            <v>non</v>
          </cell>
          <cell r="AC127" t="str">
            <v>Vide</v>
          </cell>
          <cell r="AE127" t="str">
            <v>L.R.P.</v>
          </cell>
          <cell r="AF127" t="str">
            <v>envoyée à Roubaix le 22/07/2003</v>
          </cell>
          <cell r="AH127" t="str">
            <v>non</v>
          </cell>
        </row>
        <row r="128">
          <cell r="A128" t="str">
            <v>154</v>
          </cell>
          <cell r="B128">
            <v>40764</v>
          </cell>
          <cell r="C128" t="str">
            <v>HYDROMAT</v>
          </cell>
          <cell r="D128" t="str">
            <v>Sertissage par laminage</v>
          </cell>
          <cell r="E128">
            <v>0</v>
          </cell>
          <cell r="F128">
            <v>0</v>
          </cell>
          <cell r="I128" t="str">
            <v>CMBR.20T</v>
          </cell>
          <cell r="J128">
            <v>794</v>
          </cell>
          <cell r="K128" t="str">
            <v>1113  Tuyauteries</v>
          </cell>
          <cell r="L128"/>
          <cell r="M128" t="str">
            <v>230V mono</v>
          </cell>
          <cell r="Q128" t="str">
            <v>2500VA</v>
          </cell>
          <cell r="R128" t="str">
            <v>non</v>
          </cell>
          <cell r="S128" t="str">
            <v>non</v>
          </cell>
          <cell r="T128" t="str">
            <v>non</v>
          </cell>
          <cell r="U128" t="str">
            <v>non</v>
          </cell>
          <cell r="V128" t="str">
            <v>non</v>
          </cell>
          <cell r="W128" t="str">
            <v>non</v>
          </cell>
          <cell r="AC128" t="str">
            <v>Plans, schémas électriques</v>
          </cell>
          <cell r="AE128" t="str">
            <v>L.R.P.</v>
          </cell>
          <cell r="AF128"/>
          <cell r="AH128" t="str">
            <v>non</v>
          </cell>
        </row>
        <row r="129">
          <cell r="A129" t="str">
            <v>155</v>
          </cell>
          <cell r="B129">
            <v>40764</v>
          </cell>
          <cell r="C129" t="str">
            <v>HYDROMAT</v>
          </cell>
          <cell r="D129" t="str">
            <v>Sertissage par laminage</v>
          </cell>
          <cell r="E129">
            <v>0</v>
          </cell>
          <cell r="F129">
            <v>0</v>
          </cell>
          <cell r="I129" t="str">
            <v>CMBR.50T</v>
          </cell>
          <cell r="J129">
            <v>720</v>
          </cell>
          <cell r="K129" t="str">
            <v>1113  Tuyauteries</v>
          </cell>
          <cell r="M129" t="str">
            <v>230V mono</v>
          </cell>
          <cell r="Q129" t="str">
            <v>2500VA</v>
          </cell>
          <cell r="R129" t="str">
            <v>non</v>
          </cell>
          <cell r="S129" t="str">
            <v>non</v>
          </cell>
          <cell r="T129" t="str">
            <v>non</v>
          </cell>
          <cell r="U129" t="str">
            <v>non</v>
          </cell>
          <cell r="V129" t="str">
            <v>non</v>
          </cell>
          <cell r="W129" t="str">
            <v>non</v>
          </cell>
          <cell r="AC129" t="str">
            <v>Schémas électriques, brochures</v>
          </cell>
          <cell r="AE129" t="str">
            <v>L.R.P.</v>
          </cell>
          <cell r="AF129"/>
          <cell r="AH129" t="str">
            <v>N/A</v>
          </cell>
        </row>
        <row r="130">
          <cell r="A130" t="str">
            <v>156</v>
          </cell>
          <cell r="B130">
            <v>39318</v>
          </cell>
          <cell r="C130" t="str">
            <v>AUTOMATOR</v>
          </cell>
          <cell r="D130" t="str">
            <v>Presse manuelle</v>
          </cell>
          <cell r="E130">
            <v>0</v>
          </cell>
          <cell r="F130">
            <v>0</v>
          </cell>
          <cell r="I130" t="str">
            <v>MV 185 SB</v>
          </cell>
          <cell r="K130" t="str">
            <v>1113  Tuyauteries</v>
          </cell>
          <cell r="M130" t="str">
            <v>autre</v>
          </cell>
          <cell r="Q130" t="str">
            <v>Non</v>
          </cell>
          <cell r="R130" t="str">
            <v>non</v>
          </cell>
          <cell r="S130" t="str">
            <v>non</v>
          </cell>
          <cell r="T130" t="str">
            <v>non</v>
          </cell>
          <cell r="U130" t="str">
            <v>non</v>
          </cell>
          <cell r="V130" t="str">
            <v>non</v>
          </cell>
          <cell r="W130" t="str">
            <v>non</v>
          </cell>
          <cell r="AC130" t="str">
            <v>Vide</v>
          </cell>
          <cell r="AH130" t="str">
            <v>non</v>
          </cell>
        </row>
        <row r="131">
          <cell r="A131" t="str">
            <v>157</v>
          </cell>
          <cell r="B131">
            <v>39318</v>
          </cell>
          <cell r="C131" t="str">
            <v>ESPA</v>
          </cell>
          <cell r="D131" t="str">
            <v>Sertisseuse</v>
          </cell>
          <cell r="E131">
            <v>0</v>
          </cell>
          <cell r="F131">
            <v>0</v>
          </cell>
          <cell r="K131" t="str">
            <v>1113  Tuyauteries</v>
          </cell>
          <cell r="M131" t="str">
            <v>autre</v>
          </cell>
          <cell r="Q131" t="str">
            <v>Non</v>
          </cell>
          <cell r="R131" t="str">
            <v>oui</v>
          </cell>
          <cell r="S131" t="str">
            <v>non</v>
          </cell>
          <cell r="T131" t="str">
            <v>non</v>
          </cell>
          <cell r="U131" t="str">
            <v>non</v>
          </cell>
          <cell r="V131" t="str">
            <v>non</v>
          </cell>
          <cell r="W131" t="str">
            <v>non</v>
          </cell>
          <cell r="AC131" t="str">
            <v>Vide</v>
          </cell>
          <cell r="AF131"/>
          <cell r="AH131" t="str">
            <v>non</v>
          </cell>
        </row>
        <row r="132">
          <cell r="A132" t="str">
            <v>158</v>
          </cell>
          <cell r="B132">
            <v>39318</v>
          </cell>
          <cell r="C132" t="str">
            <v>ESPA</v>
          </cell>
          <cell r="D132" t="str">
            <v>Sertisseuse</v>
          </cell>
          <cell r="E132">
            <v>0</v>
          </cell>
          <cell r="F132">
            <v>0</v>
          </cell>
          <cell r="I132"/>
          <cell r="J132"/>
          <cell r="K132" t="str">
            <v>1113  Tuyauteries</v>
          </cell>
          <cell r="L132"/>
          <cell r="M132" t="str">
            <v>autre</v>
          </cell>
          <cell r="Q132" t="str">
            <v>Non</v>
          </cell>
          <cell r="R132" t="str">
            <v>oui</v>
          </cell>
          <cell r="S132" t="str">
            <v>non</v>
          </cell>
          <cell r="T132" t="str">
            <v>non</v>
          </cell>
          <cell r="U132" t="str">
            <v>non</v>
          </cell>
          <cell r="V132" t="str">
            <v>non</v>
          </cell>
          <cell r="W132" t="str">
            <v>non</v>
          </cell>
          <cell r="AC132" t="str">
            <v>Vide</v>
          </cell>
          <cell r="AF132"/>
          <cell r="AH132" t="str">
            <v>non</v>
          </cell>
        </row>
        <row r="133">
          <cell r="A133" t="str">
            <v>161</v>
          </cell>
          <cell r="B133">
            <v>40764</v>
          </cell>
          <cell r="C133" t="str">
            <v>MAPE</v>
          </cell>
          <cell r="D133" t="str">
            <v>Touret à meuler le caoutchouc avec aspiration</v>
          </cell>
          <cell r="E133">
            <v>0</v>
          </cell>
          <cell r="F133">
            <v>0</v>
          </cell>
          <cell r="I133" t="str">
            <v>ML 200</v>
          </cell>
          <cell r="J133" t="str">
            <v>74.264.73</v>
          </cell>
          <cell r="K133" t="str">
            <v>1113  Tuyauteries</v>
          </cell>
          <cell r="L133"/>
          <cell r="M133" t="str">
            <v>230V mono</v>
          </cell>
          <cell r="P133"/>
          <cell r="Q133" t="str">
            <v>1155VA</v>
          </cell>
          <cell r="R133" t="str">
            <v>non</v>
          </cell>
          <cell r="S133" t="str">
            <v>non</v>
          </cell>
          <cell r="T133" t="str">
            <v>non</v>
          </cell>
          <cell r="U133" t="str">
            <v>non</v>
          </cell>
          <cell r="V133" t="str">
            <v>non</v>
          </cell>
          <cell r="W133" t="str">
            <v>oui</v>
          </cell>
          <cell r="AC133" t="str">
            <v>Plan, plan du bac d'aspiration</v>
          </cell>
          <cell r="AE133"/>
          <cell r="AH133" t="str">
            <v>N/A</v>
          </cell>
        </row>
        <row r="134">
          <cell r="A134" t="str">
            <v>163</v>
          </cell>
          <cell r="B134">
            <v>40764</v>
          </cell>
          <cell r="C134" t="str">
            <v>ANDOUARD BEZONS</v>
          </cell>
          <cell r="D134" t="str">
            <v>Extrudeuse Ø 60mm</v>
          </cell>
          <cell r="E134">
            <v>0</v>
          </cell>
          <cell r="F134">
            <v>0</v>
          </cell>
          <cell r="I134" t="str">
            <v>B60</v>
          </cell>
          <cell r="J134">
            <v>3162</v>
          </cell>
          <cell r="K134" t="str">
            <v>1114  Extrusion</v>
          </cell>
          <cell r="L134"/>
          <cell r="M134" t="str">
            <v>410V tri</v>
          </cell>
          <cell r="Q134" t="str">
            <v>50000VA</v>
          </cell>
          <cell r="R134" t="str">
            <v>non</v>
          </cell>
          <cell r="S134" t="str">
            <v>oui</v>
          </cell>
          <cell r="T134" t="str">
            <v>non</v>
          </cell>
          <cell r="U134" t="str">
            <v>oui</v>
          </cell>
          <cell r="V134" t="str">
            <v>oui</v>
          </cell>
          <cell r="W134" t="str">
            <v>non</v>
          </cell>
          <cell r="AC134" t="str">
            <v>Plans, Doc Omron, doc technique, schéma électrique</v>
          </cell>
          <cell r="AE134" t="str">
            <v>Techno Loire (370005)</v>
          </cell>
          <cell r="AF134"/>
          <cell r="AH134" t="str">
            <v>oui</v>
          </cell>
        </row>
        <row r="135">
          <cell r="A135" t="str">
            <v>165</v>
          </cell>
          <cell r="B135">
            <v>42768</v>
          </cell>
          <cell r="C135" t="str">
            <v>MAUNY</v>
          </cell>
          <cell r="D135" t="str">
            <v>Marquage</v>
          </cell>
          <cell r="E135">
            <v>0</v>
          </cell>
          <cell r="F135">
            <v>0</v>
          </cell>
          <cell r="J135">
            <v>701162</v>
          </cell>
          <cell r="K135" t="str">
            <v>1114  Extrusion</v>
          </cell>
          <cell r="L135"/>
          <cell r="M135" t="str">
            <v>230V mono</v>
          </cell>
          <cell r="Q135" t="str">
            <v>120VA</v>
          </cell>
          <cell r="R135" t="str">
            <v>non</v>
          </cell>
          <cell r="S135" t="str">
            <v>non</v>
          </cell>
          <cell r="T135" t="str">
            <v>non</v>
          </cell>
          <cell r="U135" t="str">
            <v>non</v>
          </cell>
          <cell r="V135" t="str">
            <v>non</v>
          </cell>
          <cell r="W135" t="str">
            <v>non</v>
          </cell>
          <cell r="AC135" t="str">
            <v>Plans, brochres</v>
          </cell>
          <cell r="AF135"/>
          <cell r="AH135" t="str">
            <v>oui</v>
          </cell>
        </row>
        <row r="136">
          <cell r="A136" t="str">
            <v>166</v>
          </cell>
          <cell r="B136">
            <v>40695</v>
          </cell>
          <cell r="C136" t="str">
            <v>B.A.F</v>
          </cell>
          <cell r="D136" t="str">
            <v>Autoclave Vertical</v>
          </cell>
          <cell r="E136">
            <v>0</v>
          </cell>
          <cell r="F136">
            <v>0</v>
          </cell>
          <cell r="I136"/>
          <cell r="J136">
            <v>5915</v>
          </cell>
          <cell r="K136" t="str">
            <v>1114  Extrusion</v>
          </cell>
          <cell r="L136">
            <v>1975</v>
          </cell>
          <cell r="M136" t="str">
            <v>230V mono</v>
          </cell>
          <cell r="Q136" t="str">
            <v>300VA</v>
          </cell>
          <cell r="R136" t="str">
            <v>oui</v>
          </cell>
          <cell r="S136" t="str">
            <v>oui</v>
          </cell>
          <cell r="T136" t="str">
            <v>non</v>
          </cell>
          <cell r="U136" t="str">
            <v>oui</v>
          </cell>
          <cell r="V136" t="str">
            <v>oui</v>
          </cell>
          <cell r="W136" t="str">
            <v>oui</v>
          </cell>
          <cell r="AC136" t="str">
            <v>Schéma électrique, plans</v>
          </cell>
          <cell r="AF136" t="str">
            <v xml:space="preserve">Problème de canalisations bouchées par la rouille des chariots de cuisson. </v>
          </cell>
          <cell r="AH136" t="str">
            <v>oui</v>
          </cell>
        </row>
        <row r="137">
          <cell r="A137" t="str">
            <v>167</v>
          </cell>
          <cell r="B137">
            <v>42768</v>
          </cell>
          <cell r="C137" t="str">
            <v>ESPA</v>
          </cell>
          <cell r="D137" t="str">
            <v>Machine gaine téflonnée</v>
          </cell>
          <cell r="E137">
            <v>0</v>
          </cell>
          <cell r="F137">
            <v>0</v>
          </cell>
          <cell r="K137" t="str">
            <v>1114  Extrusion</v>
          </cell>
          <cell r="M137" t="str">
            <v>230V mono</v>
          </cell>
          <cell r="Q137" t="str">
            <v>3700VA</v>
          </cell>
          <cell r="R137" t="str">
            <v>non</v>
          </cell>
          <cell r="S137" t="str">
            <v>non</v>
          </cell>
          <cell r="T137" t="str">
            <v>non</v>
          </cell>
          <cell r="U137" t="str">
            <v>non</v>
          </cell>
          <cell r="V137" t="str">
            <v>non</v>
          </cell>
          <cell r="W137" t="str">
            <v>oui</v>
          </cell>
          <cell r="AC137" t="str">
            <v>Plans</v>
          </cell>
          <cell r="AF137"/>
          <cell r="AH137" t="str">
            <v>oui</v>
          </cell>
        </row>
        <row r="138">
          <cell r="A138" t="str">
            <v>168</v>
          </cell>
          <cell r="B138">
            <v>42768</v>
          </cell>
          <cell r="C138" t="str">
            <v>ESPA</v>
          </cell>
          <cell r="D138" t="str">
            <v>Tunnel de cuisson</v>
          </cell>
          <cell r="E138">
            <v>0</v>
          </cell>
          <cell r="F138">
            <v>0</v>
          </cell>
          <cell r="K138" t="str">
            <v>1114  Extrusion</v>
          </cell>
          <cell r="M138" t="str">
            <v>230V mono</v>
          </cell>
          <cell r="Q138" t="str">
            <v>Non alimenté</v>
          </cell>
          <cell r="R138" t="str">
            <v>oui</v>
          </cell>
          <cell r="S138" t="str">
            <v>non</v>
          </cell>
          <cell r="T138" t="str">
            <v>non</v>
          </cell>
          <cell r="U138" t="str">
            <v>non</v>
          </cell>
          <cell r="V138" t="str">
            <v>non</v>
          </cell>
          <cell r="W138" t="str">
            <v>oui</v>
          </cell>
          <cell r="AC138" t="str">
            <v>Doc Omron Sysdrive 3G3EV, doc Newport (fréquencemètre), brocuhre</v>
          </cell>
          <cell r="AF138" t="str">
            <v>Présence d'un variateur de vitesse Omron Sysdrive</v>
          </cell>
          <cell r="AH138" t="str">
            <v>oui</v>
          </cell>
        </row>
        <row r="139">
          <cell r="A139" t="str">
            <v>169</v>
          </cell>
          <cell r="B139">
            <v>42768</v>
          </cell>
          <cell r="C139" t="str">
            <v>ANDOUARD BEZONS</v>
          </cell>
          <cell r="D139" t="str">
            <v>Extrudeuse Ø90mm</v>
          </cell>
          <cell r="E139">
            <v>0</v>
          </cell>
          <cell r="F139">
            <v>0</v>
          </cell>
          <cell r="I139" t="str">
            <v>B 90</v>
          </cell>
          <cell r="J139">
            <v>3165</v>
          </cell>
          <cell r="K139" t="str">
            <v>1114  Extrusion</v>
          </cell>
          <cell r="M139" t="str">
            <v>410V tri</v>
          </cell>
          <cell r="Q139" t="str">
            <v>53300VA</v>
          </cell>
          <cell r="R139" t="str">
            <v>non</v>
          </cell>
          <cell r="S139" t="str">
            <v>oui</v>
          </cell>
          <cell r="T139" t="str">
            <v>non</v>
          </cell>
          <cell r="U139" t="str">
            <v>oui</v>
          </cell>
          <cell r="V139" t="str">
            <v>oui</v>
          </cell>
          <cell r="W139" t="str">
            <v>non</v>
          </cell>
          <cell r="AC139" t="str">
            <v>schémas électriques, doc Télémécanique variateur Rectivar V61, plans, doc Omron TTC et TTC.RV, notice variateur Leroy Somer</v>
          </cell>
          <cell r="AE139" t="str">
            <v>Techno Loire (370005)</v>
          </cell>
          <cell r="AF139" t="str">
            <v>Présence variateur Télémécanique Rectivar</v>
          </cell>
          <cell r="AH139" t="str">
            <v>oui</v>
          </cell>
        </row>
        <row r="140">
          <cell r="A140" t="str">
            <v>170</v>
          </cell>
          <cell r="B140">
            <v>39318</v>
          </cell>
          <cell r="C140"/>
          <cell r="D140" t="str">
            <v xml:space="preserve">Extracteur Extrudeuse 163 </v>
          </cell>
          <cell r="E140">
            <v>0</v>
          </cell>
          <cell r="F140">
            <v>0</v>
          </cell>
          <cell r="I140"/>
          <cell r="J140"/>
          <cell r="K140" t="str">
            <v>1114  Extrusion</v>
          </cell>
          <cell r="L140"/>
          <cell r="M140" t="str">
            <v>230V mono</v>
          </cell>
          <cell r="Q140" t="str">
            <v>1600VA</v>
          </cell>
          <cell r="R140" t="str">
            <v>non</v>
          </cell>
          <cell r="S140" t="str">
            <v>non</v>
          </cell>
          <cell r="T140" t="str">
            <v>non</v>
          </cell>
          <cell r="U140" t="str">
            <v>non</v>
          </cell>
          <cell r="V140" t="str">
            <v>non</v>
          </cell>
          <cell r="W140" t="str">
            <v>oui</v>
          </cell>
          <cell r="AC140" t="str">
            <v>dossier électrique</v>
          </cell>
          <cell r="AF140"/>
          <cell r="AH140" t="str">
            <v>non</v>
          </cell>
        </row>
        <row r="141">
          <cell r="A141" t="str">
            <v>171</v>
          </cell>
          <cell r="B141">
            <v>39318</v>
          </cell>
          <cell r="C141" t="str">
            <v>THIRIAU</v>
          </cell>
          <cell r="D141" t="str">
            <v>Calandre</v>
          </cell>
          <cell r="E141">
            <v>13516.540972222223</v>
          </cell>
          <cell r="F141">
            <v>37469.582638888889</v>
          </cell>
          <cell r="G141" t="str">
            <v>ferraillage</v>
          </cell>
          <cell r="I141" t="str">
            <v>A 950 K</v>
          </cell>
          <cell r="J141">
            <v>542</v>
          </cell>
          <cell r="K141" t="str">
            <v>1114  Extrusion</v>
          </cell>
          <cell r="M141" t="str">
            <v>autre</v>
          </cell>
          <cell r="R141" t="str">
            <v>non</v>
          </cell>
          <cell r="S141" t="str">
            <v>non</v>
          </cell>
          <cell r="T141" t="str">
            <v>non</v>
          </cell>
          <cell r="U141" t="str">
            <v>non</v>
          </cell>
          <cell r="V141" t="str">
            <v>non</v>
          </cell>
          <cell r="W141" t="str">
            <v>non</v>
          </cell>
          <cell r="AH141" t="str">
            <v>non</v>
          </cell>
        </row>
        <row r="142">
          <cell r="A142" t="str">
            <v>172</v>
          </cell>
          <cell r="B142">
            <v>42768</v>
          </cell>
          <cell r="C142" t="str">
            <v>ESPA</v>
          </cell>
          <cell r="D142" t="str">
            <v>Régulation Calandre</v>
          </cell>
          <cell r="E142">
            <v>0</v>
          </cell>
          <cell r="F142">
            <v>0</v>
          </cell>
          <cell r="K142" t="str">
            <v>1114  Extrusion</v>
          </cell>
          <cell r="M142" t="str">
            <v>230V mono</v>
          </cell>
          <cell r="Q142" t="str">
            <v>1100VA</v>
          </cell>
          <cell r="R142" t="str">
            <v>oui</v>
          </cell>
          <cell r="S142" t="str">
            <v>oui</v>
          </cell>
          <cell r="T142" t="str">
            <v>non</v>
          </cell>
          <cell r="U142" t="str">
            <v>oui</v>
          </cell>
          <cell r="V142" t="str">
            <v>non</v>
          </cell>
          <cell r="W142" t="str">
            <v>non</v>
          </cell>
          <cell r="AC142" t="str">
            <v>Doc, schémas électriques</v>
          </cell>
          <cell r="AE142" t="str">
            <v>LMEI</v>
          </cell>
          <cell r="AF142"/>
          <cell r="AH142" t="str">
            <v>oui</v>
          </cell>
        </row>
        <row r="143">
          <cell r="A143" t="str">
            <v>173</v>
          </cell>
          <cell r="B143">
            <v>42768</v>
          </cell>
          <cell r="C143" t="str">
            <v>REPIQUET</v>
          </cell>
          <cell r="D143" t="str">
            <v>Grand Mélangeur avec extraction</v>
          </cell>
          <cell r="E143">
            <v>0</v>
          </cell>
          <cell r="F143">
            <v>0</v>
          </cell>
          <cell r="I143" t="str">
            <v>2 Cylindres</v>
          </cell>
          <cell r="J143" t="str">
            <v>mélangeur 8878
réducteur 13490</v>
          </cell>
          <cell r="K143" t="str">
            <v>1114  Extrusion</v>
          </cell>
          <cell r="L143">
            <v>1949</v>
          </cell>
          <cell r="M143" t="str">
            <v>410V tri</v>
          </cell>
          <cell r="P143"/>
          <cell r="Q143" t="str">
            <v>14100VA</v>
          </cell>
          <cell r="R143" t="str">
            <v>non</v>
          </cell>
          <cell r="S143" t="str">
            <v>oui</v>
          </cell>
          <cell r="T143" t="str">
            <v>non</v>
          </cell>
          <cell r="U143" t="str">
            <v>oui</v>
          </cell>
          <cell r="V143" t="str">
            <v>oui</v>
          </cell>
          <cell r="W143" t="str">
            <v>oui</v>
          </cell>
          <cell r="AC143" t="str">
            <v>Plans, caractéristiques, brochures
(Repiquet n'a plus d'archives de cette machine, info déc 2006)</v>
          </cell>
          <cell r="AE143" t="str">
            <v>Mc Neil Akron-Repiquet</v>
          </cell>
          <cell r="AH143" t="str">
            <v>oui</v>
          </cell>
        </row>
        <row r="144">
          <cell r="A144" t="str">
            <v>174</v>
          </cell>
          <cell r="B144">
            <v>40598</v>
          </cell>
          <cell r="C144" t="str">
            <v>ABRAL</v>
          </cell>
          <cell r="D144" t="str">
            <v>Ebavureuse/Polisseuse</v>
          </cell>
          <cell r="E144">
            <v>0</v>
          </cell>
          <cell r="F144">
            <v>37135.582638888889</v>
          </cell>
          <cell r="G144" t="str">
            <v>ferraillage</v>
          </cell>
          <cell r="I144" t="str">
            <v>H50</v>
          </cell>
          <cell r="K144" t="str">
            <v>1123  Passivation / Finition décolletage</v>
          </cell>
          <cell r="M144" t="str">
            <v>autre</v>
          </cell>
          <cell r="R144" t="str">
            <v>non</v>
          </cell>
          <cell r="S144" t="str">
            <v>non</v>
          </cell>
          <cell r="T144" t="str">
            <v>non</v>
          </cell>
          <cell r="U144" t="str">
            <v>non</v>
          </cell>
          <cell r="V144" t="str">
            <v>non</v>
          </cell>
          <cell r="W144" t="str">
            <v>non</v>
          </cell>
          <cell r="AH144" t="str">
            <v>non</v>
          </cell>
        </row>
        <row r="145">
          <cell r="A145" t="str">
            <v>175</v>
          </cell>
          <cell r="B145">
            <v>40764</v>
          </cell>
          <cell r="C145" t="str">
            <v>TROWAL</v>
          </cell>
          <cell r="D145" t="str">
            <v>Ebavureuse/Polisseuse</v>
          </cell>
          <cell r="E145">
            <v>0</v>
          </cell>
          <cell r="F145">
            <v>38777.540972222225</v>
          </cell>
          <cell r="G145" t="str">
            <v>ferraillage</v>
          </cell>
          <cell r="I145" t="str">
            <v>CV125</v>
          </cell>
          <cell r="J145">
            <v>19.853999999999999</v>
          </cell>
          <cell r="K145" t="str">
            <v>1123  Passivation / Finition décolletage</v>
          </cell>
          <cell r="M145" t="str">
            <v>230V mono</v>
          </cell>
          <cell r="Q145" t="str">
            <v>1850VA</v>
          </cell>
          <cell r="R145" t="str">
            <v>non</v>
          </cell>
          <cell r="S145" t="str">
            <v>non</v>
          </cell>
          <cell r="T145" t="str">
            <v>non</v>
          </cell>
          <cell r="U145" t="str">
            <v>oui</v>
          </cell>
          <cell r="V145" t="str">
            <v>oui</v>
          </cell>
          <cell r="W145" t="str">
            <v>non</v>
          </cell>
          <cell r="AC145" t="str">
            <v>Brochures, docs techniques</v>
          </cell>
          <cell r="AE145" t="str">
            <v>Walter Trowal</v>
          </cell>
          <cell r="AH145" t="str">
            <v>non</v>
          </cell>
        </row>
        <row r="146">
          <cell r="A146" t="str">
            <v>178</v>
          </cell>
          <cell r="B146">
            <v>40764</v>
          </cell>
          <cell r="C146" t="str">
            <v>MAPE</v>
          </cell>
          <cell r="D146" t="str">
            <v xml:space="preserve">Touret   </v>
          </cell>
          <cell r="E146">
            <v>0</v>
          </cell>
          <cell r="F146">
            <v>0</v>
          </cell>
          <cell r="I146" t="str">
            <v>201BB</v>
          </cell>
          <cell r="J146">
            <v>73136279</v>
          </cell>
          <cell r="K146" t="str">
            <v>1154  Maintenance</v>
          </cell>
          <cell r="M146" t="str">
            <v>230V mono</v>
          </cell>
          <cell r="Q146" t="str">
            <v>500VA</v>
          </cell>
          <cell r="R146" t="str">
            <v>non</v>
          </cell>
          <cell r="S146" t="str">
            <v>non</v>
          </cell>
          <cell r="T146" t="str">
            <v>non</v>
          </cell>
          <cell r="U146" t="str">
            <v>non</v>
          </cell>
          <cell r="V146" t="str">
            <v>non</v>
          </cell>
          <cell r="W146" t="str">
            <v>non</v>
          </cell>
          <cell r="AC146" t="str">
            <v>Vide</v>
          </cell>
          <cell r="AE146"/>
          <cell r="AH146" t="str">
            <v>N/A</v>
          </cell>
        </row>
        <row r="147">
          <cell r="A147" t="str">
            <v>179</v>
          </cell>
          <cell r="B147">
            <v>40598</v>
          </cell>
          <cell r="C147" t="str">
            <v>ESPA</v>
          </cell>
          <cell r="D147" t="str">
            <v>Banc de Rinçage</v>
          </cell>
          <cell r="E147">
            <v>0</v>
          </cell>
          <cell r="F147">
            <v>39692.582638888889</v>
          </cell>
          <cell r="G147" t="str">
            <v>ferraillage</v>
          </cell>
          <cell r="K147" t="str">
            <v>1123  Passivation / Finition décolletage</v>
          </cell>
          <cell r="M147" t="str">
            <v>230V mono</v>
          </cell>
          <cell r="Q147" t="str">
            <v>3100VA</v>
          </cell>
          <cell r="R147" t="str">
            <v>non</v>
          </cell>
          <cell r="S147" t="str">
            <v>oui</v>
          </cell>
          <cell r="T147" t="str">
            <v>non</v>
          </cell>
          <cell r="U147" t="str">
            <v>non</v>
          </cell>
          <cell r="V147" t="str">
            <v>non</v>
          </cell>
          <cell r="W147" t="str">
            <v>oui</v>
          </cell>
          <cell r="AC147" t="str">
            <v>Procédure de démarrage</v>
          </cell>
          <cell r="AF147" t="str">
            <v>Présence de produits chimiques et de résistane chauffante</v>
          </cell>
          <cell r="AH147" t="str">
            <v>non</v>
          </cell>
        </row>
        <row r="148">
          <cell r="A148" t="str">
            <v>181</v>
          </cell>
          <cell r="B148">
            <v>43711</v>
          </cell>
          <cell r="C148" t="str">
            <v>ESPA</v>
          </cell>
          <cell r="D148" t="str">
            <v>Machine automatique de débandelage de 10m</v>
          </cell>
          <cell r="E148">
            <v>0</v>
          </cell>
          <cell r="F148">
            <v>41919.582638888889</v>
          </cell>
          <cell r="G148" t="str">
            <v>Ferraillage</v>
          </cell>
          <cell r="K148" t="str">
            <v>1115  Tuyaux</v>
          </cell>
          <cell r="M148" t="str">
            <v>230V mono</v>
          </cell>
          <cell r="R148" t="str">
            <v>oui</v>
          </cell>
          <cell r="S148" t="str">
            <v>non</v>
          </cell>
          <cell r="T148" t="str">
            <v>non</v>
          </cell>
          <cell r="U148" t="str">
            <v>non</v>
          </cell>
          <cell r="V148" t="str">
            <v>non</v>
          </cell>
          <cell r="W148" t="str">
            <v>non</v>
          </cell>
          <cell r="AC148" t="str">
            <v>Plans</v>
          </cell>
          <cell r="AH148" t="str">
            <v>non</v>
          </cell>
        </row>
        <row r="149">
          <cell r="A149" t="str">
            <v>183</v>
          </cell>
          <cell r="B149">
            <v>39318</v>
          </cell>
          <cell r="C149" t="str">
            <v>MAUNY</v>
          </cell>
          <cell r="D149" t="str">
            <v>Marquage</v>
          </cell>
          <cell r="E149">
            <v>0</v>
          </cell>
          <cell r="F149">
            <v>0</v>
          </cell>
          <cell r="I149"/>
          <cell r="J149">
            <v>7204120</v>
          </cell>
          <cell r="K149" t="str">
            <v>1115  Tuyaux</v>
          </cell>
          <cell r="M149" t="str">
            <v>autre</v>
          </cell>
          <cell r="Q149" t="str">
            <v>Non</v>
          </cell>
          <cell r="R149" t="str">
            <v>non</v>
          </cell>
          <cell r="S149" t="str">
            <v>non</v>
          </cell>
          <cell r="T149" t="str">
            <v>non</v>
          </cell>
          <cell r="U149" t="str">
            <v>non</v>
          </cell>
          <cell r="V149" t="str">
            <v>non</v>
          </cell>
          <cell r="W149" t="str">
            <v>non</v>
          </cell>
          <cell r="AC149" t="str">
            <v>Vide</v>
          </cell>
          <cell r="AF149"/>
          <cell r="AH149" t="str">
            <v>non</v>
          </cell>
        </row>
        <row r="150">
          <cell r="A150" t="str">
            <v>184</v>
          </cell>
          <cell r="B150">
            <v>39318</v>
          </cell>
          <cell r="C150" t="str">
            <v>COMERIO ERCOLE</v>
          </cell>
          <cell r="D150" t="str">
            <v>Petit Mélangeur (avec aspiration)</v>
          </cell>
          <cell r="E150">
            <v>0</v>
          </cell>
          <cell r="F150">
            <v>0</v>
          </cell>
          <cell r="I150" t="str">
            <v>TYP. MG-500</v>
          </cell>
          <cell r="J150" t="str">
            <v>1333A</v>
          </cell>
          <cell r="K150" t="str">
            <v>1114  Extrusion</v>
          </cell>
          <cell r="L150">
            <v>1967</v>
          </cell>
          <cell r="M150" t="str">
            <v>410V tri</v>
          </cell>
          <cell r="Q150" t="str">
            <v>7500VA</v>
          </cell>
          <cell r="R150" t="str">
            <v>non</v>
          </cell>
          <cell r="S150" t="str">
            <v>non</v>
          </cell>
          <cell r="T150" t="str">
            <v>non</v>
          </cell>
          <cell r="U150" t="str">
            <v>oui</v>
          </cell>
          <cell r="V150" t="str">
            <v>oui</v>
          </cell>
          <cell r="W150" t="str">
            <v>non</v>
          </cell>
          <cell r="AC150" t="str">
            <v>Schémas électriques</v>
          </cell>
          <cell r="AF150"/>
          <cell r="AH150" t="str">
            <v>non</v>
          </cell>
        </row>
        <row r="151">
          <cell r="A151" t="str">
            <v>185</v>
          </cell>
          <cell r="B151">
            <v>42768</v>
          </cell>
          <cell r="C151" t="str">
            <v>MARTIN</v>
          </cell>
          <cell r="D151" t="str">
            <v>Four de 10 métres</v>
          </cell>
          <cell r="E151">
            <v>0</v>
          </cell>
          <cell r="F151">
            <v>0</v>
          </cell>
          <cell r="I151" t="str">
            <v>212EM</v>
          </cell>
          <cell r="J151"/>
          <cell r="K151" t="str">
            <v>1115  Tuyaux</v>
          </cell>
          <cell r="L151"/>
          <cell r="M151" t="str">
            <v>230V mono</v>
          </cell>
          <cell r="Q151" t="str">
            <v>21000VA</v>
          </cell>
          <cell r="R151" t="str">
            <v>non</v>
          </cell>
          <cell r="S151" t="str">
            <v>oui</v>
          </cell>
          <cell r="T151" t="str">
            <v>non</v>
          </cell>
          <cell r="U151" t="str">
            <v>non</v>
          </cell>
          <cell r="V151" t="str">
            <v>non</v>
          </cell>
          <cell r="W151" t="str">
            <v>oui</v>
          </cell>
          <cell r="AC151" t="str">
            <v>Doc enregistreur PR 100, plans, schéma électrique, fax, devis, 1 sonde de température</v>
          </cell>
          <cell r="AE151" t="str">
            <v>Baron SA</v>
          </cell>
          <cell r="AF151"/>
          <cell r="AH151" t="str">
            <v>oui</v>
          </cell>
        </row>
        <row r="152">
          <cell r="A152" t="str">
            <v>186</v>
          </cell>
          <cell r="B152">
            <v>42768</v>
          </cell>
          <cell r="C152" t="str">
            <v>ESPA</v>
          </cell>
          <cell r="D152" t="str">
            <v>Chariot chargement four 10m</v>
          </cell>
          <cell r="E152">
            <v>0</v>
          </cell>
          <cell r="F152">
            <v>0</v>
          </cell>
          <cell r="I152"/>
          <cell r="K152" t="str">
            <v>1115  Tuyaux</v>
          </cell>
          <cell r="M152" t="str">
            <v>230V mono</v>
          </cell>
          <cell r="Q152" t="str">
            <v>800VA</v>
          </cell>
          <cell r="R152" t="str">
            <v>non</v>
          </cell>
          <cell r="S152" t="str">
            <v>non</v>
          </cell>
          <cell r="T152" t="str">
            <v>non</v>
          </cell>
          <cell r="U152" t="str">
            <v>non</v>
          </cell>
          <cell r="V152" t="str">
            <v>non</v>
          </cell>
          <cell r="W152" t="str">
            <v>non</v>
          </cell>
          <cell r="AC152" t="str">
            <v>Plans</v>
          </cell>
          <cell r="AF152"/>
          <cell r="AH152" t="str">
            <v>oui</v>
          </cell>
        </row>
        <row r="153">
          <cell r="A153" t="str">
            <v>187</v>
          </cell>
          <cell r="B153">
            <v>40695</v>
          </cell>
          <cell r="C153" t="str">
            <v>THIMON</v>
          </cell>
          <cell r="D153" t="str">
            <v>Etuve avec extraction</v>
          </cell>
          <cell r="E153">
            <v>0</v>
          </cell>
          <cell r="F153">
            <v>0</v>
          </cell>
          <cell r="I153" t="str">
            <v>ECCE</v>
          </cell>
          <cell r="J153">
            <v>210816</v>
          </cell>
          <cell r="K153" t="str">
            <v>1116  Moulage</v>
          </cell>
          <cell r="L153">
            <v>1980</v>
          </cell>
          <cell r="M153" t="str">
            <v>230V mono</v>
          </cell>
          <cell r="Q153" t="str">
            <v>17500VA</v>
          </cell>
          <cell r="R153" t="str">
            <v>non</v>
          </cell>
          <cell r="S153" t="str">
            <v>oui</v>
          </cell>
          <cell r="T153" t="str">
            <v>non</v>
          </cell>
          <cell r="U153" t="str">
            <v>non</v>
          </cell>
          <cell r="V153" t="str">
            <v>non</v>
          </cell>
          <cell r="W153" t="str">
            <v>oui</v>
          </cell>
          <cell r="AC153" t="str">
            <v>Schémas électriques, doc mise en service de l'enregistreur</v>
          </cell>
          <cell r="AF153" t="str">
            <v>Armoire électrique en désordre, présence de 3 régulateurs de température</v>
          </cell>
          <cell r="AH153" t="str">
            <v>oui</v>
          </cell>
        </row>
        <row r="154">
          <cell r="A154" t="str">
            <v>190</v>
          </cell>
          <cell r="B154">
            <v>39318</v>
          </cell>
          <cell r="C154" t="str">
            <v>CEMP</v>
          </cell>
          <cell r="D154" t="str">
            <v>Mélangeur 1</v>
          </cell>
          <cell r="E154">
            <v>0</v>
          </cell>
          <cell r="F154">
            <v>0</v>
          </cell>
          <cell r="I154" t="str">
            <v>E 090 L4</v>
          </cell>
          <cell r="J154" t="str">
            <v>Z 270 2</v>
          </cell>
          <cell r="K154" t="str">
            <v>1115  Tuyaux</v>
          </cell>
          <cell r="M154" t="str">
            <v>410V tri</v>
          </cell>
          <cell r="Q154" t="str">
            <v>1550VA</v>
          </cell>
          <cell r="R154" t="str">
            <v>non</v>
          </cell>
          <cell r="S154" t="str">
            <v>non</v>
          </cell>
          <cell r="T154" t="str">
            <v>non</v>
          </cell>
          <cell r="U154" t="str">
            <v>non</v>
          </cell>
          <cell r="V154" t="str">
            <v>non</v>
          </cell>
          <cell r="W154" t="str">
            <v>non</v>
          </cell>
          <cell r="AC154" t="str">
            <v>Vide</v>
          </cell>
          <cell r="AF154" t="str">
            <v>Voir usure des 4 courroies Super Hc SPA 1332. Manque 1 courroie.</v>
          </cell>
          <cell r="AH154" t="str">
            <v>non</v>
          </cell>
        </row>
        <row r="155">
          <cell r="A155" t="str">
            <v>191</v>
          </cell>
          <cell r="B155">
            <v>39318</v>
          </cell>
          <cell r="C155" t="str">
            <v>CEMP</v>
          </cell>
          <cell r="D155" t="str">
            <v>Mélangeur 2</v>
          </cell>
          <cell r="E155">
            <v>0</v>
          </cell>
          <cell r="F155">
            <v>0</v>
          </cell>
          <cell r="J155">
            <v>687815</v>
          </cell>
          <cell r="K155" t="str">
            <v>1115  Tuyaux</v>
          </cell>
          <cell r="M155" t="str">
            <v>410V tri</v>
          </cell>
          <cell r="Q155" t="str">
            <v>500VA</v>
          </cell>
          <cell r="R155" t="str">
            <v>non</v>
          </cell>
          <cell r="S155" t="str">
            <v>non</v>
          </cell>
          <cell r="T155" t="str">
            <v>non</v>
          </cell>
          <cell r="U155" t="str">
            <v>non</v>
          </cell>
          <cell r="V155" t="str">
            <v>non</v>
          </cell>
          <cell r="W155" t="str">
            <v>non</v>
          </cell>
          <cell r="AC155" t="str">
            <v>Vide</v>
          </cell>
          <cell r="AH155" t="str">
            <v>non</v>
          </cell>
        </row>
        <row r="156">
          <cell r="A156" t="str">
            <v>192</v>
          </cell>
          <cell r="B156">
            <v>39318</v>
          </cell>
          <cell r="C156" t="str">
            <v>CEMP</v>
          </cell>
          <cell r="D156" t="str">
            <v>Mélangeur 3</v>
          </cell>
          <cell r="E156">
            <v>0</v>
          </cell>
          <cell r="F156">
            <v>0</v>
          </cell>
          <cell r="I156" t="str">
            <v>E 71 A4</v>
          </cell>
          <cell r="J156">
            <v>687817</v>
          </cell>
          <cell r="K156" t="str">
            <v>1115  Tuyaux</v>
          </cell>
          <cell r="M156" t="str">
            <v>410V tri</v>
          </cell>
          <cell r="Q156" t="str">
            <v>500VA</v>
          </cell>
          <cell r="R156" t="str">
            <v>non</v>
          </cell>
          <cell r="S156" t="str">
            <v>non</v>
          </cell>
          <cell r="T156" t="str">
            <v>non</v>
          </cell>
          <cell r="U156" t="str">
            <v>non</v>
          </cell>
          <cell r="V156" t="str">
            <v>non</v>
          </cell>
          <cell r="W156" t="str">
            <v>non</v>
          </cell>
          <cell r="AC156" t="str">
            <v>Vide</v>
          </cell>
          <cell r="AH156" t="str">
            <v>non</v>
          </cell>
        </row>
        <row r="157">
          <cell r="A157" t="str">
            <v>193</v>
          </cell>
          <cell r="B157">
            <v>39318</v>
          </cell>
          <cell r="C157" t="str">
            <v>CEMP</v>
          </cell>
          <cell r="D157" t="str">
            <v>Mélangeur 4</v>
          </cell>
          <cell r="E157">
            <v>0</v>
          </cell>
          <cell r="F157">
            <v>0</v>
          </cell>
          <cell r="I157" t="str">
            <v>E 71 A4</v>
          </cell>
          <cell r="J157">
            <v>687819</v>
          </cell>
          <cell r="K157" t="str">
            <v>1115  Tuyaux</v>
          </cell>
          <cell r="M157" t="str">
            <v>410V tri</v>
          </cell>
          <cell r="Q157" t="str">
            <v>500VA</v>
          </cell>
          <cell r="R157" t="str">
            <v>non</v>
          </cell>
          <cell r="S157" t="str">
            <v>non</v>
          </cell>
          <cell r="T157" t="str">
            <v>non</v>
          </cell>
          <cell r="U157" t="str">
            <v>non</v>
          </cell>
          <cell r="V157" t="str">
            <v>non</v>
          </cell>
          <cell r="W157" t="str">
            <v>non</v>
          </cell>
          <cell r="AC157" t="str">
            <v>Vide</v>
          </cell>
          <cell r="AH157" t="str">
            <v>non</v>
          </cell>
        </row>
        <row r="158">
          <cell r="A158" t="str">
            <v>195</v>
          </cell>
          <cell r="B158">
            <v>40598</v>
          </cell>
          <cell r="C158" t="str">
            <v>WESPER</v>
          </cell>
          <cell r="D158" t="str">
            <v>Aérotherme eau chaude (bât 102)</v>
          </cell>
          <cell r="E158">
            <v>0</v>
          </cell>
          <cell r="F158">
            <v>0</v>
          </cell>
          <cell r="I158" t="str">
            <v>I5.B3.C10</v>
          </cell>
          <cell r="J158" t="str">
            <v>33 I 59</v>
          </cell>
          <cell r="K158" t="str">
            <v>IG  Installations générales</v>
          </cell>
          <cell r="M158" t="str">
            <v>230V mono</v>
          </cell>
          <cell r="Q158" t="str">
            <v>700VA</v>
          </cell>
          <cell r="R158" t="str">
            <v>non</v>
          </cell>
          <cell r="S158" t="str">
            <v>non</v>
          </cell>
          <cell r="T158" t="str">
            <v>non</v>
          </cell>
          <cell r="U158" t="str">
            <v>oui</v>
          </cell>
          <cell r="V158" t="str">
            <v>non</v>
          </cell>
          <cell r="W158" t="str">
            <v>non</v>
          </cell>
          <cell r="AC158" t="str">
            <v>Vide</v>
          </cell>
          <cell r="AH158" t="str">
            <v>non</v>
          </cell>
        </row>
        <row r="159">
          <cell r="A159" t="str">
            <v>196</v>
          </cell>
          <cell r="B159">
            <v>42781</v>
          </cell>
          <cell r="C159" t="str">
            <v>DELTA -NEU</v>
          </cell>
          <cell r="D159" t="str">
            <v>Extracteur mural</v>
          </cell>
          <cell r="E159">
            <v>0</v>
          </cell>
          <cell r="F159">
            <v>0</v>
          </cell>
          <cell r="I159"/>
          <cell r="K159" t="str">
            <v>1123  Passivation / Finition décolletage</v>
          </cell>
          <cell r="L159"/>
          <cell r="M159" t="str">
            <v>230V mono</v>
          </cell>
          <cell r="P159"/>
          <cell r="Q159">
            <v>0.3</v>
          </cell>
          <cell r="R159" t="str">
            <v>non</v>
          </cell>
          <cell r="S159" t="str">
            <v>non</v>
          </cell>
          <cell r="T159" t="str">
            <v>non</v>
          </cell>
          <cell r="U159" t="str">
            <v>non</v>
          </cell>
          <cell r="V159" t="str">
            <v>non</v>
          </cell>
          <cell r="W159" t="str">
            <v>oui</v>
          </cell>
          <cell r="AC159" t="str">
            <v>Vide</v>
          </cell>
          <cell r="AE159"/>
          <cell r="AH159" t="str">
            <v>oui</v>
          </cell>
        </row>
        <row r="160">
          <cell r="A160" t="str">
            <v>197</v>
          </cell>
          <cell r="B160">
            <v>39720</v>
          </cell>
          <cell r="C160" t="str">
            <v>CEL</v>
          </cell>
          <cell r="D160" t="str">
            <v>Ventilateur d'air</v>
          </cell>
          <cell r="E160">
            <v>0</v>
          </cell>
          <cell r="F160">
            <v>39667.582638888889</v>
          </cell>
          <cell r="G160" t="str">
            <v>ferraillage</v>
          </cell>
          <cell r="K160" t="str">
            <v>IG  Installations générales</v>
          </cell>
          <cell r="M160" t="str">
            <v>230V mono</v>
          </cell>
          <cell r="Q160">
            <v>0.6</v>
          </cell>
          <cell r="R160" t="str">
            <v>non</v>
          </cell>
          <cell r="S160" t="str">
            <v>non</v>
          </cell>
          <cell r="T160" t="str">
            <v>non</v>
          </cell>
          <cell r="U160" t="str">
            <v>non</v>
          </cell>
          <cell r="V160" t="str">
            <v>non</v>
          </cell>
          <cell r="W160" t="str">
            <v>oui</v>
          </cell>
          <cell r="AC160" t="str">
            <v>Vide</v>
          </cell>
          <cell r="AF160" t="str">
            <v>équipement déposé suite aménagement local passivation (été 2008)
conservé pour utilisation future</v>
          </cell>
          <cell r="AH160" t="str">
            <v>non</v>
          </cell>
        </row>
        <row r="161">
          <cell r="A161" t="str">
            <v>201</v>
          </cell>
          <cell r="B161">
            <v>40764</v>
          </cell>
          <cell r="C161" t="str">
            <v>METTLER TOLEDO</v>
          </cell>
          <cell r="D161" t="str">
            <v>balance de pesée</v>
          </cell>
          <cell r="E161">
            <v>0</v>
          </cell>
          <cell r="F161">
            <v>0</v>
          </cell>
          <cell r="I161" t="str">
            <v>PE 22</v>
          </cell>
          <cell r="J161" t="str">
            <v>25.1.01.627.2.2</v>
          </cell>
          <cell r="K161" t="str">
            <v>1156  Magasin / réception</v>
          </cell>
          <cell r="L161"/>
          <cell r="M161" t="str">
            <v>230V mono</v>
          </cell>
          <cell r="Q161"/>
          <cell r="R161" t="str">
            <v>non</v>
          </cell>
          <cell r="S161" t="str">
            <v>non</v>
          </cell>
          <cell r="T161" t="str">
            <v>non</v>
          </cell>
          <cell r="U161" t="str">
            <v>non</v>
          </cell>
          <cell r="V161" t="str">
            <v>non</v>
          </cell>
          <cell r="W161" t="str">
            <v>non</v>
          </cell>
          <cell r="AC161" t="str">
            <v>Brochures</v>
          </cell>
          <cell r="AE161" t="str">
            <v>Mettler Toledo SA</v>
          </cell>
          <cell r="AF161" t="str">
            <v>Code étalonnage: IF 293</v>
          </cell>
          <cell r="AH161" t="str">
            <v>non</v>
          </cell>
        </row>
        <row r="162">
          <cell r="A162" t="str">
            <v>205</v>
          </cell>
          <cell r="B162">
            <v>43424</v>
          </cell>
          <cell r="C162" t="str">
            <v>RUSCH</v>
          </cell>
          <cell r="D162" t="str">
            <v>Scie à Ruban (coupe)</v>
          </cell>
          <cell r="E162">
            <v>0</v>
          </cell>
          <cell r="F162">
            <v>41228.540972222225</v>
          </cell>
          <cell r="G162" t="str">
            <v>ferraillage</v>
          </cell>
          <cell r="I162" t="str">
            <v>HBS</v>
          </cell>
          <cell r="J162">
            <v>3695</v>
          </cell>
          <cell r="K162" t="str">
            <v>1154  Maintenance</v>
          </cell>
          <cell r="L162">
            <v>1972</v>
          </cell>
          <cell r="M162" t="str">
            <v>230V mono</v>
          </cell>
          <cell r="Q162" t="str">
            <v>1320VA</v>
          </cell>
          <cell r="R162" t="str">
            <v>non</v>
          </cell>
          <cell r="S162" t="str">
            <v>non</v>
          </cell>
          <cell r="T162" t="str">
            <v>non</v>
          </cell>
          <cell r="U162" t="str">
            <v>non</v>
          </cell>
          <cell r="V162" t="str">
            <v>non</v>
          </cell>
          <cell r="W162" t="str">
            <v>non</v>
          </cell>
          <cell r="AC162" t="str">
            <v>Caractéristique, plans, brochures</v>
          </cell>
          <cell r="AH162" t="str">
            <v>N/A</v>
          </cell>
        </row>
        <row r="163">
          <cell r="A163" t="str">
            <v>208</v>
          </cell>
          <cell r="B163">
            <v>42753</v>
          </cell>
          <cell r="C163" t="str">
            <v>SPIROS</v>
          </cell>
          <cell r="D163" t="str">
            <v>Accumulateur air comprimé (local compresseur)</v>
          </cell>
          <cell r="E163">
            <v>0</v>
          </cell>
          <cell r="F163">
            <v>42731.041678240741</v>
          </cell>
          <cell r="G163" t="str">
            <v>Ferraillage</v>
          </cell>
          <cell r="I163" t="str">
            <v>1000L</v>
          </cell>
          <cell r="J163">
            <v>76191</v>
          </cell>
          <cell r="K163" t="str">
            <v>IG  Installations générales</v>
          </cell>
          <cell r="L163">
            <v>1968</v>
          </cell>
          <cell r="M163" t="str">
            <v>230V mono</v>
          </cell>
          <cell r="P163"/>
          <cell r="Q163" t="str">
            <v>40VA</v>
          </cell>
          <cell r="R163" t="str">
            <v>oui</v>
          </cell>
          <cell r="S163" t="str">
            <v>non</v>
          </cell>
          <cell r="T163" t="str">
            <v>non</v>
          </cell>
          <cell r="U163" t="str">
            <v>non</v>
          </cell>
          <cell r="V163" t="str">
            <v>non</v>
          </cell>
          <cell r="W163" t="str">
            <v>non</v>
          </cell>
          <cell r="AC163" t="str">
            <v>Vide</v>
          </cell>
          <cell r="AE163"/>
          <cell r="AH163" t="str">
            <v>oui</v>
          </cell>
        </row>
        <row r="164">
          <cell r="A164" t="str">
            <v>213</v>
          </cell>
          <cell r="B164">
            <v>40764</v>
          </cell>
          <cell r="C164" t="str">
            <v>STAR-PACK/ AVS</v>
          </cell>
          <cell r="D164" t="str">
            <v>Ensacheuse</v>
          </cell>
          <cell r="E164">
            <v>0</v>
          </cell>
          <cell r="F164">
            <v>0</v>
          </cell>
          <cell r="I164" t="str">
            <v>SMS-500</v>
          </cell>
          <cell r="J164" t="str">
            <v>020-17891095</v>
          </cell>
          <cell r="K164" t="str">
            <v>1112  Colliers de serrage</v>
          </cell>
          <cell r="L164"/>
          <cell r="M164" t="str">
            <v>230V mono</v>
          </cell>
          <cell r="P164"/>
          <cell r="Q164" t="str">
            <v>660W</v>
          </cell>
          <cell r="R164" t="str">
            <v>oui</v>
          </cell>
          <cell r="S164" t="str">
            <v>non</v>
          </cell>
          <cell r="T164" t="str">
            <v>non</v>
          </cell>
          <cell r="U164" t="str">
            <v>non</v>
          </cell>
          <cell r="V164" t="str">
            <v>non</v>
          </cell>
          <cell r="W164" t="str">
            <v>non</v>
          </cell>
          <cell r="AC164" t="str">
            <v>Brochures, doc Star Pack</v>
          </cell>
          <cell r="AE164" t="str">
            <v>Star Pack (950001)</v>
          </cell>
          <cell r="AH164" t="str">
            <v>non</v>
          </cell>
        </row>
        <row r="165">
          <cell r="A165" t="str">
            <v>215</v>
          </cell>
          <cell r="B165">
            <v>43250</v>
          </cell>
          <cell r="C165" t="str">
            <v>MAPE</v>
          </cell>
          <cell r="D165" t="str">
            <v>Touret</v>
          </cell>
          <cell r="E165">
            <v>0</v>
          </cell>
          <cell r="F165">
            <v>0</v>
          </cell>
          <cell r="G165"/>
          <cell r="I165"/>
          <cell r="J165">
            <v>621640</v>
          </cell>
          <cell r="K165" t="str">
            <v>1121  Outillage</v>
          </cell>
          <cell r="L165"/>
          <cell r="M165" t="str">
            <v>230V mono</v>
          </cell>
          <cell r="P165"/>
          <cell r="Q165" t="str">
            <v>500VA</v>
          </cell>
          <cell r="R165" t="str">
            <v>non</v>
          </cell>
          <cell r="S165" t="str">
            <v>non</v>
          </cell>
          <cell r="T165" t="str">
            <v>non</v>
          </cell>
          <cell r="U165" t="str">
            <v>non</v>
          </cell>
          <cell r="V165" t="str">
            <v>non</v>
          </cell>
          <cell r="W165" t="str">
            <v>non</v>
          </cell>
          <cell r="AC165" t="str">
            <v>Vide</v>
          </cell>
          <cell r="AE165"/>
          <cell r="AH165" t="str">
            <v>non</v>
          </cell>
        </row>
        <row r="166">
          <cell r="A166" t="str">
            <v>216</v>
          </cell>
          <cell r="B166">
            <v>42235</v>
          </cell>
          <cell r="C166" t="str">
            <v>ESPA</v>
          </cell>
          <cell r="D166" t="str">
            <v>Extracteur fumée trempe</v>
          </cell>
          <cell r="E166">
            <v>0</v>
          </cell>
          <cell r="F166">
            <v>0</v>
          </cell>
          <cell r="I166"/>
          <cell r="J166"/>
          <cell r="K166" t="str">
            <v>1121  Outillage</v>
          </cell>
          <cell r="M166" t="str">
            <v>230V mono</v>
          </cell>
          <cell r="P166"/>
          <cell r="Q166" t="str">
            <v>800VA</v>
          </cell>
          <cell r="R166" t="str">
            <v>non</v>
          </cell>
          <cell r="S166" t="str">
            <v>non</v>
          </cell>
          <cell r="T166" t="str">
            <v>non</v>
          </cell>
          <cell r="U166" t="str">
            <v>non</v>
          </cell>
          <cell r="V166" t="str">
            <v>non</v>
          </cell>
          <cell r="W166" t="str">
            <v>oui</v>
          </cell>
          <cell r="AC166" t="str">
            <v>Vide</v>
          </cell>
          <cell r="AE166"/>
          <cell r="AH166" t="str">
            <v>N/A</v>
          </cell>
        </row>
        <row r="167">
          <cell r="A167" t="str">
            <v>217</v>
          </cell>
          <cell r="B167">
            <v>40371</v>
          </cell>
          <cell r="C167" t="str">
            <v>NABERTHERM</v>
          </cell>
          <cell r="D167" t="str">
            <v>Four de trempe</v>
          </cell>
          <cell r="E167">
            <v>0</v>
          </cell>
          <cell r="F167">
            <v>0</v>
          </cell>
          <cell r="I167" t="str">
            <v>N21-10Kw</v>
          </cell>
          <cell r="J167">
            <v>152595</v>
          </cell>
          <cell r="K167" t="str">
            <v>1121  Outillage</v>
          </cell>
          <cell r="L167">
            <v>1999</v>
          </cell>
          <cell r="M167" t="str">
            <v>410V tri</v>
          </cell>
          <cell r="P167"/>
          <cell r="Q167" t="str">
            <v>9300VA</v>
          </cell>
          <cell r="R167" t="str">
            <v>non</v>
          </cell>
          <cell r="S167" t="str">
            <v>non</v>
          </cell>
          <cell r="T167" t="str">
            <v>non</v>
          </cell>
          <cell r="U167" t="str">
            <v>non</v>
          </cell>
          <cell r="V167" t="str">
            <v>non</v>
          </cell>
          <cell r="W167" t="str">
            <v>non</v>
          </cell>
          <cell r="AC167" t="str">
            <v>Vide</v>
          </cell>
          <cell r="AF167" t="str">
            <v>T° max = 1200°C
dim utiles 250 x 250 x 250 (à confirmer)</v>
          </cell>
          <cell r="AH167" t="str">
            <v>non</v>
          </cell>
        </row>
        <row r="168">
          <cell r="A168" t="str">
            <v>218</v>
          </cell>
          <cell r="B168">
            <v>39318</v>
          </cell>
          <cell r="C168" t="str">
            <v>MECI</v>
          </cell>
          <cell r="D168" t="str">
            <v>Four de trempe</v>
          </cell>
          <cell r="E168">
            <v>0</v>
          </cell>
          <cell r="F168">
            <v>38108.582638888889</v>
          </cell>
          <cell r="G168" t="str">
            <v>ferraillage</v>
          </cell>
          <cell r="I168" t="str">
            <v>MIAS- 6Kw</v>
          </cell>
          <cell r="J168">
            <v>1383</v>
          </cell>
          <cell r="K168" t="str">
            <v>1121  Outillage</v>
          </cell>
          <cell r="L168">
            <v>1959</v>
          </cell>
          <cell r="M168" t="str">
            <v>230V mono</v>
          </cell>
          <cell r="Q168" t="str">
            <v>15600VA</v>
          </cell>
          <cell r="R168" t="str">
            <v>non</v>
          </cell>
          <cell r="S168" t="str">
            <v>oui</v>
          </cell>
          <cell r="T168" t="str">
            <v>non</v>
          </cell>
          <cell r="U168" t="str">
            <v>oui</v>
          </cell>
          <cell r="V168" t="str">
            <v>non</v>
          </cell>
          <cell r="W168" t="str">
            <v>non</v>
          </cell>
          <cell r="AC168" t="str">
            <v>Brochure, schéma électrique, plans</v>
          </cell>
          <cell r="AH168" t="str">
            <v>non</v>
          </cell>
        </row>
        <row r="169">
          <cell r="A169" t="str">
            <v>219</v>
          </cell>
          <cell r="B169">
            <v>43630</v>
          </cell>
          <cell r="C169" t="str">
            <v>MILLER</v>
          </cell>
          <cell r="D169" t="str">
            <v>Soudure Oxy-Acetylenique</v>
          </cell>
          <cell r="E169">
            <v>0</v>
          </cell>
          <cell r="F169">
            <v>42900.582638888889</v>
          </cell>
          <cell r="G169" t="str">
            <v>Ferraillage</v>
          </cell>
          <cell r="I169" t="str">
            <v>SYNCHROWAVE 175</v>
          </cell>
          <cell r="J169">
            <v>94994</v>
          </cell>
          <cell r="K169" t="str">
            <v>1154  Maintenance</v>
          </cell>
          <cell r="M169" t="str">
            <v>410V tri</v>
          </cell>
          <cell r="R169" t="str">
            <v>non</v>
          </cell>
          <cell r="S169" t="str">
            <v>non</v>
          </cell>
          <cell r="T169" t="str">
            <v>non</v>
          </cell>
          <cell r="U169" t="str">
            <v>non</v>
          </cell>
          <cell r="V169" t="str">
            <v>non</v>
          </cell>
          <cell r="W169" t="str">
            <v>non</v>
          </cell>
          <cell r="AC169" t="str">
            <v>Doc technique</v>
          </cell>
          <cell r="AH169" t="str">
            <v>N/A</v>
          </cell>
        </row>
        <row r="170">
          <cell r="A170" t="str">
            <v>220</v>
          </cell>
          <cell r="B170">
            <v>43217</v>
          </cell>
          <cell r="D170" t="str">
            <v>Soudure Rotative</v>
          </cell>
          <cell r="E170">
            <v>0</v>
          </cell>
          <cell r="F170">
            <v>43217.083344907405</v>
          </cell>
          <cell r="G170" t="str">
            <v>Ferraillage</v>
          </cell>
          <cell r="J170" t="str">
            <v>275A</v>
          </cell>
          <cell r="K170" t="str">
            <v>1121  Outillage</v>
          </cell>
          <cell r="M170" t="str">
            <v>410V tri</v>
          </cell>
          <cell r="R170" t="str">
            <v>non</v>
          </cell>
          <cell r="S170" t="str">
            <v>non</v>
          </cell>
          <cell r="T170" t="str">
            <v>non</v>
          </cell>
          <cell r="U170" t="str">
            <v>non</v>
          </cell>
          <cell r="V170" t="str">
            <v>non</v>
          </cell>
          <cell r="W170" t="str">
            <v>non</v>
          </cell>
          <cell r="AC170" t="str">
            <v>Vide</v>
          </cell>
          <cell r="AH170" t="str">
            <v>non</v>
          </cell>
        </row>
        <row r="171">
          <cell r="A171" t="str">
            <v>221</v>
          </cell>
          <cell r="B171">
            <v>39318</v>
          </cell>
          <cell r="C171" t="str">
            <v>CEMSE</v>
          </cell>
          <cell r="D171" t="str">
            <v>Palan</v>
          </cell>
          <cell r="E171">
            <v>0</v>
          </cell>
          <cell r="F171">
            <v>37500.582638888889</v>
          </cell>
          <cell r="G171" t="str">
            <v>ferraillage</v>
          </cell>
          <cell r="I171">
            <v>12</v>
          </cell>
          <cell r="J171" t="str">
            <v>81098-17</v>
          </cell>
          <cell r="K171" t="str">
            <v>1121  Outillage</v>
          </cell>
          <cell r="M171" t="str">
            <v>autre</v>
          </cell>
          <cell r="R171" t="str">
            <v>non</v>
          </cell>
          <cell r="S171" t="str">
            <v>non</v>
          </cell>
          <cell r="T171" t="str">
            <v>non</v>
          </cell>
          <cell r="U171" t="str">
            <v>non</v>
          </cell>
          <cell r="V171" t="str">
            <v>non</v>
          </cell>
          <cell r="W171" t="str">
            <v>non</v>
          </cell>
          <cell r="AH171" t="str">
            <v>non</v>
          </cell>
        </row>
        <row r="172">
          <cell r="A172" t="str">
            <v>222</v>
          </cell>
          <cell r="B172">
            <v>42781</v>
          </cell>
          <cell r="C172" t="str">
            <v>SAMEC</v>
          </cell>
          <cell r="D172" t="str">
            <v>Crayon à Graver</v>
          </cell>
          <cell r="E172">
            <v>0</v>
          </cell>
          <cell r="F172">
            <v>42705.041678240741</v>
          </cell>
          <cell r="G172" t="str">
            <v>Ferraillage</v>
          </cell>
          <cell r="I172" t="str">
            <v>YLG</v>
          </cell>
          <cell r="K172" t="str">
            <v>1154  Maintenance</v>
          </cell>
          <cell r="M172" t="str">
            <v>230V mono</v>
          </cell>
          <cell r="Q172" t="str">
            <v>60W</v>
          </cell>
          <cell r="R172" t="str">
            <v>non</v>
          </cell>
          <cell r="S172" t="str">
            <v>non</v>
          </cell>
          <cell r="T172" t="str">
            <v>non</v>
          </cell>
          <cell r="U172" t="str">
            <v>non</v>
          </cell>
          <cell r="V172" t="str">
            <v>non</v>
          </cell>
          <cell r="W172" t="str">
            <v>non</v>
          </cell>
          <cell r="AC172" t="str">
            <v>Vide</v>
          </cell>
          <cell r="AH172" t="str">
            <v>non</v>
          </cell>
        </row>
        <row r="173">
          <cell r="A173" t="str">
            <v>223</v>
          </cell>
          <cell r="B173">
            <v>42874</v>
          </cell>
          <cell r="C173" t="str">
            <v>FORDISHRED</v>
          </cell>
          <cell r="D173" t="str">
            <v>Broyeur de papier</v>
          </cell>
          <cell r="E173">
            <v>0</v>
          </cell>
          <cell r="F173">
            <v>42874.083344907405</v>
          </cell>
          <cell r="G173" t="str">
            <v>Ferraillage</v>
          </cell>
          <cell r="J173">
            <v>195705</v>
          </cell>
          <cell r="K173" t="str">
            <v>1059  Comptabilité</v>
          </cell>
          <cell r="M173" t="str">
            <v>230V mono</v>
          </cell>
          <cell r="P173" t="str">
            <v>462W</v>
          </cell>
          <cell r="R173" t="str">
            <v>non</v>
          </cell>
          <cell r="S173" t="str">
            <v>non</v>
          </cell>
          <cell r="T173" t="str">
            <v>non</v>
          </cell>
          <cell r="U173" t="str">
            <v>non</v>
          </cell>
          <cell r="V173" t="str">
            <v>non</v>
          </cell>
          <cell r="W173" t="str">
            <v>non</v>
          </cell>
          <cell r="AC173" t="str">
            <v>Vide</v>
          </cell>
          <cell r="AH173" t="str">
            <v>non</v>
          </cell>
        </row>
        <row r="174">
          <cell r="A174" t="str">
            <v>224</v>
          </cell>
          <cell r="B174">
            <v>42234</v>
          </cell>
          <cell r="C174" t="str">
            <v>POLY SOUDURE</v>
          </cell>
          <cell r="D174" t="str">
            <v>vireur</v>
          </cell>
          <cell r="E174">
            <v>0</v>
          </cell>
          <cell r="F174">
            <v>42234.582638888889</v>
          </cell>
          <cell r="G174" t="str">
            <v>ferraillage</v>
          </cell>
          <cell r="K174" t="str">
            <v>1117  Soudure</v>
          </cell>
          <cell r="M174" t="str">
            <v>230V mono</v>
          </cell>
          <cell r="Q174" t="str">
            <v>40VA</v>
          </cell>
          <cell r="R174" t="str">
            <v>non</v>
          </cell>
          <cell r="S174" t="str">
            <v>non</v>
          </cell>
          <cell r="T174" t="str">
            <v>non</v>
          </cell>
          <cell r="U174" t="str">
            <v>non</v>
          </cell>
          <cell r="V174" t="str">
            <v>non</v>
          </cell>
          <cell r="W174" t="str">
            <v>non</v>
          </cell>
          <cell r="AC174" t="str">
            <v>Vide</v>
          </cell>
          <cell r="AF174" t="str">
            <v>Vireur installé dans une boite à gants jusqu'à fin 2006
Boite à gants ferraillée début 2007, mais vireur conservé pour dépannage</v>
          </cell>
          <cell r="AH174" t="str">
            <v>non</v>
          </cell>
        </row>
        <row r="175">
          <cell r="A175" t="str">
            <v>225</v>
          </cell>
          <cell r="B175">
            <v>40764</v>
          </cell>
          <cell r="C175" t="str">
            <v>ESS</v>
          </cell>
          <cell r="D175" t="str">
            <v>vireur</v>
          </cell>
          <cell r="E175">
            <v>0</v>
          </cell>
          <cell r="F175">
            <v>0</v>
          </cell>
          <cell r="I175" t="str">
            <v>DTH 75</v>
          </cell>
          <cell r="J175" t="str">
            <v>89/0862</v>
          </cell>
          <cell r="K175" t="str">
            <v>1117  Soudure</v>
          </cell>
          <cell r="M175" t="str">
            <v>230V mono</v>
          </cell>
          <cell r="Q175" t="str">
            <v>40VA</v>
          </cell>
          <cell r="R175" t="str">
            <v>non</v>
          </cell>
          <cell r="S175" t="str">
            <v>non</v>
          </cell>
          <cell r="T175" t="str">
            <v>non</v>
          </cell>
          <cell r="U175" t="str">
            <v>non</v>
          </cell>
          <cell r="V175" t="str">
            <v>non</v>
          </cell>
          <cell r="W175" t="str">
            <v>non</v>
          </cell>
          <cell r="AC175" t="str">
            <v>Schémas électriques, brochures, caractéristiques</v>
          </cell>
          <cell r="AF175"/>
          <cell r="AH175" t="str">
            <v>N/A</v>
          </cell>
        </row>
        <row r="176">
          <cell r="A176" t="str">
            <v>226</v>
          </cell>
          <cell r="B176">
            <v>41828</v>
          </cell>
          <cell r="C176" t="str">
            <v>POLY SOUDURE</v>
          </cell>
          <cell r="D176" t="str">
            <v>vireur</v>
          </cell>
          <cell r="E176">
            <v>0</v>
          </cell>
          <cell r="F176">
            <v>41729.582638888889</v>
          </cell>
          <cell r="G176" t="str">
            <v>Ferraillage</v>
          </cell>
          <cell r="K176" t="str">
            <v>1128  Linkeo</v>
          </cell>
          <cell r="M176" t="str">
            <v>230V mono</v>
          </cell>
          <cell r="Q176" t="str">
            <v>40VA</v>
          </cell>
          <cell r="R176" t="str">
            <v>non</v>
          </cell>
          <cell r="S176" t="str">
            <v>non</v>
          </cell>
          <cell r="T176" t="str">
            <v>non</v>
          </cell>
          <cell r="U176" t="str">
            <v>non</v>
          </cell>
          <cell r="V176" t="str">
            <v>non</v>
          </cell>
          <cell r="W176" t="str">
            <v>non</v>
          </cell>
          <cell r="AC176" t="str">
            <v>Vide</v>
          </cell>
          <cell r="AH176" t="str">
            <v>N/A</v>
          </cell>
        </row>
        <row r="177">
          <cell r="A177" t="str">
            <v>229</v>
          </cell>
          <cell r="B177">
            <v>40764</v>
          </cell>
          <cell r="C177" t="str">
            <v>F.BODE ET SON ETD</v>
          </cell>
          <cell r="D177" t="str">
            <v>vireur</v>
          </cell>
          <cell r="E177">
            <v>0</v>
          </cell>
          <cell r="F177">
            <v>0</v>
          </cell>
          <cell r="I177" t="str">
            <v>IHV</v>
          </cell>
          <cell r="J177" t="str">
            <v>M 28 680</v>
          </cell>
          <cell r="K177" t="str">
            <v>1117  Soudure</v>
          </cell>
          <cell r="M177" t="str">
            <v>230V mono</v>
          </cell>
          <cell r="Q177" t="str">
            <v>40VA</v>
          </cell>
          <cell r="R177" t="str">
            <v>non</v>
          </cell>
          <cell r="S177" t="str">
            <v>non</v>
          </cell>
          <cell r="T177" t="str">
            <v>non</v>
          </cell>
          <cell r="U177" t="str">
            <v>non</v>
          </cell>
          <cell r="V177" t="str">
            <v>non</v>
          </cell>
          <cell r="W177" t="str">
            <v>non</v>
          </cell>
          <cell r="AC177" t="str">
            <v>Vide</v>
          </cell>
          <cell r="AE177"/>
          <cell r="AH177" t="str">
            <v>N/A</v>
          </cell>
        </row>
        <row r="178">
          <cell r="A178" t="str">
            <v>231</v>
          </cell>
          <cell r="B178">
            <v>39318</v>
          </cell>
          <cell r="C178" t="str">
            <v>SAF</v>
          </cell>
          <cell r="D178" t="str">
            <v>Poste à soudure</v>
          </cell>
          <cell r="E178">
            <v>0</v>
          </cell>
          <cell r="F178">
            <v>0</v>
          </cell>
          <cell r="I178" t="str">
            <v>TIG 300 AC/DC</v>
          </cell>
          <cell r="J178" t="str">
            <v>01557UG 238</v>
          </cell>
          <cell r="K178" t="str">
            <v>1117  Soudure</v>
          </cell>
          <cell r="M178" t="str">
            <v>410V tri</v>
          </cell>
          <cell r="Q178" t="str">
            <v>32900VA</v>
          </cell>
          <cell r="R178" t="str">
            <v>non</v>
          </cell>
          <cell r="S178" t="str">
            <v>non</v>
          </cell>
          <cell r="T178" t="str">
            <v>non</v>
          </cell>
          <cell r="U178" t="str">
            <v>non</v>
          </cell>
          <cell r="V178" t="str">
            <v>non</v>
          </cell>
          <cell r="W178" t="str">
            <v>non</v>
          </cell>
          <cell r="AC178" t="str">
            <v>Vide</v>
          </cell>
          <cell r="AE178"/>
          <cell r="AH178" t="str">
            <v>non</v>
          </cell>
        </row>
        <row r="179">
          <cell r="A179" t="str">
            <v>232</v>
          </cell>
          <cell r="B179">
            <v>40764</v>
          </cell>
          <cell r="C179" t="str">
            <v>MESSER GRIESHEIM</v>
          </cell>
          <cell r="D179" t="str">
            <v>poste à soudure</v>
          </cell>
          <cell r="E179">
            <v>0</v>
          </cell>
          <cell r="F179">
            <v>0</v>
          </cell>
          <cell r="K179" t="str">
            <v>1117  Soudure</v>
          </cell>
          <cell r="M179" t="str">
            <v>410V tri</v>
          </cell>
          <cell r="Q179" t="str">
            <v>32900VA</v>
          </cell>
          <cell r="R179" t="str">
            <v>non</v>
          </cell>
          <cell r="S179" t="str">
            <v>non</v>
          </cell>
          <cell r="T179" t="str">
            <v>non</v>
          </cell>
          <cell r="U179" t="str">
            <v>non</v>
          </cell>
          <cell r="V179" t="str">
            <v>non</v>
          </cell>
          <cell r="W179" t="str">
            <v>non</v>
          </cell>
          <cell r="AC179" t="str">
            <v>Vide</v>
          </cell>
          <cell r="AE179" t="str">
            <v>Messer Griesheim France</v>
          </cell>
          <cell r="AF179"/>
          <cell r="AH179" t="str">
            <v>non</v>
          </cell>
        </row>
        <row r="180">
          <cell r="A180" t="str">
            <v>233</v>
          </cell>
          <cell r="B180">
            <v>39318</v>
          </cell>
          <cell r="C180" t="str">
            <v>ROTA SOUD</v>
          </cell>
          <cell r="D180" t="str">
            <v>vireur</v>
          </cell>
          <cell r="E180">
            <v>0</v>
          </cell>
          <cell r="F180">
            <v>0</v>
          </cell>
          <cell r="I180"/>
          <cell r="K180" t="str">
            <v>1117  Soudure</v>
          </cell>
          <cell r="M180" t="str">
            <v>230V mono</v>
          </cell>
          <cell r="Q180" t="str">
            <v>40VA</v>
          </cell>
          <cell r="R180" t="str">
            <v>non</v>
          </cell>
          <cell r="S180" t="str">
            <v>non</v>
          </cell>
          <cell r="T180" t="str">
            <v>non</v>
          </cell>
          <cell r="U180" t="str">
            <v>non</v>
          </cell>
          <cell r="V180" t="str">
            <v>non</v>
          </cell>
          <cell r="W180" t="str">
            <v>non</v>
          </cell>
          <cell r="AC180" t="str">
            <v>Caractéristiques</v>
          </cell>
          <cell r="AF180"/>
          <cell r="AH180" t="str">
            <v>non</v>
          </cell>
        </row>
        <row r="181">
          <cell r="A181" t="str">
            <v>235</v>
          </cell>
          <cell r="B181">
            <v>39318</v>
          </cell>
          <cell r="C181" t="str">
            <v>PHI</v>
          </cell>
          <cell r="D181" t="str">
            <v>Machine à Evaser</v>
          </cell>
          <cell r="E181">
            <v>0</v>
          </cell>
          <cell r="F181">
            <v>0</v>
          </cell>
          <cell r="I181" t="str">
            <v>2 CPV</v>
          </cell>
          <cell r="J181" t="str">
            <v>2CPV- 931</v>
          </cell>
          <cell r="K181" t="str">
            <v>1122  Cintrage</v>
          </cell>
          <cell r="M181" t="str">
            <v>410V tri</v>
          </cell>
          <cell r="Q181" t="str">
            <v>1910VA</v>
          </cell>
          <cell r="R181" t="str">
            <v>non</v>
          </cell>
          <cell r="S181" t="str">
            <v>non</v>
          </cell>
          <cell r="T181" t="str">
            <v>non</v>
          </cell>
          <cell r="U181" t="str">
            <v>non</v>
          </cell>
          <cell r="V181" t="str">
            <v>non</v>
          </cell>
          <cell r="W181" t="str">
            <v>non</v>
          </cell>
          <cell r="AC181" t="str">
            <v>Vide</v>
          </cell>
          <cell r="AF181"/>
          <cell r="AH181" t="str">
            <v>non</v>
          </cell>
        </row>
        <row r="182">
          <cell r="A182" t="str">
            <v>240</v>
          </cell>
          <cell r="B182">
            <v>40050</v>
          </cell>
          <cell r="C182" t="str">
            <v>BROLA</v>
          </cell>
          <cell r="D182" t="str">
            <v>Générateur vapeur (bât 102)</v>
          </cell>
          <cell r="E182">
            <v>0</v>
          </cell>
          <cell r="F182">
            <v>37561.540972222225</v>
          </cell>
          <cell r="G182" t="str">
            <v>ferraillage</v>
          </cell>
          <cell r="I182">
            <v>400</v>
          </cell>
          <cell r="J182">
            <v>3450</v>
          </cell>
          <cell r="K182" t="str">
            <v>IG  Installations générales</v>
          </cell>
          <cell r="M182" t="str">
            <v>autre</v>
          </cell>
          <cell r="R182" t="str">
            <v>non</v>
          </cell>
          <cell r="S182" t="str">
            <v>non</v>
          </cell>
          <cell r="T182" t="str">
            <v>non</v>
          </cell>
          <cell r="U182" t="str">
            <v>non</v>
          </cell>
          <cell r="V182" t="str">
            <v>non</v>
          </cell>
          <cell r="W182" t="str">
            <v>non</v>
          </cell>
          <cell r="AH182" t="str">
            <v>non</v>
          </cell>
        </row>
        <row r="183">
          <cell r="A183" t="str">
            <v>241</v>
          </cell>
          <cell r="B183">
            <v>40315</v>
          </cell>
          <cell r="C183" t="str">
            <v>FRIULAIR</v>
          </cell>
          <cell r="D183" t="str">
            <v>Réfroidisseur air comprimé (bât 102)</v>
          </cell>
          <cell r="E183">
            <v>0</v>
          </cell>
          <cell r="F183">
            <v>39979.582638888889</v>
          </cell>
          <cell r="G183" t="str">
            <v>ferraillage</v>
          </cell>
          <cell r="I183" t="str">
            <v>DFE75</v>
          </cell>
          <cell r="J183">
            <v>4</v>
          </cell>
          <cell r="K183" t="str">
            <v>IG  Installations générales</v>
          </cell>
          <cell r="M183" t="str">
            <v>230V mono</v>
          </cell>
          <cell r="Q183" t="str">
            <v>Non</v>
          </cell>
          <cell r="R183" t="str">
            <v>oui</v>
          </cell>
          <cell r="S183" t="str">
            <v>non</v>
          </cell>
          <cell r="T183" t="str">
            <v>non</v>
          </cell>
          <cell r="U183" t="str">
            <v>non</v>
          </cell>
          <cell r="V183" t="str">
            <v>non</v>
          </cell>
          <cell r="W183" t="str">
            <v>non</v>
          </cell>
          <cell r="AC183" t="str">
            <v>Docs techniques</v>
          </cell>
          <cell r="AH183" t="str">
            <v>non</v>
          </cell>
        </row>
        <row r="184">
          <cell r="A184" t="str">
            <v>244</v>
          </cell>
          <cell r="B184">
            <v>41095</v>
          </cell>
          <cell r="C184" t="str">
            <v>AMSLER</v>
          </cell>
          <cell r="D184" t="str">
            <v>Banc de traction</v>
          </cell>
          <cell r="E184">
            <v>0</v>
          </cell>
          <cell r="F184">
            <v>41095.582638888889</v>
          </cell>
          <cell r="G184" t="str">
            <v>ferraillage</v>
          </cell>
          <cell r="I184" t="str">
            <v>DKF10M</v>
          </cell>
          <cell r="J184">
            <v>399540</v>
          </cell>
          <cell r="K184" t="str">
            <v>1157  Contrôle</v>
          </cell>
          <cell r="M184" t="str">
            <v>230V mono</v>
          </cell>
          <cell r="Q184" t="str">
            <v>185 W</v>
          </cell>
          <cell r="R184" t="str">
            <v>non</v>
          </cell>
          <cell r="S184" t="str">
            <v>non</v>
          </cell>
          <cell r="T184" t="str">
            <v>non</v>
          </cell>
          <cell r="U184" t="str">
            <v>non</v>
          </cell>
          <cell r="V184" t="str">
            <v>non</v>
          </cell>
          <cell r="W184" t="str">
            <v>non</v>
          </cell>
          <cell r="AC184" t="str">
            <v>Vide</v>
          </cell>
          <cell r="AH184" t="str">
            <v>N/A</v>
          </cell>
        </row>
        <row r="185">
          <cell r="A185" t="str">
            <v>245</v>
          </cell>
          <cell r="B185">
            <v>39318</v>
          </cell>
          <cell r="C185" t="str">
            <v>CREUSOT</v>
          </cell>
          <cell r="D185" t="str">
            <v>Durométre</v>
          </cell>
          <cell r="E185">
            <v>0</v>
          </cell>
          <cell r="F185">
            <v>0</v>
          </cell>
          <cell r="I185" t="str">
            <v>DU05</v>
          </cell>
          <cell r="J185">
            <v>383</v>
          </cell>
          <cell r="K185" t="str">
            <v>1157  Contrôle</v>
          </cell>
          <cell r="M185" t="str">
            <v>230V mono</v>
          </cell>
          <cell r="Q185" t="str">
            <v>Non</v>
          </cell>
          <cell r="R185" t="str">
            <v>non</v>
          </cell>
          <cell r="S185" t="str">
            <v>non</v>
          </cell>
          <cell r="T185" t="str">
            <v>non</v>
          </cell>
          <cell r="U185" t="str">
            <v>non</v>
          </cell>
          <cell r="V185" t="str">
            <v>non</v>
          </cell>
          <cell r="W185" t="str">
            <v>non</v>
          </cell>
          <cell r="AC185" t="str">
            <v>Vide</v>
          </cell>
          <cell r="AF185"/>
          <cell r="AH185" t="str">
            <v>non</v>
          </cell>
        </row>
        <row r="186">
          <cell r="A186" t="str">
            <v>246</v>
          </cell>
          <cell r="B186">
            <v>39318</v>
          </cell>
          <cell r="C186" t="str">
            <v>LHOMARGY</v>
          </cell>
          <cell r="D186" t="str">
            <v>Densimétre</v>
          </cell>
          <cell r="E186">
            <v>0</v>
          </cell>
          <cell r="F186">
            <v>0</v>
          </cell>
          <cell r="I186" t="str">
            <v>BD. 04</v>
          </cell>
          <cell r="J186">
            <v>41537</v>
          </cell>
          <cell r="K186" t="str">
            <v>1157  Contrôle</v>
          </cell>
          <cell r="M186" t="str">
            <v>autre</v>
          </cell>
          <cell r="Q186" t="str">
            <v>Non</v>
          </cell>
          <cell r="R186" t="str">
            <v>non</v>
          </cell>
          <cell r="S186" t="str">
            <v>non</v>
          </cell>
          <cell r="T186" t="str">
            <v>non</v>
          </cell>
          <cell r="U186" t="str">
            <v>non</v>
          </cell>
          <cell r="V186" t="str">
            <v>non</v>
          </cell>
          <cell r="W186" t="str">
            <v>non</v>
          </cell>
          <cell r="AC186" t="str">
            <v>Vide</v>
          </cell>
          <cell r="AF186"/>
          <cell r="AH186" t="str">
            <v>non</v>
          </cell>
        </row>
        <row r="187">
          <cell r="A187" t="str">
            <v>247</v>
          </cell>
          <cell r="B187">
            <v>39318</v>
          </cell>
          <cell r="C187" t="str">
            <v>STARTORIUS</v>
          </cell>
          <cell r="D187" t="str">
            <v>balance de pesée</v>
          </cell>
          <cell r="E187">
            <v>0</v>
          </cell>
          <cell r="F187">
            <v>0</v>
          </cell>
          <cell r="I187" t="str">
            <v>BA610</v>
          </cell>
          <cell r="K187" t="str">
            <v>1157  Contrôle</v>
          </cell>
          <cell r="M187" t="str">
            <v>230V mono</v>
          </cell>
          <cell r="Q187" t="str">
            <v>12,VA</v>
          </cell>
          <cell r="R187" t="str">
            <v>non</v>
          </cell>
          <cell r="S187" t="str">
            <v>non</v>
          </cell>
          <cell r="T187" t="str">
            <v>non</v>
          </cell>
          <cell r="U187" t="str">
            <v>non</v>
          </cell>
          <cell r="V187" t="str">
            <v>non</v>
          </cell>
          <cell r="W187" t="str">
            <v>non</v>
          </cell>
          <cell r="AC187" t="str">
            <v>Vide</v>
          </cell>
          <cell r="AE187"/>
          <cell r="AF187" t="str">
            <v>Code étalonnage: IL 021</v>
          </cell>
          <cell r="AH187" t="str">
            <v>non</v>
          </cell>
        </row>
        <row r="188">
          <cell r="A188" t="str">
            <v>250</v>
          </cell>
          <cell r="B188">
            <v>40764</v>
          </cell>
          <cell r="C188" t="str">
            <v>GIBITRE</v>
          </cell>
          <cell r="D188" t="str">
            <v>Presse chauffante</v>
          </cell>
          <cell r="E188">
            <v>0</v>
          </cell>
          <cell r="F188">
            <v>0</v>
          </cell>
          <cell r="K188" t="str">
            <v>1157  Contrôle</v>
          </cell>
          <cell r="M188" t="str">
            <v>410V tri</v>
          </cell>
          <cell r="Q188" t="str">
            <v>3250VA</v>
          </cell>
          <cell r="R188" t="str">
            <v>non</v>
          </cell>
          <cell r="S188" t="str">
            <v>oui</v>
          </cell>
          <cell r="T188" t="str">
            <v>non</v>
          </cell>
          <cell r="U188" t="str">
            <v>non</v>
          </cell>
          <cell r="V188" t="str">
            <v>non</v>
          </cell>
          <cell r="W188" t="str">
            <v>non</v>
          </cell>
          <cell r="AC188" t="str">
            <v>Doc régulateur de température Gefran, schéma électrique et pneumatique</v>
          </cell>
          <cell r="AH188" t="str">
            <v>N/A</v>
          </cell>
        </row>
        <row r="189">
          <cell r="A189" t="str">
            <v>251</v>
          </cell>
          <cell r="B189">
            <v>42776</v>
          </cell>
          <cell r="C189" t="str">
            <v>SAPRATIN</v>
          </cell>
          <cell r="D189" t="str">
            <v>Enceinte climatique chaud / froid (groupe clim)</v>
          </cell>
          <cell r="E189">
            <v>0</v>
          </cell>
          <cell r="F189">
            <v>0</v>
          </cell>
          <cell r="J189" t="str">
            <v>ME.67.70.8.76</v>
          </cell>
          <cell r="K189" t="str">
            <v>1113  Tuyauteries</v>
          </cell>
          <cell r="M189" t="str">
            <v>410V tri</v>
          </cell>
          <cell r="Q189" t="str">
            <v>3,5kW</v>
          </cell>
          <cell r="R189" t="str">
            <v>non</v>
          </cell>
          <cell r="S189" t="str">
            <v>non</v>
          </cell>
          <cell r="T189" t="str">
            <v>non</v>
          </cell>
          <cell r="U189" t="str">
            <v>non</v>
          </cell>
          <cell r="V189" t="str">
            <v>non</v>
          </cell>
          <cell r="W189" t="str">
            <v>non</v>
          </cell>
          <cell r="AC189" t="str">
            <v>Sonde PT 100, notice d'emploi pour THP 92, notice technique, brochure, schéma électrique</v>
          </cell>
          <cell r="AF189" t="str">
            <v xml:space="preserve">Groupe principal R13 - R134a 2.4 kg </v>
          </cell>
          <cell r="AH189" t="str">
            <v>non</v>
          </cell>
        </row>
        <row r="190">
          <cell r="A190" t="str">
            <v>253</v>
          </cell>
          <cell r="B190">
            <v>39318</v>
          </cell>
          <cell r="C190" t="str">
            <v>HEREAUS</v>
          </cell>
          <cell r="D190" t="str">
            <v>Etuve</v>
          </cell>
          <cell r="E190">
            <v>0</v>
          </cell>
          <cell r="F190">
            <v>0</v>
          </cell>
          <cell r="I190" t="str">
            <v>VT5042 UK</v>
          </cell>
          <cell r="J190">
            <v>8202322</v>
          </cell>
          <cell r="K190" t="str">
            <v>1157  Contrôle</v>
          </cell>
          <cell r="M190" t="str">
            <v>230V mono</v>
          </cell>
          <cell r="Q190" t="str">
            <v>1,6Kw</v>
          </cell>
          <cell r="R190" t="str">
            <v>non</v>
          </cell>
          <cell r="S190" t="str">
            <v>non</v>
          </cell>
          <cell r="T190" t="str">
            <v>non</v>
          </cell>
          <cell r="U190" t="str">
            <v>non</v>
          </cell>
          <cell r="V190" t="str">
            <v>non</v>
          </cell>
          <cell r="W190" t="str">
            <v>non</v>
          </cell>
          <cell r="AC190" t="str">
            <v>Doc technique, brochures</v>
          </cell>
          <cell r="AH190" t="str">
            <v>non</v>
          </cell>
        </row>
        <row r="191">
          <cell r="A191" t="str">
            <v>254</v>
          </cell>
          <cell r="B191">
            <v>40807</v>
          </cell>
          <cell r="C191" t="str">
            <v>MPC</v>
          </cell>
          <cell r="D191" t="str">
            <v>Etuve</v>
          </cell>
          <cell r="E191">
            <v>0</v>
          </cell>
          <cell r="F191">
            <v>0</v>
          </cell>
          <cell r="I191" t="str">
            <v>454HT</v>
          </cell>
          <cell r="J191">
            <v>21565</v>
          </cell>
          <cell r="K191" t="str">
            <v>1123  Passivation / Finition décolletage</v>
          </cell>
          <cell r="L191">
            <v>1989</v>
          </cell>
          <cell r="M191" t="str">
            <v>410V tri</v>
          </cell>
          <cell r="P191"/>
          <cell r="Q191" t="str">
            <v>6600VA</v>
          </cell>
          <cell r="R191" t="str">
            <v>non</v>
          </cell>
          <cell r="S191" t="str">
            <v>non</v>
          </cell>
          <cell r="T191" t="str">
            <v>non</v>
          </cell>
          <cell r="U191" t="str">
            <v>non</v>
          </cell>
          <cell r="V191" t="str">
            <v>non</v>
          </cell>
          <cell r="W191" t="str">
            <v>oui</v>
          </cell>
          <cell r="AC191" t="str">
            <v>Dossier électrique, brochure, mode d'emploi</v>
          </cell>
          <cell r="AE191" t="str">
            <v>Tension 3</v>
          </cell>
          <cell r="AH191" t="str">
            <v>non</v>
          </cell>
        </row>
        <row r="192">
          <cell r="A192" t="str">
            <v>255</v>
          </cell>
          <cell r="B192">
            <v>39318</v>
          </cell>
          <cell r="C192" t="str">
            <v>ELECTROMANTLE</v>
          </cell>
          <cell r="D192" t="str">
            <v>Chauffe ballon</v>
          </cell>
          <cell r="E192">
            <v>0</v>
          </cell>
          <cell r="F192">
            <v>0</v>
          </cell>
          <cell r="I192" t="str">
            <v>EMV 5000</v>
          </cell>
          <cell r="J192"/>
          <cell r="K192" t="str">
            <v>1157  Contrôle</v>
          </cell>
          <cell r="L192"/>
          <cell r="M192" t="str">
            <v>230V mono</v>
          </cell>
          <cell r="Q192" t="str">
            <v>300W</v>
          </cell>
          <cell r="R192" t="str">
            <v>non</v>
          </cell>
          <cell r="S192" t="str">
            <v>non</v>
          </cell>
          <cell r="T192" t="str">
            <v>non</v>
          </cell>
          <cell r="U192" t="str">
            <v>non</v>
          </cell>
          <cell r="V192" t="str">
            <v>non</v>
          </cell>
          <cell r="W192" t="str">
            <v>non</v>
          </cell>
          <cell r="AC192" t="str">
            <v>Vide</v>
          </cell>
          <cell r="AE192"/>
          <cell r="AF192"/>
          <cell r="AH192" t="str">
            <v>non</v>
          </cell>
        </row>
        <row r="193">
          <cell r="A193" t="str">
            <v>258</v>
          </cell>
          <cell r="B193">
            <v>43711</v>
          </cell>
          <cell r="D193" t="str">
            <v>Banc de Réssuage</v>
          </cell>
          <cell r="E193">
            <v>0</v>
          </cell>
          <cell r="F193">
            <v>42933.582638888889</v>
          </cell>
          <cell r="G193" t="str">
            <v>Ferraillage</v>
          </cell>
          <cell r="K193" t="str">
            <v>1117  Soudure</v>
          </cell>
          <cell r="M193" t="str">
            <v>230V mono</v>
          </cell>
          <cell r="R193" t="str">
            <v>oui</v>
          </cell>
          <cell r="S193" t="str">
            <v>non</v>
          </cell>
          <cell r="T193" t="str">
            <v>non</v>
          </cell>
          <cell r="U193" t="str">
            <v>non</v>
          </cell>
          <cell r="V193" t="str">
            <v>non</v>
          </cell>
          <cell r="W193" t="str">
            <v>oui</v>
          </cell>
          <cell r="AC193" t="str">
            <v>Notice technique, brochure</v>
          </cell>
          <cell r="AH193" t="str">
            <v>non</v>
          </cell>
        </row>
        <row r="194">
          <cell r="A194" t="str">
            <v>258A</v>
          </cell>
          <cell r="B194">
            <v>39318</v>
          </cell>
          <cell r="C194" t="str">
            <v>MAGNAFLUX</v>
          </cell>
          <cell r="D194" t="str">
            <v>Générateur + Lampe UV</v>
          </cell>
          <cell r="E194">
            <v>0</v>
          </cell>
          <cell r="F194">
            <v>0</v>
          </cell>
          <cell r="I194" t="str">
            <v>ZB100</v>
          </cell>
          <cell r="J194" t="str">
            <v>920367 + 921971</v>
          </cell>
          <cell r="K194" t="str">
            <v>1117  Soudure</v>
          </cell>
          <cell r="L194"/>
          <cell r="M194" t="str">
            <v>230V mono</v>
          </cell>
          <cell r="R194" t="str">
            <v>non</v>
          </cell>
          <cell r="S194" t="str">
            <v>non</v>
          </cell>
          <cell r="T194" t="str">
            <v>non</v>
          </cell>
          <cell r="U194" t="str">
            <v>non</v>
          </cell>
          <cell r="V194" t="str">
            <v>non</v>
          </cell>
          <cell r="W194" t="str">
            <v>non</v>
          </cell>
          <cell r="AC194" t="str">
            <v>Vide</v>
          </cell>
          <cell r="AE194"/>
          <cell r="AF194"/>
          <cell r="AH194" t="str">
            <v>non</v>
          </cell>
        </row>
        <row r="195">
          <cell r="A195" t="str">
            <v>258B</v>
          </cell>
          <cell r="B195">
            <v>39318</v>
          </cell>
          <cell r="C195" t="str">
            <v>MAGNAFLUX</v>
          </cell>
          <cell r="D195" t="str">
            <v>Générateur + Lampe UV</v>
          </cell>
          <cell r="E195">
            <v>0</v>
          </cell>
          <cell r="F195">
            <v>0</v>
          </cell>
          <cell r="I195" t="str">
            <v>ZB100</v>
          </cell>
          <cell r="J195" t="str">
            <v>922745+ 923188</v>
          </cell>
          <cell r="K195" t="str">
            <v>1117  Soudure</v>
          </cell>
          <cell r="M195" t="str">
            <v>230V mono</v>
          </cell>
          <cell r="R195" t="str">
            <v>non</v>
          </cell>
          <cell r="S195" t="str">
            <v>non</v>
          </cell>
          <cell r="T195" t="str">
            <v>non</v>
          </cell>
          <cell r="U195" t="str">
            <v>non</v>
          </cell>
          <cell r="V195" t="str">
            <v>non</v>
          </cell>
          <cell r="W195" t="str">
            <v>non</v>
          </cell>
          <cell r="AC195" t="str">
            <v>Vide</v>
          </cell>
          <cell r="AH195" t="str">
            <v>non</v>
          </cell>
        </row>
        <row r="196">
          <cell r="A196" t="str">
            <v>259</v>
          </cell>
          <cell r="B196">
            <v>43424</v>
          </cell>
          <cell r="C196" t="str">
            <v>KASTO</v>
          </cell>
          <cell r="D196" t="str">
            <v>Scie à Ruban (coupe)</v>
          </cell>
          <cell r="E196">
            <v>0</v>
          </cell>
          <cell r="F196">
            <v>0</v>
          </cell>
          <cell r="I196" t="str">
            <v>SBA 260 AU</v>
          </cell>
          <cell r="J196" t="str">
            <v>101360 6006 /85545</v>
          </cell>
          <cell r="K196" t="str">
            <v>1156  Magasin / réception</v>
          </cell>
          <cell r="L196">
            <v>1991</v>
          </cell>
          <cell r="M196" t="str">
            <v>410V tri</v>
          </cell>
          <cell r="Q196" t="str">
            <v>4600VA</v>
          </cell>
          <cell r="R196" t="str">
            <v>non</v>
          </cell>
          <cell r="S196" t="str">
            <v>non</v>
          </cell>
          <cell r="T196" t="str">
            <v>non</v>
          </cell>
          <cell r="U196" t="str">
            <v>non</v>
          </cell>
          <cell r="V196" t="str">
            <v>non</v>
          </cell>
          <cell r="W196" t="str">
            <v>non</v>
          </cell>
          <cell r="AC196" t="str">
            <v>Notice d'instruction, schéma électrique</v>
          </cell>
          <cell r="AE196" t="str">
            <v>Kasto France SA (675002)</v>
          </cell>
          <cell r="AF196" t="str">
            <v>Capacité réservoir GH: 21L</v>
          </cell>
          <cell r="AH196" t="str">
            <v>oui</v>
          </cell>
        </row>
        <row r="197">
          <cell r="A197" t="str">
            <v>261</v>
          </cell>
          <cell r="B197">
            <v>43424</v>
          </cell>
          <cell r="C197" t="str">
            <v>REINHANDT</v>
          </cell>
          <cell r="D197" t="str">
            <v>Cisaille (coupe)</v>
          </cell>
          <cell r="E197">
            <v>0</v>
          </cell>
          <cell r="F197">
            <v>40731.582638888889</v>
          </cell>
          <cell r="G197" t="str">
            <v>enlèvement par société LEGRAND pour ferraillage</v>
          </cell>
          <cell r="I197">
            <v>53.6</v>
          </cell>
          <cell r="J197" t="str">
            <v>393/1</v>
          </cell>
          <cell r="K197" t="str">
            <v>1156  Magasin / réception</v>
          </cell>
          <cell r="M197" t="str">
            <v>230V mono</v>
          </cell>
          <cell r="Q197" t="str">
            <v>5,5kW</v>
          </cell>
          <cell r="R197" t="str">
            <v>non</v>
          </cell>
          <cell r="S197" t="str">
            <v>non</v>
          </cell>
          <cell r="T197" t="str">
            <v>non</v>
          </cell>
          <cell r="U197" t="str">
            <v>non</v>
          </cell>
          <cell r="V197" t="str">
            <v>non</v>
          </cell>
          <cell r="W197" t="str">
            <v>non</v>
          </cell>
          <cell r="AC197" t="str">
            <v>Plans, schéma électrique, liste pièces de rechange</v>
          </cell>
          <cell r="AF197" t="str">
            <v>SODIMTEX" &lt;sodimtex@wanadoo.fr&gt; 
info de M. Delcambre le 4/6/7 - plus de PR pour cette machine</v>
          </cell>
          <cell r="AH197" t="str">
            <v>non</v>
          </cell>
        </row>
        <row r="198">
          <cell r="A198" t="str">
            <v>262</v>
          </cell>
          <cell r="B198">
            <v>40764</v>
          </cell>
          <cell r="C198" t="str">
            <v>ESPA</v>
          </cell>
          <cell r="D198" t="str">
            <v>Banc d'Impulsion</v>
          </cell>
          <cell r="E198">
            <v>0</v>
          </cell>
          <cell r="F198">
            <v>0</v>
          </cell>
          <cell r="K198" t="str">
            <v>1159  Essais</v>
          </cell>
          <cell r="M198" t="str">
            <v>410V tri</v>
          </cell>
          <cell r="P198" t="str">
            <v>Leister 700°C pour e</v>
          </cell>
          <cell r="R198" t="str">
            <v>oui</v>
          </cell>
          <cell r="S198" t="str">
            <v>non</v>
          </cell>
          <cell r="T198" t="str">
            <v>non</v>
          </cell>
          <cell r="U198" t="str">
            <v>oui</v>
          </cell>
          <cell r="V198" t="str">
            <v>non</v>
          </cell>
          <cell r="W198" t="str">
            <v>non</v>
          </cell>
          <cell r="AC198" t="str">
            <v>Manuel d'utilisation, doc programmation /adressage, doc logiciel, plans</v>
          </cell>
          <cell r="AE198" t="str">
            <v>JBI
EPH 2000 (450262)
Hydrotec (450155)</v>
          </cell>
          <cell r="AF198"/>
          <cell r="AH198" t="str">
            <v>non</v>
          </cell>
        </row>
        <row r="199">
          <cell r="A199" t="str">
            <v>263</v>
          </cell>
          <cell r="B199">
            <v>43424</v>
          </cell>
          <cell r="C199" t="str">
            <v>KASTO</v>
          </cell>
          <cell r="D199" t="str">
            <v>Scie Alternative (coupe)</v>
          </cell>
          <cell r="E199">
            <v>0</v>
          </cell>
          <cell r="F199">
            <v>0</v>
          </cell>
          <cell r="I199" t="str">
            <v>PSB 180 ACTU</v>
          </cell>
          <cell r="J199" t="str">
            <v>1520231063/61810</v>
          </cell>
          <cell r="K199" t="str">
            <v>1156  Magasin / réception</v>
          </cell>
          <cell r="L199">
            <v>1982</v>
          </cell>
          <cell r="M199" t="str">
            <v>410V tri</v>
          </cell>
          <cell r="Q199" t="str">
            <v>3900VA</v>
          </cell>
          <cell r="R199" t="str">
            <v>non</v>
          </cell>
          <cell r="S199" t="str">
            <v>non</v>
          </cell>
          <cell r="T199" t="str">
            <v>non</v>
          </cell>
          <cell r="U199" t="str">
            <v>non</v>
          </cell>
          <cell r="V199" t="str">
            <v>non</v>
          </cell>
          <cell r="W199" t="str">
            <v>non</v>
          </cell>
          <cell r="AC199" t="str">
            <v>Schéma électrique, plans, doc Kasto</v>
          </cell>
          <cell r="AE199" t="str">
            <v>Kasto France SA (675002)</v>
          </cell>
          <cell r="AF199" t="str">
            <v>Capacité GH: 19L</v>
          </cell>
          <cell r="AH199" t="str">
            <v>non</v>
          </cell>
        </row>
        <row r="200">
          <cell r="A200" t="str">
            <v>264</v>
          </cell>
          <cell r="B200">
            <v>39318</v>
          </cell>
          <cell r="C200" t="str">
            <v>BROWN ET SHARPE</v>
          </cell>
          <cell r="D200" t="str">
            <v>Rectifieuse Plane</v>
          </cell>
          <cell r="E200">
            <v>0</v>
          </cell>
          <cell r="F200">
            <v>0</v>
          </cell>
          <cell r="J200">
            <v>618.10209999999995</v>
          </cell>
          <cell r="K200" t="str">
            <v>1121  Outillage</v>
          </cell>
          <cell r="M200" t="str">
            <v>410V tri</v>
          </cell>
          <cell r="Q200" t="str">
            <v>2500VA</v>
          </cell>
          <cell r="R200" t="str">
            <v>non</v>
          </cell>
          <cell r="S200" t="str">
            <v>non</v>
          </cell>
          <cell r="T200" t="str">
            <v>non</v>
          </cell>
          <cell r="U200" t="str">
            <v>non</v>
          </cell>
          <cell r="V200" t="str">
            <v>non</v>
          </cell>
          <cell r="W200" t="str">
            <v>non</v>
          </cell>
          <cell r="AC200" t="str">
            <v>Vide</v>
          </cell>
          <cell r="AF200"/>
          <cell r="AH200" t="str">
            <v>non</v>
          </cell>
        </row>
        <row r="201">
          <cell r="A201" t="str">
            <v>266</v>
          </cell>
          <cell r="B201">
            <v>39318</v>
          </cell>
          <cell r="D201" t="str">
            <v>Affûteuse</v>
          </cell>
          <cell r="E201">
            <v>0</v>
          </cell>
          <cell r="F201">
            <v>38384.540972222225</v>
          </cell>
          <cell r="G201" t="str">
            <v>Sablé Fabrice</v>
          </cell>
          <cell r="K201" t="str">
            <v>1123  Passivation / Finition décolletage</v>
          </cell>
          <cell r="M201" t="str">
            <v>230V mono</v>
          </cell>
          <cell r="Q201" t="str">
            <v>250VA</v>
          </cell>
          <cell r="R201" t="str">
            <v>non</v>
          </cell>
          <cell r="S201" t="str">
            <v>non</v>
          </cell>
          <cell r="T201" t="str">
            <v>non</v>
          </cell>
          <cell r="U201" t="str">
            <v>non</v>
          </cell>
          <cell r="V201" t="str">
            <v>non</v>
          </cell>
          <cell r="W201" t="str">
            <v>non</v>
          </cell>
          <cell r="AC201" t="str">
            <v>Vide</v>
          </cell>
          <cell r="AH201" t="str">
            <v>non</v>
          </cell>
        </row>
        <row r="202">
          <cell r="A202" t="str">
            <v>268</v>
          </cell>
          <cell r="B202">
            <v>39318</v>
          </cell>
          <cell r="C202" t="str">
            <v>VILLAR</v>
          </cell>
          <cell r="D202" t="str">
            <v>Affûteuse</v>
          </cell>
          <cell r="E202">
            <v>0</v>
          </cell>
          <cell r="F202">
            <v>38384.540972222225</v>
          </cell>
          <cell r="G202" t="str">
            <v>ferraillage</v>
          </cell>
          <cell r="I202">
            <v>109</v>
          </cell>
          <cell r="J202">
            <v>4113</v>
          </cell>
          <cell r="K202" t="str">
            <v>1123  Passivation / Finition décolletage</v>
          </cell>
          <cell r="M202" t="str">
            <v>230V mono</v>
          </cell>
          <cell r="Q202" t="str">
            <v>1040VA</v>
          </cell>
          <cell r="R202" t="str">
            <v>non</v>
          </cell>
          <cell r="S202" t="str">
            <v>non</v>
          </cell>
          <cell r="T202" t="str">
            <v>non</v>
          </cell>
          <cell r="U202" t="str">
            <v>non</v>
          </cell>
          <cell r="V202" t="str">
            <v>non</v>
          </cell>
          <cell r="W202" t="str">
            <v>non</v>
          </cell>
          <cell r="AC202" t="str">
            <v>Livret d'instruction ,brochures</v>
          </cell>
          <cell r="AH202" t="str">
            <v>non</v>
          </cell>
        </row>
        <row r="203">
          <cell r="A203" t="str">
            <v>269</v>
          </cell>
          <cell r="B203">
            <v>43152</v>
          </cell>
          <cell r="C203" t="str">
            <v>DOMINO</v>
          </cell>
          <cell r="D203" t="str">
            <v>Marquage Jet d'Encre</v>
          </cell>
          <cell r="E203">
            <v>0</v>
          </cell>
          <cell r="F203">
            <v>40585.540972222225</v>
          </cell>
          <cell r="G203" t="str">
            <v>ferraillage</v>
          </cell>
          <cell r="I203" t="str">
            <v>CODEBOX 2 AUTO</v>
          </cell>
          <cell r="J203" t="str">
            <v>D- 12813</v>
          </cell>
          <cell r="K203" t="str">
            <v>1120  Colliers spéciaux</v>
          </cell>
          <cell r="M203" t="str">
            <v>230V mono</v>
          </cell>
          <cell r="R203" t="str">
            <v>non</v>
          </cell>
          <cell r="S203" t="str">
            <v>non</v>
          </cell>
          <cell r="T203" t="str">
            <v>non</v>
          </cell>
          <cell r="U203" t="str">
            <v>non</v>
          </cell>
          <cell r="V203" t="str">
            <v>non</v>
          </cell>
          <cell r="W203" t="str">
            <v>non</v>
          </cell>
          <cell r="AC203" t="str">
            <v>Carnet de maintenance
Livret de l'utiliusateur, devis pièces, manuel de maintenance</v>
          </cell>
          <cell r="AE203" t="str">
            <v>Domino Young (780062)</v>
          </cell>
          <cell r="AH203" t="str">
            <v>non</v>
          </cell>
        </row>
        <row r="204">
          <cell r="A204" t="str">
            <v>270</v>
          </cell>
          <cell r="B204">
            <v>39318</v>
          </cell>
          <cell r="C204" t="str">
            <v>ARO</v>
          </cell>
          <cell r="D204" t="str">
            <v>pince à souder</v>
          </cell>
          <cell r="E204">
            <v>0</v>
          </cell>
          <cell r="F204">
            <v>37226.540972222225</v>
          </cell>
          <cell r="G204" t="str">
            <v>ferraillage</v>
          </cell>
          <cell r="I204" t="str">
            <v>D12A</v>
          </cell>
          <cell r="K204" t="str">
            <v>1120  Colliers spéciaux</v>
          </cell>
          <cell r="M204" t="str">
            <v>autre</v>
          </cell>
          <cell r="R204" t="str">
            <v>non</v>
          </cell>
          <cell r="S204" t="str">
            <v>non</v>
          </cell>
          <cell r="T204" t="str">
            <v>non</v>
          </cell>
          <cell r="U204" t="str">
            <v>non</v>
          </cell>
          <cell r="V204" t="str">
            <v>non</v>
          </cell>
          <cell r="W204" t="str">
            <v>non</v>
          </cell>
          <cell r="AH204" t="str">
            <v>non</v>
          </cell>
        </row>
        <row r="205">
          <cell r="A205" t="str">
            <v>271</v>
          </cell>
          <cell r="B205">
            <v>41677</v>
          </cell>
          <cell r="C205" t="str">
            <v>MICOX</v>
          </cell>
          <cell r="D205" t="str">
            <v xml:space="preserve">Rectifieuse ou machine de coupe </v>
          </cell>
          <cell r="E205">
            <v>0</v>
          </cell>
          <cell r="F205">
            <v>41677.540972222225</v>
          </cell>
          <cell r="G205" t="str">
            <v>Ferraillage</v>
          </cell>
          <cell r="J205" t="str">
            <v>ER125/ER150</v>
          </cell>
          <cell r="K205" t="str">
            <v>1120  Colliers spéciaux</v>
          </cell>
          <cell r="M205" t="str">
            <v>230V mono</v>
          </cell>
          <cell r="Q205" t="str">
            <v>1100VA</v>
          </cell>
          <cell r="R205" t="str">
            <v>non</v>
          </cell>
          <cell r="S205" t="str">
            <v>non</v>
          </cell>
          <cell r="T205" t="str">
            <v>non</v>
          </cell>
          <cell r="U205" t="str">
            <v>non</v>
          </cell>
          <cell r="V205" t="str">
            <v>non</v>
          </cell>
          <cell r="W205" t="str">
            <v>non</v>
          </cell>
          <cell r="AC205" t="str">
            <v>Vide</v>
          </cell>
          <cell r="AF205" t="str">
            <v>Voir entretient groupe hydraulique</v>
          </cell>
          <cell r="AH205" t="str">
            <v>non</v>
          </cell>
        </row>
        <row r="206">
          <cell r="A206" t="str">
            <v>272</v>
          </cell>
          <cell r="B206">
            <v>39318</v>
          </cell>
          <cell r="C206" t="str">
            <v>PRECIS</v>
          </cell>
          <cell r="D206" t="str">
            <v>Perceuse à colonne</v>
          </cell>
          <cell r="E206">
            <v>0</v>
          </cell>
          <cell r="F206">
            <v>0</v>
          </cell>
          <cell r="K206" t="str">
            <v>1120  Colliers spéciaux</v>
          </cell>
          <cell r="M206" t="str">
            <v>230V mono</v>
          </cell>
          <cell r="Q206" t="str">
            <v>600VA</v>
          </cell>
          <cell r="R206" t="str">
            <v>non</v>
          </cell>
          <cell r="S206" t="str">
            <v>non</v>
          </cell>
          <cell r="T206" t="str">
            <v>non</v>
          </cell>
          <cell r="U206" t="str">
            <v>non</v>
          </cell>
          <cell r="V206" t="str">
            <v>non</v>
          </cell>
          <cell r="W206" t="str">
            <v>non</v>
          </cell>
          <cell r="AC206" t="str">
            <v>Vide</v>
          </cell>
          <cell r="AF206"/>
          <cell r="AH206" t="str">
            <v>non</v>
          </cell>
        </row>
        <row r="207">
          <cell r="A207" t="str">
            <v>273</v>
          </cell>
          <cell r="B207">
            <v>41509</v>
          </cell>
          <cell r="C207" t="str">
            <v>ESPA</v>
          </cell>
          <cell r="D207" t="str">
            <v>Amenage + Ebavureur</v>
          </cell>
          <cell r="E207">
            <v>0</v>
          </cell>
          <cell r="F207">
            <v>41478.582638888889</v>
          </cell>
          <cell r="G207" t="str">
            <v>ferraillage</v>
          </cell>
          <cell r="K207" t="str">
            <v>1120  Colliers spéciaux</v>
          </cell>
          <cell r="M207" t="str">
            <v>autre</v>
          </cell>
          <cell r="Q207" t="str">
            <v>Non</v>
          </cell>
          <cell r="R207" t="str">
            <v>non</v>
          </cell>
          <cell r="S207" t="str">
            <v>non</v>
          </cell>
          <cell r="T207" t="str">
            <v>non</v>
          </cell>
          <cell r="U207" t="str">
            <v>non</v>
          </cell>
          <cell r="V207" t="str">
            <v>non</v>
          </cell>
          <cell r="W207" t="str">
            <v>non</v>
          </cell>
          <cell r="AC207" t="str">
            <v>Vide</v>
          </cell>
          <cell r="AH207" t="str">
            <v>non</v>
          </cell>
        </row>
        <row r="208">
          <cell r="A208" t="str">
            <v>273A</v>
          </cell>
          <cell r="B208">
            <v>39318</v>
          </cell>
          <cell r="C208" t="str">
            <v>ESPA</v>
          </cell>
          <cell r="D208" t="str">
            <v>Dévidoir</v>
          </cell>
          <cell r="E208">
            <v>0</v>
          </cell>
          <cell r="F208">
            <v>0</v>
          </cell>
          <cell r="K208" t="str">
            <v>1120  Colliers spéciaux</v>
          </cell>
          <cell r="M208" t="str">
            <v>autre</v>
          </cell>
          <cell r="Q208" t="str">
            <v>Non</v>
          </cell>
          <cell r="R208" t="str">
            <v>non</v>
          </cell>
          <cell r="S208" t="str">
            <v>non</v>
          </cell>
          <cell r="T208" t="str">
            <v>non</v>
          </cell>
          <cell r="U208" t="str">
            <v>non</v>
          </cell>
          <cell r="V208" t="str">
            <v>non</v>
          </cell>
          <cell r="W208" t="str">
            <v>non</v>
          </cell>
          <cell r="AC208" t="str">
            <v>Vide</v>
          </cell>
          <cell r="AF208"/>
          <cell r="AH208" t="str">
            <v>non</v>
          </cell>
        </row>
        <row r="209">
          <cell r="A209" t="str">
            <v>274</v>
          </cell>
          <cell r="B209">
            <v>39318</v>
          </cell>
          <cell r="C209" t="str">
            <v>DOL</v>
          </cell>
          <cell r="D209" t="str">
            <v xml:space="preserve">Presse    </v>
          </cell>
          <cell r="E209">
            <v>0</v>
          </cell>
          <cell r="F209">
            <v>37653.540972222225</v>
          </cell>
          <cell r="G209" t="str">
            <v>enlèvement Ets TEBALDI pour ferraillage</v>
          </cell>
          <cell r="I209">
            <v>102</v>
          </cell>
          <cell r="K209" t="str">
            <v>1120  Colliers spéciaux</v>
          </cell>
          <cell r="M209" t="str">
            <v>autre</v>
          </cell>
          <cell r="R209" t="str">
            <v>non</v>
          </cell>
          <cell r="S209" t="str">
            <v>non</v>
          </cell>
          <cell r="T209" t="str">
            <v>non</v>
          </cell>
          <cell r="U209" t="str">
            <v>non</v>
          </cell>
          <cell r="V209" t="str">
            <v>non</v>
          </cell>
          <cell r="W209" t="str">
            <v>non</v>
          </cell>
          <cell r="AC209" t="str">
            <v>Vide</v>
          </cell>
          <cell r="AH209" t="str">
            <v>non</v>
          </cell>
        </row>
        <row r="210">
          <cell r="A210" t="str">
            <v>274A</v>
          </cell>
          <cell r="B210">
            <v>39318</v>
          </cell>
          <cell r="C210" t="str">
            <v>ESPA</v>
          </cell>
          <cell r="D210" t="str">
            <v>Dévidoir</v>
          </cell>
          <cell r="E210">
            <v>0</v>
          </cell>
          <cell r="F210">
            <v>0</v>
          </cell>
          <cell r="K210" t="str">
            <v>1120  Colliers spéciaux</v>
          </cell>
          <cell r="M210" t="str">
            <v>autre</v>
          </cell>
          <cell r="Q210" t="str">
            <v>Non</v>
          </cell>
          <cell r="R210" t="str">
            <v>non</v>
          </cell>
          <cell r="S210" t="str">
            <v>non</v>
          </cell>
          <cell r="T210" t="str">
            <v>non</v>
          </cell>
          <cell r="U210" t="str">
            <v>non</v>
          </cell>
          <cell r="V210" t="str">
            <v>non</v>
          </cell>
          <cell r="W210" t="str">
            <v>non</v>
          </cell>
          <cell r="AC210" t="str">
            <v>Vide</v>
          </cell>
          <cell r="AF210"/>
          <cell r="AH210" t="str">
            <v>non</v>
          </cell>
        </row>
        <row r="211">
          <cell r="A211" t="str">
            <v>275</v>
          </cell>
          <cell r="B211">
            <v>40773</v>
          </cell>
          <cell r="C211" t="str">
            <v>ESPA</v>
          </cell>
          <cell r="D211" t="str">
            <v>Plieuse collier ABS901</v>
          </cell>
          <cell r="E211">
            <v>0</v>
          </cell>
          <cell r="F211">
            <v>0</v>
          </cell>
          <cell r="K211" t="str">
            <v>1120  Colliers spéciaux</v>
          </cell>
          <cell r="M211" t="str">
            <v>230V mono</v>
          </cell>
          <cell r="Q211" t="str">
            <v>250VA</v>
          </cell>
          <cell r="R211" t="str">
            <v>oui</v>
          </cell>
          <cell r="S211" t="str">
            <v>non</v>
          </cell>
          <cell r="T211" t="str">
            <v>non</v>
          </cell>
          <cell r="U211" t="str">
            <v>non</v>
          </cell>
          <cell r="V211" t="str">
            <v>non</v>
          </cell>
          <cell r="W211" t="str">
            <v>non</v>
          </cell>
          <cell r="AC211" t="str">
            <v>Schémas électriques, Plans</v>
          </cell>
          <cell r="AE211" t="str">
            <v>Fimatec (450024)</v>
          </cell>
          <cell r="AF211"/>
          <cell r="AH211" t="str">
            <v>non</v>
          </cell>
        </row>
        <row r="212">
          <cell r="A212" t="str">
            <v>276</v>
          </cell>
          <cell r="B212">
            <v>40773</v>
          </cell>
          <cell r="C212" t="str">
            <v>ESPA</v>
          </cell>
          <cell r="D212" t="str">
            <v>Rouleuse de bande collier ABS901</v>
          </cell>
          <cell r="E212">
            <v>0</v>
          </cell>
          <cell r="F212">
            <v>0</v>
          </cell>
          <cell r="K212" t="str">
            <v>1120  Colliers spéciaux</v>
          </cell>
          <cell r="M212" t="str">
            <v>230V mono</v>
          </cell>
          <cell r="Q212" t="str">
            <v>400VA</v>
          </cell>
          <cell r="R212" t="str">
            <v>oui</v>
          </cell>
          <cell r="S212" t="str">
            <v>non</v>
          </cell>
          <cell r="T212" t="str">
            <v>non</v>
          </cell>
          <cell r="U212" t="str">
            <v>non</v>
          </cell>
          <cell r="V212" t="str">
            <v>non</v>
          </cell>
          <cell r="W212" t="str">
            <v>non</v>
          </cell>
          <cell r="AC212" t="str">
            <v>Schémas électriques, Devis, plans</v>
          </cell>
          <cell r="AE212" t="str">
            <v>Fimatec (450024)
E.I.G.T.  S.A.</v>
          </cell>
          <cell r="AF212" t="str">
            <v>RAS</v>
          </cell>
          <cell r="AH212" t="str">
            <v>oui</v>
          </cell>
        </row>
        <row r="213">
          <cell r="A213" t="str">
            <v>277</v>
          </cell>
          <cell r="B213">
            <v>40773</v>
          </cell>
          <cell r="C213" t="str">
            <v>ESPA</v>
          </cell>
          <cell r="D213" t="str">
            <v>Table de Montage et Comptage ABS901</v>
          </cell>
          <cell r="E213">
            <v>0</v>
          </cell>
          <cell r="F213">
            <v>0</v>
          </cell>
          <cell r="K213" t="str">
            <v>1120  Colliers spéciaux</v>
          </cell>
          <cell r="M213" t="str">
            <v>230V tri</v>
          </cell>
          <cell r="Q213" t="str">
            <v>250VA + mot. vissage</v>
          </cell>
          <cell r="R213" t="str">
            <v>non</v>
          </cell>
          <cell r="S213" t="str">
            <v>non</v>
          </cell>
          <cell r="T213" t="str">
            <v>non</v>
          </cell>
          <cell r="U213" t="str">
            <v>non</v>
          </cell>
          <cell r="V213" t="str">
            <v>non</v>
          </cell>
          <cell r="W213" t="str">
            <v>non</v>
          </cell>
          <cell r="AC213" t="str">
            <v>Vide</v>
          </cell>
          <cell r="AF213" t="str">
            <v>partie vissage ajoutée au poste en 2011</v>
          </cell>
          <cell r="AH213" t="str">
            <v>non</v>
          </cell>
        </row>
        <row r="214">
          <cell r="A214" t="str">
            <v>278</v>
          </cell>
          <cell r="B214">
            <v>42060</v>
          </cell>
          <cell r="C214" t="str">
            <v>PRESSIX</v>
          </cell>
          <cell r="D214" t="str">
            <v>Presse 100T</v>
          </cell>
          <cell r="E214">
            <v>0</v>
          </cell>
          <cell r="F214">
            <v>0</v>
          </cell>
          <cell r="I214" t="str">
            <v>100 CNR 4</v>
          </cell>
          <cell r="J214" t="str">
            <v>100/0/122/00</v>
          </cell>
          <cell r="K214" t="str">
            <v>1119  Découpe</v>
          </cell>
          <cell r="L214">
            <v>2000</v>
          </cell>
          <cell r="M214" t="str">
            <v>410V tri</v>
          </cell>
          <cell r="P214" t="str">
            <v>7.5 kW</v>
          </cell>
          <cell r="R214" t="str">
            <v>oui</v>
          </cell>
          <cell r="S214" t="str">
            <v>non</v>
          </cell>
          <cell r="T214" t="str">
            <v>non</v>
          </cell>
          <cell r="U214" t="str">
            <v>non</v>
          </cell>
          <cell r="V214" t="str">
            <v>non</v>
          </cell>
          <cell r="W214" t="str">
            <v>non</v>
          </cell>
          <cell r="AC214" t="str">
            <v>Livret d'entretien</v>
          </cell>
          <cell r="AE214" t="str">
            <v>Euro Presses Machines Outils</v>
          </cell>
          <cell r="AF214"/>
          <cell r="AH214" t="str">
            <v>oui</v>
          </cell>
        </row>
        <row r="215">
          <cell r="A215" t="str">
            <v>279</v>
          </cell>
          <cell r="B215">
            <v>40764</v>
          </cell>
          <cell r="C215" t="str">
            <v>PRESSMAC</v>
          </cell>
          <cell r="D215" t="str">
            <v xml:space="preserve">Amenage    </v>
          </cell>
          <cell r="E215">
            <v>0</v>
          </cell>
          <cell r="F215">
            <v>0</v>
          </cell>
          <cell r="I215" t="str">
            <v>MINIMAC 2 P</v>
          </cell>
          <cell r="J215"/>
          <cell r="K215" t="str">
            <v>1119  Découpe</v>
          </cell>
          <cell r="L215"/>
          <cell r="M215" t="str">
            <v>410V tri</v>
          </cell>
          <cell r="Q215" t="str">
            <v>400VA</v>
          </cell>
          <cell r="R215" t="str">
            <v>non</v>
          </cell>
          <cell r="S215" t="str">
            <v>non</v>
          </cell>
          <cell r="T215" t="str">
            <v>non</v>
          </cell>
          <cell r="U215" t="str">
            <v>non</v>
          </cell>
          <cell r="V215" t="str">
            <v>non</v>
          </cell>
          <cell r="W215" t="str">
            <v>non</v>
          </cell>
          <cell r="AC215" t="str">
            <v>Doc INC (informatique commande numérique), doc électrique, Notice de programmation, fiche de réglage</v>
          </cell>
          <cell r="AE215" t="str">
            <v>Pressmac</v>
          </cell>
          <cell r="AF215"/>
          <cell r="AH215" t="str">
            <v>non</v>
          </cell>
        </row>
        <row r="216">
          <cell r="A216" t="str">
            <v>280</v>
          </cell>
          <cell r="B216">
            <v>40764</v>
          </cell>
          <cell r="C216" t="str">
            <v>DIMECO</v>
          </cell>
          <cell r="D216" t="str">
            <v>Redresseur</v>
          </cell>
          <cell r="E216">
            <v>0</v>
          </cell>
          <cell r="F216">
            <v>0</v>
          </cell>
          <cell r="I216" t="str">
            <v>1645/AV</v>
          </cell>
          <cell r="J216" t="str">
            <v>1559/3.40695</v>
          </cell>
          <cell r="K216" t="str">
            <v>1119  Découpe</v>
          </cell>
          <cell r="M216" t="str">
            <v>410V tri</v>
          </cell>
          <cell r="Q216" t="str">
            <v>1400VA</v>
          </cell>
          <cell r="R216" t="str">
            <v>non</v>
          </cell>
          <cell r="S216" t="str">
            <v>non</v>
          </cell>
          <cell r="T216" t="str">
            <v>non</v>
          </cell>
          <cell r="U216" t="str">
            <v>non</v>
          </cell>
          <cell r="V216" t="str">
            <v>non</v>
          </cell>
          <cell r="W216" t="str">
            <v>non</v>
          </cell>
          <cell r="AC216" t="str">
            <v>Caractéristiques, doc redresseur motorisé 1645, doc système de palpage</v>
          </cell>
          <cell r="AE216" t="str">
            <v>Dimeco Alipresses</v>
          </cell>
          <cell r="AF216" t="str">
            <v>capacité traction 800 kg</v>
          </cell>
          <cell r="AH216" t="str">
            <v>non</v>
          </cell>
        </row>
        <row r="217">
          <cell r="A217" t="str">
            <v>281</v>
          </cell>
          <cell r="B217">
            <v>40764</v>
          </cell>
          <cell r="C217" t="str">
            <v>DIMECO</v>
          </cell>
          <cell r="D217" t="str">
            <v>Dévidoir</v>
          </cell>
          <cell r="E217">
            <v>0</v>
          </cell>
          <cell r="F217">
            <v>39958.582638888889</v>
          </cell>
          <cell r="G217" t="str">
            <v>Transfert Hutchinson Tunisie (Sousse)</v>
          </cell>
          <cell r="I217" t="str">
            <v>2310 DF</v>
          </cell>
          <cell r="J217" t="str">
            <v>2613/40695</v>
          </cell>
          <cell r="K217" t="str">
            <v>1119  Découpe</v>
          </cell>
          <cell r="M217" t="str">
            <v>autre</v>
          </cell>
          <cell r="Q217" t="str">
            <v>Non</v>
          </cell>
          <cell r="R217" t="str">
            <v>non</v>
          </cell>
          <cell r="S217" t="str">
            <v>non</v>
          </cell>
          <cell r="T217" t="str">
            <v>non</v>
          </cell>
          <cell r="U217" t="str">
            <v>non</v>
          </cell>
          <cell r="V217" t="str">
            <v>non</v>
          </cell>
          <cell r="W217" t="str">
            <v>non</v>
          </cell>
          <cell r="AC217" t="str">
            <v>Doc dévidoir double type 2310DF</v>
          </cell>
          <cell r="AE217" t="str">
            <v>Dimeco Alipresses</v>
          </cell>
          <cell r="AF217" t="str">
            <v>capacité 2 x 200 kg</v>
          </cell>
          <cell r="AH217" t="str">
            <v>non</v>
          </cell>
        </row>
        <row r="218">
          <cell r="A218" t="str">
            <v>282</v>
          </cell>
          <cell r="B218">
            <v>40764</v>
          </cell>
          <cell r="C218" t="str">
            <v>PRESSMAC</v>
          </cell>
          <cell r="D218" t="str">
            <v>Amenage</v>
          </cell>
          <cell r="E218">
            <v>0</v>
          </cell>
          <cell r="F218">
            <v>0</v>
          </cell>
          <cell r="I218" t="str">
            <v xml:space="preserve">MINIMAC </v>
          </cell>
          <cell r="J218" t="str">
            <v>62 - 1296</v>
          </cell>
          <cell r="K218" t="str">
            <v>1119  Découpe</v>
          </cell>
          <cell r="M218" t="str">
            <v>410V tri</v>
          </cell>
          <cell r="Q218" t="str">
            <v>400VA</v>
          </cell>
          <cell r="R218" t="str">
            <v>non</v>
          </cell>
          <cell r="S218" t="str">
            <v>non</v>
          </cell>
          <cell r="T218" t="str">
            <v>non</v>
          </cell>
          <cell r="U218" t="str">
            <v>non</v>
          </cell>
          <cell r="V218" t="str">
            <v>non</v>
          </cell>
          <cell r="W218" t="str">
            <v>non</v>
          </cell>
          <cell r="AC218" t="str">
            <v xml:space="preserve">Schémas électriques, Notice d'utilisation, Programmation, Programmation variateur </v>
          </cell>
          <cell r="AE218" t="str">
            <v>Pressmac</v>
          </cell>
          <cell r="AH218" t="str">
            <v>non</v>
          </cell>
        </row>
        <row r="219">
          <cell r="A219" t="str">
            <v>283</v>
          </cell>
          <cell r="B219">
            <v>40764</v>
          </cell>
          <cell r="C219" t="str">
            <v>LASA</v>
          </cell>
          <cell r="D219" t="str">
            <v>Amenage + Redesseur</v>
          </cell>
          <cell r="E219">
            <v>0</v>
          </cell>
          <cell r="F219">
            <v>0</v>
          </cell>
          <cell r="I219" t="str">
            <v>L 10 DL</v>
          </cell>
          <cell r="J219" t="str">
            <v>2 - 279 - A</v>
          </cell>
          <cell r="K219" t="str">
            <v>1119  Découpe</v>
          </cell>
          <cell r="M219" t="str">
            <v>410V tri</v>
          </cell>
          <cell r="Q219" t="str">
            <v>1400VA</v>
          </cell>
          <cell r="R219" t="str">
            <v>non</v>
          </cell>
          <cell r="S219" t="str">
            <v>non</v>
          </cell>
          <cell r="T219" t="str">
            <v>non</v>
          </cell>
          <cell r="U219" t="str">
            <v>non</v>
          </cell>
          <cell r="V219" t="str">
            <v>non</v>
          </cell>
          <cell r="W219" t="str">
            <v>non</v>
          </cell>
          <cell r="AC219" t="str">
            <v>Schéma électrique</v>
          </cell>
          <cell r="AH219" t="str">
            <v>N/A</v>
          </cell>
        </row>
        <row r="220">
          <cell r="A220" t="str">
            <v>284</v>
          </cell>
          <cell r="B220">
            <v>39318</v>
          </cell>
          <cell r="C220" t="str">
            <v>GEBR - KEMMERICH</v>
          </cell>
          <cell r="D220" t="str">
            <v>Dévidoir</v>
          </cell>
          <cell r="E220">
            <v>0</v>
          </cell>
          <cell r="F220">
            <v>0</v>
          </cell>
          <cell r="I220" t="str">
            <v>V 5 AUK</v>
          </cell>
          <cell r="K220" t="str">
            <v>1119  Découpe</v>
          </cell>
          <cell r="L220">
            <v>1972</v>
          </cell>
          <cell r="M220" t="str">
            <v>410V tri</v>
          </cell>
          <cell r="Q220" t="str">
            <v>1200VA</v>
          </cell>
          <cell r="R220" t="str">
            <v>non</v>
          </cell>
          <cell r="S220" t="str">
            <v>non</v>
          </cell>
          <cell r="T220" t="str">
            <v>non</v>
          </cell>
          <cell r="U220" t="str">
            <v>non</v>
          </cell>
          <cell r="V220" t="str">
            <v>non</v>
          </cell>
          <cell r="W220" t="str">
            <v>non</v>
          </cell>
          <cell r="AC220" t="str">
            <v>Schéma électrique</v>
          </cell>
          <cell r="AH220" t="str">
            <v>non</v>
          </cell>
        </row>
        <row r="221">
          <cell r="A221" t="str">
            <v>285</v>
          </cell>
          <cell r="B221">
            <v>41657</v>
          </cell>
          <cell r="C221" t="str">
            <v>ESPA</v>
          </cell>
          <cell r="D221" t="str">
            <v>Taraudeuse Auto de Tourillons</v>
          </cell>
          <cell r="E221">
            <v>0</v>
          </cell>
          <cell r="F221">
            <v>41656.540972222225</v>
          </cell>
          <cell r="G221" t="str">
            <v>Ferraillage</v>
          </cell>
          <cell r="I221" t="str">
            <v>ZI 945</v>
          </cell>
          <cell r="K221" t="str">
            <v>1111  Décolletage</v>
          </cell>
          <cell r="M221" t="str">
            <v>410V tri</v>
          </cell>
          <cell r="Q221" t="str">
            <v>2100VA</v>
          </cell>
          <cell r="R221" t="str">
            <v>non</v>
          </cell>
          <cell r="S221" t="str">
            <v>non</v>
          </cell>
          <cell r="T221" t="str">
            <v>non</v>
          </cell>
          <cell r="U221" t="str">
            <v>non</v>
          </cell>
          <cell r="V221" t="str">
            <v>non</v>
          </cell>
          <cell r="W221" t="str">
            <v>non</v>
          </cell>
          <cell r="AC221" t="str">
            <v>Schémas électriques, programme, adressages, manuel d'utilisation, plans, entretient plateau tournant</v>
          </cell>
          <cell r="AE221" t="str">
            <v>Festo
IRSY Atelier/Bureau d'études
Souplet Automatismes (416002)</v>
          </cell>
          <cell r="AF221" t="str">
            <v>Graissage au taraudage important</v>
          </cell>
          <cell r="AH221" t="str">
            <v>oui</v>
          </cell>
        </row>
        <row r="222">
          <cell r="A222" t="str">
            <v>286</v>
          </cell>
          <cell r="B222">
            <v>41657</v>
          </cell>
          <cell r="C222" t="str">
            <v>IDEATEC</v>
          </cell>
          <cell r="D222" t="str">
            <v>Bol + Rail vibrant</v>
          </cell>
          <cell r="E222">
            <v>0</v>
          </cell>
          <cell r="F222">
            <v>41656.540972222225</v>
          </cell>
          <cell r="G222" t="str">
            <v>Ferraillage</v>
          </cell>
          <cell r="I222" t="str">
            <v>VR 215 + LF1</v>
          </cell>
          <cell r="J222" t="str">
            <v>C/ 96362</v>
          </cell>
          <cell r="K222" t="str">
            <v>1111  Décolletage</v>
          </cell>
          <cell r="L222"/>
          <cell r="M222" t="str">
            <v>autre</v>
          </cell>
          <cell r="R222" t="str">
            <v>non</v>
          </cell>
          <cell r="S222" t="str">
            <v>non</v>
          </cell>
          <cell r="T222" t="str">
            <v>non</v>
          </cell>
          <cell r="U222" t="str">
            <v>non</v>
          </cell>
          <cell r="V222" t="str">
            <v>non</v>
          </cell>
          <cell r="W222" t="str">
            <v>non</v>
          </cell>
          <cell r="AC222" t="str">
            <v>Vide</v>
          </cell>
          <cell r="AF222"/>
          <cell r="AH222" t="str">
            <v>oui</v>
          </cell>
        </row>
        <row r="223">
          <cell r="A223" t="str">
            <v>287</v>
          </cell>
          <cell r="B223">
            <v>40764</v>
          </cell>
          <cell r="C223" t="str">
            <v>IDEATEC
FRANCE VIBRATION</v>
          </cell>
          <cell r="D223" t="str">
            <v>Bol vibrant</v>
          </cell>
          <cell r="E223">
            <v>0</v>
          </cell>
          <cell r="F223">
            <v>0</v>
          </cell>
          <cell r="I223" t="str">
            <v>VR340</v>
          </cell>
          <cell r="J223" t="str">
            <v>C 065007</v>
          </cell>
          <cell r="K223" t="str">
            <v>1119  Découpe</v>
          </cell>
          <cell r="L223">
            <v>2006</v>
          </cell>
          <cell r="M223" t="str">
            <v>230V mono</v>
          </cell>
          <cell r="Q223" t="str">
            <v>400VA</v>
          </cell>
          <cell r="R223" t="str">
            <v>non</v>
          </cell>
          <cell r="S223" t="str">
            <v>non</v>
          </cell>
          <cell r="T223" t="str">
            <v>non</v>
          </cell>
          <cell r="U223" t="str">
            <v>non</v>
          </cell>
          <cell r="V223" t="str">
            <v>non</v>
          </cell>
          <cell r="W223" t="str">
            <v>non</v>
          </cell>
          <cell r="AC223" t="str">
            <v>Vide</v>
          </cell>
          <cell r="AE223" t="str">
            <v>France Vibration</v>
          </cell>
          <cell r="AH223" t="str">
            <v>oui</v>
          </cell>
        </row>
        <row r="224">
          <cell r="A224" t="str">
            <v>288</v>
          </cell>
          <cell r="B224">
            <v>40764</v>
          </cell>
          <cell r="C224" t="str">
            <v>SAJ - FIBRO</v>
          </cell>
          <cell r="D224" t="str">
            <v>Presse pneumatique</v>
          </cell>
          <cell r="E224">
            <v>0</v>
          </cell>
          <cell r="F224">
            <v>0</v>
          </cell>
          <cell r="I224" t="str">
            <v>4ST - 420 R</v>
          </cell>
          <cell r="J224" t="str">
            <v>7642 / 35613</v>
          </cell>
          <cell r="K224" t="str">
            <v>1118  Colliers de fixation</v>
          </cell>
          <cell r="L224"/>
          <cell r="M224" t="str">
            <v>autre</v>
          </cell>
          <cell r="P224"/>
          <cell r="Q224" t="str">
            <v>Non</v>
          </cell>
          <cell r="R224" t="str">
            <v>oui</v>
          </cell>
          <cell r="S224" t="str">
            <v>non</v>
          </cell>
          <cell r="T224" t="str">
            <v>non</v>
          </cell>
          <cell r="U224" t="str">
            <v>non</v>
          </cell>
          <cell r="V224" t="str">
            <v>non</v>
          </cell>
          <cell r="W224" t="str">
            <v>non</v>
          </cell>
          <cell r="AC224" t="str">
            <v>Plans, bochure,schéma électrique</v>
          </cell>
          <cell r="AF224"/>
          <cell r="AH224" t="str">
            <v>N/A</v>
          </cell>
        </row>
        <row r="225">
          <cell r="A225" t="str">
            <v>289</v>
          </cell>
          <cell r="B225">
            <v>40765</v>
          </cell>
          <cell r="C225" t="str">
            <v>SNECMA</v>
          </cell>
          <cell r="D225" t="str">
            <v>Tournette</v>
          </cell>
          <cell r="E225">
            <v>0</v>
          </cell>
          <cell r="F225">
            <v>0</v>
          </cell>
          <cell r="I225"/>
          <cell r="J225"/>
          <cell r="K225" t="str">
            <v>1118  Colliers de fixation</v>
          </cell>
          <cell r="L225"/>
          <cell r="M225" t="str">
            <v>autre</v>
          </cell>
          <cell r="P225"/>
          <cell r="Q225" t="str">
            <v>Non</v>
          </cell>
          <cell r="R225" t="str">
            <v>non</v>
          </cell>
          <cell r="S225" t="str">
            <v>non</v>
          </cell>
          <cell r="T225" t="str">
            <v>non</v>
          </cell>
          <cell r="U225" t="str">
            <v>non</v>
          </cell>
          <cell r="V225" t="str">
            <v>non</v>
          </cell>
          <cell r="W225" t="str">
            <v>non</v>
          </cell>
          <cell r="AC225" t="str">
            <v>Vide</v>
          </cell>
          <cell r="AH225" t="str">
            <v>N/A</v>
          </cell>
        </row>
        <row r="226">
          <cell r="A226" t="str">
            <v>290</v>
          </cell>
          <cell r="B226">
            <v>41509</v>
          </cell>
          <cell r="C226" t="str">
            <v>ESPA</v>
          </cell>
          <cell r="D226" t="str">
            <v>Amenage + dévidoir</v>
          </cell>
          <cell r="E226">
            <v>0</v>
          </cell>
          <cell r="F226">
            <v>41478.582638888889</v>
          </cell>
          <cell r="G226" t="str">
            <v>ferraillage</v>
          </cell>
          <cell r="K226" t="str">
            <v>1118  Colliers de fixation</v>
          </cell>
          <cell r="M226" t="str">
            <v>230V tri</v>
          </cell>
          <cell r="Q226" t="str">
            <v>400VA</v>
          </cell>
          <cell r="R226" t="str">
            <v>non</v>
          </cell>
          <cell r="S226" t="str">
            <v>non</v>
          </cell>
          <cell r="T226" t="str">
            <v>non</v>
          </cell>
          <cell r="U226" t="str">
            <v>non</v>
          </cell>
          <cell r="V226" t="str">
            <v>non</v>
          </cell>
          <cell r="W226" t="str">
            <v>non</v>
          </cell>
          <cell r="AC226" t="str">
            <v>Vide</v>
          </cell>
          <cell r="AF226" t="str">
            <v>RAS</v>
          </cell>
          <cell r="AH226" t="str">
            <v>non</v>
          </cell>
        </row>
        <row r="227">
          <cell r="A227" t="str">
            <v>291</v>
          </cell>
          <cell r="B227">
            <v>39318</v>
          </cell>
          <cell r="C227" t="str">
            <v>GAUDIAS &amp; BERGERON</v>
          </cell>
          <cell r="D227" t="str">
            <v>Dévidoir</v>
          </cell>
          <cell r="E227">
            <v>0</v>
          </cell>
          <cell r="F227">
            <v>0</v>
          </cell>
          <cell r="K227" t="str">
            <v>1118  Colliers de fixation</v>
          </cell>
          <cell r="M227" t="str">
            <v>autre</v>
          </cell>
          <cell r="Q227" t="str">
            <v>Non</v>
          </cell>
          <cell r="R227" t="str">
            <v>non</v>
          </cell>
          <cell r="S227" t="str">
            <v>non</v>
          </cell>
          <cell r="T227" t="str">
            <v>non</v>
          </cell>
          <cell r="U227" t="str">
            <v>non</v>
          </cell>
          <cell r="V227" t="str">
            <v>non</v>
          </cell>
          <cell r="W227" t="str">
            <v>non</v>
          </cell>
          <cell r="AC227" t="str">
            <v>Vide</v>
          </cell>
          <cell r="AF227"/>
          <cell r="AH227" t="str">
            <v>non</v>
          </cell>
        </row>
        <row r="228">
          <cell r="A228" t="str">
            <v>292</v>
          </cell>
          <cell r="B228">
            <v>40764</v>
          </cell>
          <cell r="C228" t="str">
            <v>ESPA</v>
          </cell>
          <cell r="D228" t="str">
            <v>Table de montage + comptage</v>
          </cell>
          <cell r="E228">
            <v>0</v>
          </cell>
          <cell r="F228">
            <v>39958.582638888889</v>
          </cell>
          <cell r="G228" t="str">
            <v>Transfert Hutchinson Tunisie (Sousse)</v>
          </cell>
          <cell r="K228" t="str">
            <v>1118  Colliers de fixation</v>
          </cell>
          <cell r="M228" t="str">
            <v>230V mono</v>
          </cell>
          <cell r="Q228" t="str">
            <v>520VA</v>
          </cell>
          <cell r="R228" t="str">
            <v>non</v>
          </cell>
          <cell r="S228" t="str">
            <v>non</v>
          </cell>
          <cell r="T228" t="str">
            <v>non</v>
          </cell>
          <cell r="U228" t="str">
            <v>oui</v>
          </cell>
          <cell r="V228" t="str">
            <v>oui</v>
          </cell>
          <cell r="W228" t="str">
            <v>non</v>
          </cell>
          <cell r="AC228" t="str">
            <v>Schéma électrique</v>
          </cell>
          <cell r="AE228" t="str">
            <v>Souplet SA (416002)
Dinel SA
Radiospares Composants (606001)</v>
          </cell>
          <cell r="AF228" t="str">
            <v>RAS</v>
          </cell>
          <cell r="AH228" t="str">
            <v>non</v>
          </cell>
        </row>
        <row r="229">
          <cell r="A229" t="str">
            <v>293</v>
          </cell>
          <cell r="B229">
            <v>40764</v>
          </cell>
          <cell r="C229" t="str">
            <v>ESPA</v>
          </cell>
          <cell r="D229" t="str">
            <v>Tournette</v>
          </cell>
          <cell r="E229">
            <v>0</v>
          </cell>
          <cell r="F229">
            <v>0</v>
          </cell>
          <cell r="K229" t="str">
            <v>1118  Colliers de fixation</v>
          </cell>
          <cell r="M229" t="str">
            <v>230V mono</v>
          </cell>
          <cell r="Q229" t="str">
            <v>150VA</v>
          </cell>
          <cell r="R229" t="str">
            <v>non</v>
          </cell>
          <cell r="S229" t="str">
            <v>non</v>
          </cell>
          <cell r="T229" t="str">
            <v>non</v>
          </cell>
          <cell r="U229" t="str">
            <v>non</v>
          </cell>
          <cell r="V229" t="str">
            <v>non</v>
          </cell>
          <cell r="W229" t="str">
            <v>non</v>
          </cell>
          <cell r="AC229" t="str">
            <v>Schéma électrique</v>
          </cell>
          <cell r="AE229" t="str">
            <v>Souplet SA (416002)
Dinel SA
Radiospares Composants (606001)</v>
          </cell>
          <cell r="AF229" t="str">
            <v>RAS</v>
          </cell>
          <cell r="AH229" t="str">
            <v>non</v>
          </cell>
        </row>
        <row r="230">
          <cell r="A230" t="str">
            <v>294</v>
          </cell>
          <cell r="B230">
            <v>40764</v>
          </cell>
          <cell r="C230" t="str">
            <v>ESPA</v>
          </cell>
          <cell r="D230" t="str">
            <v>Table de montage + comptage</v>
          </cell>
          <cell r="E230">
            <v>0</v>
          </cell>
          <cell r="F230">
            <v>39958.582638888889</v>
          </cell>
          <cell r="G230" t="str">
            <v>Transfert Hutchinson Tunisie (Sousse)</v>
          </cell>
          <cell r="K230" t="str">
            <v>1118  Colliers de fixation</v>
          </cell>
          <cell r="M230" t="str">
            <v>230V mono</v>
          </cell>
          <cell r="Q230" t="str">
            <v>500VA</v>
          </cell>
          <cell r="R230" t="str">
            <v>non</v>
          </cell>
          <cell r="S230" t="str">
            <v>non</v>
          </cell>
          <cell r="T230" t="str">
            <v>non</v>
          </cell>
          <cell r="U230" t="str">
            <v>oui</v>
          </cell>
          <cell r="V230" t="str">
            <v>oui</v>
          </cell>
          <cell r="W230" t="str">
            <v>non</v>
          </cell>
          <cell r="AC230" t="str">
            <v>Schéma électrique</v>
          </cell>
          <cell r="AE230" t="str">
            <v>Souplet SA (416002)
Dinel SA
Radiospares Composants (606001)</v>
          </cell>
          <cell r="AF230" t="str">
            <v>RAS</v>
          </cell>
          <cell r="AH230" t="str">
            <v>non</v>
          </cell>
        </row>
        <row r="231">
          <cell r="A231" t="str">
            <v>295</v>
          </cell>
          <cell r="B231">
            <v>40764</v>
          </cell>
          <cell r="C231" t="str">
            <v>ESPA</v>
          </cell>
          <cell r="D231" t="str">
            <v>Table de Montage et Comptage</v>
          </cell>
          <cell r="E231">
            <v>0</v>
          </cell>
          <cell r="F231">
            <v>0</v>
          </cell>
          <cell r="K231" t="str">
            <v>1118  Colliers de fixation</v>
          </cell>
          <cell r="M231" t="str">
            <v>230V mono</v>
          </cell>
          <cell r="Q231" t="str">
            <v>500VA</v>
          </cell>
          <cell r="R231" t="str">
            <v>non</v>
          </cell>
          <cell r="S231" t="str">
            <v>non</v>
          </cell>
          <cell r="T231" t="str">
            <v>non</v>
          </cell>
          <cell r="U231" t="str">
            <v>oui</v>
          </cell>
          <cell r="V231" t="str">
            <v>oui</v>
          </cell>
          <cell r="W231" t="str">
            <v>non</v>
          </cell>
          <cell r="AC231" t="str">
            <v>Schéma électrique</v>
          </cell>
          <cell r="AE231" t="str">
            <v>Souplet SA (416002)
Dinel SA
Radiospares Composants (606001)</v>
          </cell>
          <cell r="AF231" t="str">
            <v>RAS</v>
          </cell>
          <cell r="AH231" t="str">
            <v>non</v>
          </cell>
        </row>
        <row r="232">
          <cell r="A232" t="str">
            <v>296</v>
          </cell>
          <cell r="B232">
            <v>40764</v>
          </cell>
          <cell r="C232" t="str">
            <v>ESPA</v>
          </cell>
          <cell r="D232" t="str">
            <v>Table de Montage et Comptage</v>
          </cell>
          <cell r="E232">
            <v>0</v>
          </cell>
          <cell r="F232">
            <v>40289.582638888889</v>
          </cell>
          <cell r="G232" t="str">
            <v>Transfert Hutchinson Tunisie (Sousse)</v>
          </cell>
          <cell r="K232" t="str">
            <v>1118  Colliers de fixation</v>
          </cell>
          <cell r="M232" t="str">
            <v>230V mono</v>
          </cell>
          <cell r="Q232" t="str">
            <v>500VA</v>
          </cell>
          <cell r="R232" t="str">
            <v>non</v>
          </cell>
          <cell r="S232" t="str">
            <v>non</v>
          </cell>
          <cell r="T232" t="str">
            <v>non</v>
          </cell>
          <cell r="U232" t="str">
            <v>oui</v>
          </cell>
          <cell r="V232" t="str">
            <v>oui</v>
          </cell>
          <cell r="W232" t="str">
            <v>non</v>
          </cell>
          <cell r="AC232" t="str">
            <v>Schéma électrique</v>
          </cell>
          <cell r="AE232" t="str">
            <v>Souplet SA (416002)
Dinel SA
Radiospares Composants (606001)</v>
          </cell>
          <cell r="AF232" t="str">
            <v>RAS</v>
          </cell>
          <cell r="AH232" t="str">
            <v>non</v>
          </cell>
        </row>
        <row r="233">
          <cell r="A233" t="str">
            <v>297</v>
          </cell>
          <cell r="B233">
            <v>41566</v>
          </cell>
          <cell r="C233" t="str">
            <v>ESPA</v>
          </cell>
          <cell r="D233" t="str">
            <v>Table de Montage et Comptage</v>
          </cell>
          <cell r="E233">
            <v>0</v>
          </cell>
          <cell r="F233">
            <v>41566.582638888889</v>
          </cell>
          <cell r="G233" t="str">
            <v>transféré à Sousse (Tunisie)</v>
          </cell>
          <cell r="K233" t="str">
            <v>1118  Colliers de fixation</v>
          </cell>
          <cell r="M233" t="str">
            <v>230V mono</v>
          </cell>
          <cell r="Q233" t="str">
            <v>500VA</v>
          </cell>
          <cell r="R233" t="str">
            <v>non</v>
          </cell>
          <cell r="S233" t="str">
            <v>non</v>
          </cell>
          <cell r="T233" t="str">
            <v>non</v>
          </cell>
          <cell r="U233" t="str">
            <v>oui</v>
          </cell>
          <cell r="V233" t="str">
            <v>oui</v>
          </cell>
          <cell r="W233" t="str">
            <v>non</v>
          </cell>
          <cell r="AC233" t="str">
            <v>Schéma électrique</v>
          </cell>
          <cell r="AE233" t="str">
            <v>Souplet SA (416002)
Dinel SA
Radiospares Composants (606001)</v>
          </cell>
          <cell r="AF233" t="str">
            <v>RAS</v>
          </cell>
          <cell r="AH233" t="str">
            <v>non</v>
          </cell>
        </row>
        <row r="234">
          <cell r="A234" t="str">
            <v>298</v>
          </cell>
          <cell r="B234">
            <v>40764</v>
          </cell>
          <cell r="C234" t="str">
            <v>ESPA</v>
          </cell>
          <cell r="D234" t="str">
            <v>Table de Montage et Comptage</v>
          </cell>
          <cell r="E234">
            <v>0</v>
          </cell>
          <cell r="F234">
            <v>0</v>
          </cell>
          <cell r="I234"/>
          <cell r="K234" t="str">
            <v>1118  Colliers de fixation</v>
          </cell>
          <cell r="M234" t="str">
            <v>230V mono</v>
          </cell>
          <cell r="P234"/>
          <cell r="Q234" t="str">
            <v>500VA</v>
          </cell>
          <cell r="R234" t="str">
            <v>non</v>
          </cell>
          <cell r="S234" t="str">
            <v>non</v>
          </cell>
          <cell r="T234" t="str">
            <v>non</v>
          </cell>
          <cell r="U234" t="str">
            <v>oui</v>
          </cell>
          <cell r="V234" t="str">
            <v>oui</v>
          </cell>
          <cell r="W234" t="str">
            <v>non</v>
          </cell>
          <cell r="AC234" t="str">
            <v>Schéma électrique</v>
          </cell>
          <cell r="AE234" t="str">
            <v>Souplet SA (416002)
Dinel SA
Radiospares Composants (606001)</v>
          </cell>
          <cell r="AF234" t="str">
            <v>RAS</v>
          </cell>
          <cell r="AH234" t="str">
            <v>non</v>
          </cell>
        </row>
        <row r="235">
          <cell r="A235" t="str">
            <v>299</v>
          </cell>
          <cell r="B235">
            <v>40764</v>
          </cell>
          <cell r="C235" t="str">
            <v>ESPA</v>
          </cell>
          <cell r="D235" t="str">
            <v>Table de Montage et Comptage</v>
          </cell>
          <cell r="E235">
            <v>0</v>
          </cell>
          <cell r="F235">
            <v>0</v>
          </cell>
          <cell r="I235"/>
          <cell r="K235" t="str">
            <v>1118  Colliers de fixation</v>
          </cell>
          <cell r="M235" t="str">
            <v>230V mono</v>
          </cell>
          <cell r="P235"/>
          <cell r="Q235" t="str">
            <v>500VA</v>
          </cell>
          <cell r="R235" t="str">
            <v>non</v>
          </cell>
          <cell r="S235" t="str">
            <v>non</v>
          </cell>
          <cell r="T235" t="str">
            <v>non</v>
          </cell>
          <cell r="U235" t="str">
            <v>oui</v>
          </cell>
          <cell r="V235" t="str">
            <v>oui</v>
          </cell>
          <cell r="W235" t="str">
            <v>non</v>
          </cell>
          <cell r="AC235" t="str">
            <v>Schéma électrique</v>
          </cell>
          <cell r="AE235" t="str">
            <v>Souplet SA (416002)
Dinel SA
Radiospares Composants (606001)</v>
          </cell>
          <cell r="AF235" t="str">
            <v>RAS</v>
          </cell>
          <cell r="AH235" t="str">
            <v>non</v>
          </cell>
        </row>
        <row r="236">
          <cell r="A236" t="str">
            <v>300</v>
          </cell>
          <cell r="B236">
            <v>39391</v>
          </cell>
          <cell r="C236" t="str">
            <v>ADMV</v>
          </cell>
          <cell r="D236" t="str">
            <v>Bol vibrant</v>
          </cell>
          <cell r="E236">
            <v>0</v>
          </cell>
          <cell r="F236">
            <v>39384.540972222225</v>
          </cell>
          <cell r="G236" t="str">
            <v>ferraillage</v>
          </cell>
          <cell r="I236">
            <v>108</v>
          </cell>
          <cell r="J236">
            <v>1047</v>
          </cell>
          <cell r="K236" t="str">
            <v>1119  Découpe</v>
          </cell>
          <cell r="L236">
            <v>1987</v>
          </cell>
          <cell r="M236" t="str">
            <v>230V mono</v>
          </cell>
          <cell r="Q236" t="str">
            <v>1200VA</v>
          </cell>
          <cell r="R236" t="str">
            <v>non</v>
          </cell>
          <cell r="S236" t="str">
            <v>non</v>
          </cell>
          <cell r="T236" t="str">
            <v>non</v>
          </cell>
          <cell r="U236" t="str">
            <v>non</v>
          </cell>
          <cell r="V236" t="str">
            <v>non</v>
          </cell>
          <cell r="W236" t="str">
            <v>non</v>
          </cell>
          <cell r="AC236" t="str">
            <v>Vide</v>
          </cell>
          <cell r="AF236" t="str">
            <v>RAS</v>
          </cell>
          <cell r="AH236" t="str">
            <v>non</v>
          </cell>
        </row>
        <row r="237">
          <cell r="A237" t="str">
            <v>302</v>
          </cell>
          <cell r="B237">
            <v>39391</v>
          </cell>
          <cell r="C237" t="str">
            <v>SINEX</v>
          </cell>
          <cell r="D237" t="str">
            <v>Bol + Rail vibrant</v>
          </cell>
          <cell r="E237">
            <v>0</v>
          </cell>
          <cell r="F237">
            <v>39384.540972222225</v>
          </cell>
          <cell r="G237" t="str">
            <v>ferraillage</v>
          </cell>
          <cell r="I237" t="str">
            <v>EBOD + RAIL</v>
          </cell>
          <cell r="J237" t="str">
            <v>939 F 2</v>
          </cell>
          <cell r="K237" t="str">
            <v>1119  Découpe</v>
          </cell>
          <cell r="M237" t="str">
            <v>230V mono</v>
          </cell>
          <cell r="Q237" t="str">
            <v>1200VA</v>
          </cell>
          <cell r="R237" t="str">
            <v>non</v>
          </cell>
          <cell r="S237" t="str">
            <v>non</v>
          </cell>
          <cell r="T237" t="str">
            <v>non</v>
          </cell>
          <cell r="U237" t="str">
            <v>non</v>
          </cell>
          <cell r="V237" t="str">
            <v>non</v>
          </cell>
          <cell r="W237" t="str">
            <v>non</v>
          </cell>
          <cell r="AC237" t="str">
            <v>Vide</v>
          </cell>
          <cell r="AF237" t="str">
            <v>RAS</v>
          </cell>
          <cell r="AH237" t="str">
            <v>non</v>
          </cell>
        </row>
        <row r="238">
          <cell r="A238" t="str">
            <v>306</v>
          </cell>
          <cell r="B238">
            <v>39958</v>
          </cell>
          <cell r="C238" t="str">
            <v>ESPA</v>
          </cell>
          <cell r="D238" t="str">
            <v>Balancier</v>
          </cell>
          <cell r="E238">
            <v>0</v>
          </cell>
          <cell r="F238">
            <v>0</v>
          </cell>
          <cell r="I238"/>
          <cell r="K238" t="str">
            <v>1118  Colliers de fixation</v>
          </cell>
          <cell r="M238" t="str">
            <v>autre</v>
          </cell>
          <cell r="Q238" t="str">
            <v>Non</v>
          </cell>
          <cell r="R238" t="str">
            <v>non</v>
          </cell>
          <cell r="S238" t="str">
            <v>non</v>
          </cell>
          <cell r="T238" t="str">
            <v>non</v>
          </cell>
          <cell r="U238" t="str">
            <v>non</v>
          </cell>
          <cell r="V238" t="str">
            <v>non</v>
          </cell>
          <cell r="W238" t="str">
            <v>non</v>
          </cell>
          <cell r="AC238" t="str">
            <v>Vide</v>
          </cell>
          <cell r="AH238" t="str">
            <v>non</v>
          </cell>
        </row>
        <row r="239">
          <cell r="A239" t="str">
            <v>307</v>
          </cell>
          <cell r="B239">
            <v>40765</v>
          </cell>
          <cell r="C239" t="str">
            <v>ESPA</v>
          </cell>
          <cell r="D239" t="str">
            <v>Balancier</v>
          </cell>
          <cell r="E239">
            <v>0</v>
          </cell>
          <cell r="F239">
            <v>0</v>
          </cell>
          <cell r="K239" t="str">
            <v>1118  Colliers de fixation</v>
          </cell>
          <cell r="L239"/>
          <cell r="M239" t="str">
            <v>autre</v>
          </cell>
          <cell r="P239"/>
          <cell r="Q239" t="str">
            <v>Non</v>
          </cell>
          <cell r="R239" t="str">
            <v>non</v>
          </cell>
          <cell r="S239" t="str">
            <v>non</v>
          </cell>
          <cell r="T239" t="str">
            <v>non</v>
          </cell>
          <cell r="U239" t="str">
            <v>non</v>
          </cell>
          <cell r="V239" t="str">
            <v>non</v>
          </cell>
          <cell r="W239" t="str">
            <v>non</v>
          </cell>
          <cell r="AC239" t="str">
            <v>Vide</v>
          </cell>
          <cell r="AF239"/>
          <cell r="AH239" t="str">
            <v>N/A</v>
          </cell>
        </row>
        <row r="240">
          <cell r="A240" t="str">
            <v>308</v>
          </cell>
          <cell r="B240">
            <v>40585</v>
          </cell>
          <cell r="C240" t="str">
            <v>ESPA</v>
          </cell>
          <cell r="D240" t="str">
            <v>Balancier</v>
          </cell>
          <cell r="E240">
            <v>0</v>
          </cell>
          <cell r="F240">
            <v>40585.540972222225</v>
          </cell>
          <cell r="G240" t="str">
            <v>transféré à HUTCHINSON Tunisie (Sousse)</v>
          </cell>
          <cell r="K240" t="str">
            <v>1118  Colliers de fixation</v>
          </cell>
          <cell r="M240" t="str">
            <v>sans</v>
          </cell>
          <cell r="Q240" t="str">
            <v>Non</v>
          </cell>
          <cell r="R240" t="str">
            <v>non</v>
          </cell>
          <cell r="S240" t="str">
            <v>non</v>
          </cell>
          <cell r="T240" t="str">
            <v>non</v>
          </cell>
          <cell r="U240" t="str">
            <v>non</v>
          </cell>
          <cell r="V240" t="str">
            <v>non</v>
          </cell>
          <cell r="W240" t="str">
            <v>non</v>
          </cell>
          <cell r="AC240" t="str">
            <v>Vide</v>
          </cell>
          <cell r="AH240" t="str">
            <v>non</v>
          </cell>
        </row>
        <row r="241">
          <cell r="A241" t="str">
            <v>309</v>
          </cell>
          <cell r="B241">
            <v>39958</v>
          </cell>
          <cell r="C241" t="str">
            <v>ESPA</v>
          </cell>
          <cell r="D241" t="str">
            <v>Table  de roulage</v>
          </cell>
          <cell r="E241">
            <v>0</v>
          </cell>
          <cell r="F241">
            <v>0</v>
          </cell>
          <cell r="K241" t="str">
            <v>1118  Colliers de fixation</v>
          </cell>
          <cell r="M241" t="str">
            <v>autre</v>
          </cell>
          <cell r="Q241" t="str">
            <v>Non</v>
          </cell>
          <cell r="R241" t="str">
            <v>non</v>
          </cell>
          <cell r="S241" t="str">
            <v>non</v>
          </cell>
          <cell r="T241" t="str">
            <v>non</v>
          </cell>
          <cell r="U241" t="str">
            <v>non</v>
          </cell>
          <cell r="V241" t="str">
            <v>non</v>
          </cell>
          <cell r="W241" t="str">
            <v>non</v>
          </cell>
          <cell r="AC241" t="str">
            <v>Vide</v>
          </cell>
          <cell r="AF241"/>
          <cell r="AH241" t="str">
            <v>non</v>
          </cell>
        </row>
        <row r="242">
          <cell r="A242" t="str">
            <v>310</v>
          </cell>
          <cell r="B242">
            <v>39958</v>
          </cell>
          <cell r="C242" t="str">
            <v>ESPA</v>
          </cell>
          <cell r="D242" t="str">
            <v>Balancier</v>
          </cell>
          <cell r="E242">
            <v>0</v>
          </cell>
          <cell r="F242">
            <v>0</v>
          </cell>
          <cell r="K242" t="str">
            <v>1118  Colliers de fixation</v>
          </cell>
          <cell r="M242" t="str">
            <v>autre</v>
          </cell>
          <cell r="Q242" t="str">
            <v>Non</v>
          </cell>
          <cell r="R242" t="str">
            <v>non</v>
          </cell>
          <cell r="S242" t="str">
            <v>non</v>
          </cell>
          <cell r="T242" t="str">
            <v>non</v>
          </cell>
          <cell r="U242" t="str">
            <v>non</v>
          </cell>
          <cell r="V242" t="str">
            <v>non</v>
          </cell>
          <cell r="W242" t="str">
            <v>non</v>
          </cell>
          <cell r="AC242" t="str">
            <v>Vide</v>
          </cell>
          <cell r="AF242"/>
          <cell r="AH242" t="str">
            <v>non</v>
          </cell>
        </row>
        <row r="243">
          <cell r="A243" t="str">
            <v>311</v>
          </cell>
          <cell r="B243">
            <v>39318</v>
          </cell>
          <cell r="C243" t="str">
            <v>ESPA</v>
          </cell>
          <cell r="D243" t="str">
            <v>Tournette</v>
          </cell>
          <cell r="E243">
            <v>0</v>
          </cell>
          <cell r="F243">
            <v>0</v>
          </cell>
          <cell r="K243" t="str">
            <v>1118  Colliers de fixation</v>
          </cell>
          <cell r="M243" t="str">
            <v>230V mono</v>
          </cell>
          <cell r="Q243" t="str">
            <v>500VA</v>
          </cell>
          <cell r="R243" t="str">
            <v>non</v>
          </cell>
          <cell r="S243" t="str">
            <v>non</v>
          </cell>
          <cell r="T243" t="str">
            <v>non</v>
          </cell>
          <cell r="U243" t="str">
            <v>non</v>
          </cell>
          <cell r="V243" t="str">
            <v>non</v>
          </cell>
          <cell r="W243" t="str">
            <v>non</v>
          </cell>
          <cell r="AC243" t="str">
            <v>Vide</v>
          </cell>
          <cell r="AF243"/>
          <cell r="AH243" t="str">
            <v>non</v>
          </cell>
        </row>
        <row r="244">
          <cell r="A244" t="str">
            <v>312</v>
          </cell>
          <cell r="B244">
            <v>40947</v>
          </cell>
          <cell r="C244" t="str">
            <v>PRESSIX</v>
          </cell>
          <cell r="D244" t="str">
            <v>Presse</v>
          </cell>
          <cell r="E244">
            <v>0</v>
          </cell>
          <cell r="F244">
            <v>0</v>
          </cell>
          <cell r="I244" t="str">
            <v>65 CNR 4</v>
          </cell>
          <cell r="J244" t="str">
            <v>65/0/90/98</v>
          </cell>
          <cell r="K244" t="str">
            <v>1118  Colliers de fixation</v>
          </cell>
          <cell r="L244">
            <v>1998</v>
          </cell>
          <cell r="M244" t="str">
            <v>410V tri</v>
          </cell>
          <cell r="Q244" t="str">
            <v>2500VA</v>
          </cell>
          <cell r="R244" t="str">
            <v>oui</v>
          </cell>
          <cell r="S244" t="str">
            <v>non</v>
          </cell>
          <cell r="T244" t="str">
            <v>non</v>
          </cell>
          <cell r="U244" t="str">
            <v>non</v>
          </cell>
          <cell r="V244" t="str">
            <v>non</v>
          </cell>
          <cell r="W244" t="str">
            <v>non</v>
          </cell>
          <cell r="AC244" t="str">
            <v>Docs tehniques, Doc Enerpac, Manuel utilisation variateur 1336 Plus CA Allan Bradley</v>
          </cell>
          <cell r="AE244" t="str">
            <v>Euro Presses Machines Outils</v>
          </cell>
          <cell r="AF244"/>
          <cell r="AH244" t="str">
            <v>oui</v>
          </cell>
        </row>
        <row r="245">
          <cell r="A245" t="str">
            <v>313</v>
          </cell>
          <cell r="B245">
            <v>42781</v>
          </cell>
          <cell r="C245" t="str">
            <v>PRESSMAC</v>
          </cell>
          <cell r="D245" t="str">
            <v>Amenage</v>
          </cell>
          <cell r="E245">
            <v>0</v>
          </cell>
          <cell r="F245">
            <v>0</v>
          </cell>
          <cell r="I245" t="str">
            <v>MINIMAC 1 S</v>
          </cell>
          <cell r="J245" t="str">
            <v>100.6.98</v>
          </cell>
          <cell r="K245" t="str">
            <v>1118  Colliers de fixation</v>
          </cell>
          <cell r="M245" t="str">
            <v>410V tri</v>
          </cell>
          <cell r="Q245" t="str">
            <v>600VA</v>
          </cell>
          <cell r="R245" t="str">
            <v>oui</v>
          </cell>
          <cell r="S245" t="str">
            <v>non</v>
          </cell>
          <cell r="T245" t="str">
            <v>non</v>
          </cell>
          <cell r="U245" t="str">
            <v>non</v>
          </cell>
          <cell r="V245" t="str">
            <v>non</v>
          </cell>
          <cell r="W245" t="str">
            <v>non</v>
          </cell>
          <cell r="AC245" t="str">
            <v>Notice de pogrammation, Doc Leroy Sommer variateur de vitesse pour moteur asynchrone</v>
          </cell>
          <cell r="AE245" t="str">
            <v>Pressmac</v>
          </cell>
          <cell r="AF245"/>
          <cell r="AH245" t="str">
            <v>oui</v>
          </cell>
        </row>
        <row r="246">
          <cell r="A246" t="str">
            <v>314</v>
          </cell>
          <cell r="B246">
            <v>42781</v>
          </cell>
          <cell r="C246" t="str">
            <v>DIMENCO</v>
          </cell>
          <cell r="D246" t="str">
            <v>Amenage + redresseur</v>
          </cell>
          <cell r="E246">
            <v>0</v>
          </cell>
          <cell r="F246">
            <v>0</v>
          </cell>
          <cell r="I246" t="str">
            <v>1633/BV</v>
          </cell>
          <cell r="J246" t="str">
            <v>1240/434835</v>
          </cell>
          <cell r="K246" t="str">
            <v>1118  Colliers de fixation</v>
          </cell>
          <cell r="L246">
            <v>1998</v>
          </cell>
          <cell r="M246" t="str">
            <v>410V tri</v>
          </cell>
          <cell r="Q246" t="str">
            <v>1200VA</v>
          </cell>
          <cell r="R246" t="str">
            <v>non</v>
          </cell>
          <cell r="S246" t="str">
            <v>non</v>
          </cell>
          <cell r="T246" t="str">
            <v>non</v>
          </cell>
          <cell r="U246" t="str">
            <v>non</v>
          </cell>
          <cell r="V246" t="str">
            <v>non</v>
          </cell>
          <cell r="W246" t="str">
            <v>non</v>
          </cell>
          <cell r="AC246" t="str">
            <v>Doc Dimeco Alipresse (système de palpage+redresseur motorisé), doc amenage pneumatique</v>
          </cell>
          <cell r="AE246" t="str">
            <v>Dimeco Alipresses</v>
          </cell>
          <cell r="AF246"/>
          <cell r="AH246" t="str">
            <v>oui</v>
          </cell>
        </row>
        <row r="247">
          <cell r="A247" t="str">
            <v>315</v>
          </cell>
          <cell r="B247">
            <v>39958</v>
          </cell>
          <cell r="C247" t="str">
            <v>ESPA</v>
          </cell>
          <cell r="D247" t="str">
            <v>Table de roulage</v>
          </cell>
          <cell r="E247">
            <v>0</v>
          </cell>
          <cell r="F247">
            <v>39958.582638888889</v>
          </cell>
          <cell r="G247" t="str">
            <v>Transfert Hutchinson Tunisie (Sousse)</v>
          </cell>
          <cell r="K247" t="str">
            <v>1118  Colliers de fixation</v>
          </cell>
          <cell r="M247" t="str">
            <v>autre</v>
          </cell>
          <cell r="Q247" t="str">
            <v>Non</v>
          </cell>
          <cell r="R247" t="str">
            <v>non</v>
          </cell>
          <cell r="S247" t="str">
            <v>non</v>
          </cell>
          <cell r="T247" t="str">
            <v>non</v>
          </cell>
          <cell r="U247" t="str">
            <v>non</v>
          </cell>
          <cell r="V247" t="str">
            <v>non</v>
          </cell>
          <cell r="W247" t="str">
            <v>non</v>
          </cell>
          <cell r="AC247" t="str">
            <v>Vide</v>
          </cell>
          <cell r="AH247" t="str">
            <v>non</v>
          </cell>
        </row>
        <row r="248">
          <cell r="A248" t="str">
            <v>316</v>
          </cell>
          <cell r="B248">
            <v>39958</v>
          </cell>
          <cell r="C248" t="str">
            <v>ESPA</v>
          </cell>
          <cell r="D248" t="str">
            <v>Table de roulage</v>
          </cell>
          <cell r="E248">
            <v>0</v>
          </cell>
          <cell r="F248">
            <v>0</v>
          </cell>
          <cell r="K248" t="str">
            <v>1118  Colliers de fixation</v>
          </cell>
          <cell r="M248" t="str">
            <v>autre</v>
          </cell>
          <cell r="Q248" t="str">
            <v>Non</v>
          </cell>
          <cell r="R248" t="str">
            <v>non</v>
          </cell>
          <cell r="S248" t="str">
            <v>non</v>
          </cell>
          <cell r="T248" t="str">
            <v>non</v>
          </cell>
          <cell r="U248" t="str">
            <v>non</v>
          </cell>
          <cell r="V248" t="str">
            <v>non</v>
          </cell>
          <cell r="W248" t="str">
            <v>non</v>
          </cell>
          <cell r="AC248" t="str">
            <v>Vide</v>
          </cell>
          <cell r="AF248"/>
          <cell r="AH248" t="str">
            <v>non</v>
          </cell>
        </row>
        <row r="249">
          <cell r="A249" t="str">
            <v>317</v>
          </cell>
          <cell r="B249">
            <v>40764</v>
          </cell>
          <cell r="C249" t="str">
            <v>DIMENCO</v>
          </cell>
          <cell r="D249" t="str">
            <v>Dévidoir double</v>
          </cell>
          <cell r="E249">
            <v>0</v>
          </cell>
          <cell r="F249">
            <v>0</v>
          </cell>
          <cell r="I249" t="str">
            <v>2310/DF</v>
          </cell>
          <cell r="J249" t="str">
            <v>2502/2 - 34835</v>
          </cell>
          <cell r="K249" t="str">
            <v>1118  Colliers de fixation</v>
          </cell>
          <cell r="L249">
            <v>1998</v>
          </cell>
          <cell r="M249" t="str">
            <v>autre</v>
          </cell>
          <cell r="Q249" t="str">
            <v>Non</v>
          </cell>
          <cell r="R249" t="str">
            <v>non</v>
          </cell>
          <cell r="S249" t="str">
            <v>non</v>
          </cell>
          <cell r="T249" t="str">
            <v>non</v>
          </cell>
          <cell r="U249" t="str">
            <v>non</v>
          </cell>
          <cell r="V249" t="str">
            <v>non</v>
          </cell>
          <cell r="W249" t="str">
            <v>non</v>
          </cell>
          <cell r="AC249" t="str">
            <v>Vide</v>
          </cell>
          <cell r="AE249" t="str">
            <v>Dimeco Alipresses</v>
          </cell>
          <cell r="AF249"/>
          <cell r="AH249" t="str">
            <v>non</v>
          </cell>
        </row>
        <row r="250">
          <cell r="A250" t="str">
            <v>318</v>
          </cell>
          <cell r="B250">
            <v>40765</v>
          </cell>
          <cell r="C250" t="str">
            <v>ESPA</v>
          </cell>
          <cell r="D250" t="str">
            <v xml:space="preserve">Rouleuse  </v>
          </cell>
          <cell r="E250">
            <v>0</v>
          </cell>
          <cell r="F250">
            <v>0</v>
          </cell>
          <cell r="K250" t="str">
            <v>1118  Colliers de fixation</v>
          </cell>
          <cell r="M250" t="str">
            <v>autre</v>
          </cell>
          <cell r="P250"/>
          <cell r="Q250" t="str">
            <v>Non</v>
          </cell>
          <cell r="R250" t="str">
            <v>oui</v>
          </cell>
          <cell r="S250" t="str">
            <v>non</v>
          </cell>
          <cell r="T250" t="str">
            <v>non</v>
          </cell>
          <cell r="U250" t="str">
            <v>non</v>
          </cell>
          <cell r="V250" t="str">
            <v>non</v>
          </cell>
          <cell r="W250" t="str">
            <v>non</v>
          </cell>
          <cell r="AC250" t="str">
            <v>Vide</v>
          </cell>
          <cell r="AF250"/>
          <cell r="AH250" t="str">
            <v>N/A</v>
          </cell>
        </row>
        <row r="251">
          <cell r="A251" t="str">
            <v>319</v>
          </cell>
          <cell r="B251">
            <v>39958</v>
          </cell>
          <cell r="C251" t="str">
            <v>ESPA</v>
          </cell>
          <cell r="D251" t="str">
            <v>Massicot coupe profilés</v>
          </cell>
          <cell r="E251">
            <v>0</v>
          </cell>
          <cell r="F251">
            <v>37773.582638888889</v>
          </cell>
          <cell r="G251" t="str">
            <v>ferraillage</v>
          </cell>
          <cell r="I251" t="str">
            <v>---</v>
          </cell>
          <cell r="J251" t="str">
            <v>---</v>
          </cell>
          <cell r="K251" t="str">
            <v>1118  Colliers de fixation</v>
          </cell>
          <cell r="M251" t="str">
            <v>autre</v>
          </cell>
          <cell r="Q251" t="str">
            <v>Non</v>
          </cell>
          <cell r="R251" t="str">
            <v>non</v>
          </cell>
          <cell r="S251" t="str">
            <v>non</v>
          </cell>
          <cell r="T251" t="str">
            <v>non</v>
          </cell>
          <cell r="U251" t="str">
            <v>non</v>
          </cell>
          <cell r="V251" t="str">
            <v>non</v>
          </cell>
          <cell r="W251" t="str">
            <v>non</v>
          </cell>
          <cell r="AC251" t="str">
            <v>Vide</v>
          </cell>
          <cell r="AH251" t="str">
            <v>non</v>
          </cell>
        </row>
        <row r="252">
          <cell r="A252" t="str">
            <v>320</v>
          </cell>
          <cell r="B252">
            <v>40765</v>
          </cell>
          <cell r="C252" t="str">
            <v>ESPA</v>
          </cell>
          <cell r="D252" t="str">
            <v>Rouleuse</v>
          </cell>
          <cell r="E252">
            <v>0</v>
          </cell>
          <cell r="F252">
            <v>0</v>
          </cell>
          <cell r="K252" t="str">
            <v>1118  Colliers de fixation</v>
          </cell>
          <cell r="M252" t="str">
            <v>autre</v>
          </cell>
          <cell r="Q252" t="str">
            <v>Non</v>
          </cell>
          <cell r="R252" t="str">
            <v>oui</v>
          </cell>
          <cell r="S252" t="str">
            <v>non</v>
          </cell>
          <cell r="T252" t="str">
            <v>non</v>
          </cell>
          <cell r="U252" t="str">
            <v>non</v>
          </cell>
          <cell r="V252" t="str">
            <v>non</v>
          </cell>
          <cell r="W252" t="str">
            <v>non</v>
          </cell>
          <cell r="AC252" t="str">
            <v>Vide</v>
          </cell>
          <cell r="AF252"/>
          <cell r="AH252" t="str">
            <v>N/A</v>
          </cell>
        </row>
        <row r="253">
          <cell r="A253" t="str">
            <v>321</v>
          </cell>
          <cell r="B253">
            <v>40765</v>
          </cell>
          <cell r="C253" t="str">
            <v>ESPA</v>
          </cell>
          <cell r="D253" t="str">
            <v>Avance + Ebavureur</v>
          </cell>
          <cell r="E253">
            <v>0</v>
          </cell>
          <cell r="F253">
            <v>0</v>
          </cell>
          <cell r="K253" t="str">
            <v>1118  Colliers de fixation</v>
          </cell>
          <cell r="M253" t="str">
            <v>230V mono</v>
          </cell>
          <cell r="Q253" t="str">
            <v>400VA</v>
          </cell>
          <cell r="R253" t="str">
            <v>non</v>
          </cell>
          <cell r="S253" t="str">
            <v>non</v>
          </cell>
          <cell r="T253" t="str">
            <v>non</v>
          </cell>
          <cell r="U253" t="str">
            <v>non</v>
          </cell>
          <cell r="V253" t="str">
            <v>non</v>
          </cell>
          <cell r="W253" t="str">
            <v>non</v>
          </cell>
          <cell r="AC253" t="str">
            <v>Vide</v>
          </cell>
          <cell r="AF253"/>
          <cell r="AH253" t="str">
            <v>N/A</v>
          </cell>
        </row>
        <row r="254">
          <cell r="A254" t="str">
            <v>322</v>
          </cell>
          <cell r="B254">
            <v>39318</v>
          </cell>
          <cell r="C254" t="str">
            <v>ESPA</v>
          </cell>
          <cell r="D254" t="str">
            <v>Dévidoir</v>
          </cell>
          <cell r="E254">
            <v>0</v>
          </cell>
          <cell r="F254">
            <v>0</v>
          </cell>
          <cell r="K254" t="str">
            <v>1118  Colliers de fixation</v>
          </cell>
          <cell r="M254" t="str">
            <v>autre</v>
          </cell>
          <cell r="Q254" t="str">
            <v>Non</v>
          </cell>
          <cell r="R254" t="str">
            <v>non</v>
          </cell>
          <cell r="S254" t="str">
            <v>non</v>
          </cell>
          <cell r="T254" t="str">
            <v>non</v>
          </cell>
          <cell r="U254" t="str">
            <v>non</v>
          </cell>
          <cell r="V254" t="str">
            <v>non</v>
          </cell>
          <cell r="W254" t="str">
            <v>non</v>
          </cell>
          <cell r="AC254" t="str">
            <v>Vide</v>
          </cell>
          <cell r="AF254"/>
          <cell r="AH254" t="str">
            <v>non</v>
          </cell>
        </row>
        <row r="255">
          <cell r="A255" t="str">
            <v>323</v>
          </cell>
          <cell r="B255">
            <v>40764</v>
          </cell>
          <cell r="C255" t="str">
            <v>MECANOLAV</v>
          </cell>
          <cell r="D255" t="str">
            <v>Machine à laver</v>
          </cell>
          <cell r="E255">
            <v>0</v>
          </cell>
          <cell r="F255">
            <v>0</v>
          </cell>
          <cell r="I255" t="str">
            <v>IC2</v>
          </cell>
          <cell r="J255">
            <v>1868</v>
          </cell>
          <cell r="K255" t="str">
            <v>1118  Colliers de fixation</v>
          </cell>
          <cell r="M255" t="str">
            <v>410V tri</v>
          </cell>
          <cell r="Q255" t="str">
            <v>6200VA</v>
          </cell>
          <cell r="R255" t="str">
            <v>oui</v>
          </cell>
          <cell r="S255" t="str">
            <v>non</v>
          </cell>
          <cell r="T255" t="str">
            <v>non</v>
          </cell>
          <cell r="U255" t="str">
            <v>oui</v>
          </cell>
          <cell r="V255" t="str">
            <v>oui</v>
          </cell>
          <cell r="W255" t="str">
            <v>non</v>
          </cell>
          <cell r="AC255" t="str">
            <v>Notice de mise en route, brochure, doc dégraissant</v>
          </cell>
          <cell r="AE255" t="str">
            <v>Mécanolav (Ridel) (760009)</v>
          </cell>
          <cell r="AF255" t="str">
            <v>évacuation par pompe</v>
          </cell>
          <cell r="AH255" t="str">
            <v>non</v>
          </cell>
        </row>
        <row r="256">
          <cell r="A256" t="str">
            <v>324</v>
          </cell>
          <cell r="B256">
            <v>40765</v>
          </cell>
          <cell r="C256" t="str">
            <v>NABERTHERM</v>
          </cell>
          <cell r="D256" t="str">
            <v>Four de trempe</v>
          </cell>
          <cell r="E256">
            <v>0</v>
          </cell>
          <cell r="F256">
            <v>0</v>
          </cell>
          <cell r="I256" t="str">
            <v>N120/85A</v>
          </cell>
          <cell r="J256">
            <v>152845</v>
          </cell>
          <cell r="K256" t="str">
            <v>1118  Colliers de fixation</v>
          </cell>
          <cell r="L256">
            <v>1999</v>
          </cell>
          <cell r="M256" t="str">
            <v>410V tri</v>
          </cell>
          <cell r="Q256" t="str">
            <v>13000VA</v>
          </cell>
          <cell r="R256" t="str">
            <v>non</v>
          </cell>
          <cell r="S256" t="str">
            <v>non</v>
          </cell>
          <cell r="T256" t="str">
            <v>non</v>
          </cell>
          <cell r="U256" t="str">
            <v>non</v>
          </cell>
          <cell r="V256" t="str">
            <v>non</v>
          </cell>
          <cell r="W256" t="str">
            <v>non</v>
          </cell>
          <cell r="AC256" t="str">
            <v>Doc électrique, brochure, doc de programmation</v>
          </cell>
          <cell r="AE256" t="str">
            <v>Nabertherm SA</v>
          </cell>
          <cell r="AF256" t="str">
            <v>T°C maxi 850</v>
          </cell>
          <cell r="AH256" t="str">
            <v>non</v>
          </cell>
        </row>
        <row r="257">
          <cell r="A257" t="str">
            <v>325</v>
          </cell>
          <cell r="B257">
            <v>40764</v>
          </cell>
          <cell r="C257" t="str">
            <v>METTLER TOLEDO</v>
          </cell>
          <cell r="D257" t="str">
            <v>balance de pesée</v>
          </cell>
          <cell r="E257">
            <v>0</v>
          </cell>
          <cell r="F257">
            <v>0</v>
          </cell>
          <cell r="I257" t="str">
            <v>BC30</v>
          </cell>
          <cell r="K257" t="str">
            <v>1112  Colliers de serrage</v>
          </cell>
          <cell r="M257" t="str">
            <v>230V mono</v>
          </cell>
          <cell r="Q257" t="str">
            <v>115VA</v>
          </cell>
          <cell r="R257" t="str">
            <v>non</v>
          </cell>
          <cell r="S257" t="str">
            <v>non</v>
          </cell>
          <cell r="T257" t="str">
            <v>non</v>
          </cell>
          <cell r="U257" t="str">
            <v>non</v>
          </cell>
          <cell r="V257" t="str">
            <v>non</v>
          </cell>
          <cell r="W257" t="str">
            <v>non</v>
          </cell>
          <cell r="AC257" t="str">
            <v>Brochure, mode d'emploi</v>
          </cell>
          <cell r="AE257" t="str">
            <v>Mettler Toledo SA</v>
          </cell>
          <cell r="AH257" t="str">
            <v>non</v>
          </cell>
        </row>
        <row r="258">
          <cell r="A258" t="str">
            <v>328</v>
          </cell>
          <cell r="B258">
            <v>39318</v>
          </cell>
          <cell r="C258" t="str">
            <v>ESPA</v>
          </cell>
          <cell r="D258" t="str">
            <v>Double visseuses</v>
          </cell>
          <cell r="E258">
            <v>0</v>
          </cell>
          <cell r="F258">
            <v>0</v>
          </cell>
          <cell r="K258" t="str">
            <v>1112  Colliers de serrage</v>
          </cell>
          <cell r="M258" t="str">
            <v>230V mono</v>
          </cell>
          <cell r="Q258" t="str">
            <v>120W</v>
          </cell>
          <cell r="R258" t="str">
            <v>non</v>
          </cell>
          <cell r="S258" t="str">
            <v>non</v>
          </cell>
          <cell r="T258" t="str">
            <v>non</v>
          </cell>
          <cell r="U258" t="str">
            <v>non</v>
          </cell>
          <cell r="V258" t="str">
            <v>non</v>
          </cell>
          <cell r="W258" t="str">
            <v>non</v>
          </cell>
          <cell r="AC258" t="str">
            <v>Vide</v>
          </cell>
          <cell r="AH258" t="str">
            <v>non</v>
          </cell>
        </row>
        <row r="259">
          <cell r="A259" t="str">
            <v>329</v>
          </cell>
          <cell r="B259">
            <v>41509</v>
          </cell>
          <cell r="C259" t="str">
            <v>ESPA</v>
          </cell>
          <cell r="D259" t="str">
            <v>Amenage + Ebavureur</v>
          </cell>
          <cell r="E259">
            <v>0</v>
          </cell>
          <cell r="F259">
            <v>41478.582638888889</v>
          </cell>
          <cell r="G259" t="str">
            <v>ferraillage</v>
          </cell>
          <cell r="K259" t="str">
            <v>1118  Colliers de fixation</v>
          </cell>
          <cell r="M259" t="str">
            <v>230V mono</v>
          </cell>
          <cell r="Q259" t="str">
            <v>400VA</v>
          </cell>
          <cell r="R259" t="str">
            <v>non</v>
          </cell>
          <cell r="S259" t="str">
            <v>non</v>
          </cell>
          <cell r="T259" t="str">
            <v>non</v>
          </cell>
          <cell r="U259" t="str">
            <v>non</v>
          </cell>
          <cell r="V259" t="str">
            <v>non</v>
          </cell>
          <cell r="W259" t="str">
            <v>non</v>
          </cell>
          <cell r="AC259" t="str">
            <v>Vide</v>
          </cell>
          <cell r="AH259" t="str">
            <v>non</v>
          </cell>
        </row>
        <row r="260">
          <cell r="A260" t="str">
            <v>330</v>
          </cell>
          <cell r="B260">
            <v>39318</v>
          </cell>
          <cell r="C260" t="str">
            <v>ESPA</v>
          </cell>
          <cell r="D260" t="str">
            <v>Dévidoir</v>
          </cell>
          <cell r="E260">
            <v>0</v>
          </cell>
          <cell r="F260">
            <v>0</v>
          </cell>
          <cell r="K260" t="str">
            <v>1118  Colliers de fixation</v>
          </cell>
          <cell r="M260" t="str">
            <v>autre</v>
          </cell>
          <cell r="Q260" t="str">
            <v>Non</v>
          </cell>
          <cell r="R260" t="str">
            <v>non</v>
          </cell>
          <cell r="S260" t="str">
            <v>non</v>
          </cell>
          <cell r="T260" t="str">
            <v>non</v>
          </cell>
          <cell r="U260" t="str">
            <v>non</v>
          </cell>
          <cell r="V260" t="str">
            <v>non</v>
          </cell>
          <cell r="W260" t="str">
            <v>non</v>
          </cell>
          <cell r="AC260" t="str">
            <v>Vide</v>
          </cell>
          <cell r="AH260" t="str">
            <v>non</v>
          </cell>
        </row>
        <row r="261">
          <cell r="A261" t="str">
            <v>331</v>
          </cell>
          <cell r="B261">
            <v>43424</v>
          </cell>
          <cell r="C261" t="str">
            <v>D.R. BENNETT</v>
          </cell>
          <cell r="D261" t="str">
            <v>Tronçonneuse (coupe)</v>
          </cell>
          <cell r="E261">
            <v>36570.540972222225</v>
          </cell>
          <cell r="F261">
            <v>0</v>
          </cell>
          <cell r="I261" t="str">
            <v>LC300 B</v>
          </cell>
          <cell r="J261" t="str">
            <v>L 1060</v>
          </cell>
          <cell r="K261" t="str">
            <v>1122  Cintrage</v>
          </cell>
          <cell r="M261" t="str">
            <v>410V tri</v>
          </cell>
          <cell r="Q261" t="str">
            <v>6200 W</v>
          </cell>
          <cell r="R261" t="str">
            <v>non</v>
          </cell>
          <cell r="S261" t="str">
            <v>non</v>
          </cell>
          <cell r="T261" t="str">
            <v>non</v>
          </cell>
          <cell r="U261" t="str">
            <v>non</v>
          </cell>
          <cell r="V261" t="str">
            <v>non</v>
          </cell>
          <cell r="W261" t="str">
            <v>oui</v>
          </cell>
          <cell r="AC261" t="str">
            <v>Caractéristiques, schémas électriques, doc aspiration</v>
          </cell>
          <cell r="AE261" t="str">
            <v>S.D.P. (Scies de précision)
ACT Engineering</v>
          </cell>
          <cell r="AH261" t="str">
            <v>non</v>
          </cell>
        </row>
        <row r="262">
          <cell r="A262" t="str">
            <v>332</v>
          </cell>
          <cell r="B262">
            <v>43146</v>
          </cell>
          <cell r="C262" t="str">
            <v>MESSER</v>
          </cell>
          <cell r="D262" t="str">
            <v>Poste TIG</v>
          </cell>
          <cell r="E262">
            <v>0</v>
          </cell>
          <cell r="F262">
            <v>43146.041678240741</v>
          </cell>
          <cell r="G262" t="str">
            <v>ferraillage</v>
          </cell>
          <cell r="I262" t="str">
            <v>TI4300 AC/DC FWD</v>
          </cell>
          <cell r="J262">
            <v>42</v>
          </cell>
          <cell r="K262" t="str">
            <v>1117  Soudure</v>
          </cell>
          <cell r="M262" t="str">
            <v>410V tri</v>
          </cell>
          <cell r="Q262" t="str">
            <v>33000VA</v>
          </cell>
          <cell r="R262" t="str">
            <v>non</v>
          </cell>
          <cell r="S262" t="str">
            <v>non</v>
          </cell>
          <cell r="T262" t="str">
            <v>non</v>
          </cell>
          <cell r="U262" t="str">
            <v>non</v>
          </cell>
          <cell r="V262" t="str">
            <v>non</v>
          </cell>
          <cell r="W262" t="str">
            <v>non</v>
          </cell>
          <cell r="AC262" t="str">
            <v>Vide</v>
          </cell>
          <cell r="AE262" t="str">
            <v>Messer Griesheim France</v>
          </cell>
          <cell r="AH262" t="str">
            <v>non</v>
          </cell>
        </row>
        <row r="263">
          <cell r="A263" t="str">
            <v>333</v>
          </cell>
          <cell r="B263">
            <v>43424</v>
          </cell>
          <cell r="C263" t="str">
            <v>DUMORE</v>
          </cell>
          <cell r="D263" t="str">
            <v>Mini tronçonneuse (coupe)</v>
          </cell>
          <cell r="E263">
            <v>0</v>
          </cell>
          <cell r="F263">
            <v>0</v>
          </cell>
          <cell r="I263">
            <v>14011</v>
          </cell>
          <cell r="J263">
            <v>83853139</v>
          </cell>
          <cell r="K263" t="str">
            <v>1117  Soudure</v>
          </cell>
          <cell r="M263" t="str">
            <v>230V mono</v>
          </cell>
          <cell r="Q263" t="str">
            <v>450VA</v>
          </cell>
          <cell r="R263" t="str">
            <v>non</v>
          </cell>
          <cell r="S263" t="str">
            <v>non</v>
          </cell>
          <cell r="T263" t="str">
            <v>non</v>
          </cell>
          <cell r="U263" t="str">
            <v>non</v>
          </cell>
          <cell r="V263" t="str">
            <v>non</v>
          </cell>
          <cell r="W263" t="str">
            <v>non</v>
          </cell>
          <cell r="AC263" t="str">
            <v>Vide</v>
          </cell>
          <cell r="AH263" t="str">
            <v>non</v>
          </cell>
        </row>
        <row r="264">
          <cell r="A264" t="str">
            <v>334</v>
          </cell>
          <cell r="B264">
            <v>39318</v>
          </cell>
          <cell r="C264" t="str">
            <v>WIG - SPITZ</v>
          </cell>
          <cell r="D264" t="str">
            <v>Affûteuse d'Electrodes tungsténes</v>
          </cell>
          <cell r="E264">
            <v>0</v>
          </cell>
          <cell r="F264">
            <v>0</v>
          </cell>
          <cell r="I264" t="str">
            <v xml:space="preserve">H404 - 7001 </v>
          </cell>
          <cell r="J264">
            <v>8385120</v>
          </cell>
          <cell r="K264" t="str">
            <v>1117  Soudure</v>
          </cell>
          <cell r="M264" t="str">
            <v>230V mono</v>
          </cell>
          <cell r="Q264" t="str">
            <v>600VA</v>
          </cell>
          <cell r="R264" t="str">
            <v>non</v>
          </cell>
          <cell r="S264" t="str">
            <v>non</v>
          </cell>
          <cell r="T264" t="str">
            <v>non</v>
          </cell>
          <cell r="U264" t="str">
            <v>non</v>
          </cell>
          <cell r="V264" t="str">
            <v>non</v>
          </cell>
          <cell r="W264" t="str">
            <v>non</v>
          </cell>
          <cell r="AC264" t="str">
            <v>Docs électriques</v>
          </cell>
          <cell r="AF264"/>
          <cell r="AH264" t="str">
            <v>non</v>
          </cell>
        </row>
        <row r="265">
          <cell r="A265" t="str">
            <v>335</v>
          </cell>
          <cell r="B265">
            <v>39318</v>
          </cell>
          <cell r="C265" t="str">
            <v>J.M</v>
          </cell>
          <cell r="D265" t="str">
            <v>Tank</v>
          </cell>
          <cell r="E265">
            <v>0</v>
          </cell>
          <cell r="F265">
            <v>0</v>
          </cell>
          <cell r="J265" t="str">
            <v>909104 - 1</v>
          </cell>
          <cell r="K265" t="str">
            <v>1117  Soudure</v>
          </cell>
          <cell r="M265" t="str">
            <v>410V tri</v>
          </cell>
          <cell r="Q265" t="str">
            <v>900VA</v>
          </cell>
          <cell r="R265" t="str">
            <v>non</v>
          </cell>
          <cell r="S265" t="str">
            <v>non</v>
          </cell>
          <cell r="T265" t="str">
            <v>non</v>
          </cell>
          <cell r="U265" t="str">
            <v>non</v>
          </cell>
          <cell r="V265" t="str">
            <v>non</v>
          </cell>
          <cell r="W265" t="str">
            <v>non</v>
          </cell>
          <cell r="AC265" t="str">
            <v>Vide</v>
          </cell>
          <cell r="AF265"/>
          <cell r="AH265" t="str">
            <v>non</v>
          </cell>
        </row>
        <row r="266">
          <cell r="A266" t="str">
            <v>336</v>
          </cell>
          <cell r="B266">
            <v>43543</v>
          </cell>
          <cell r="C266" t="str">
            <v>SAF</v>
          </cell>
          <cell r="D266" t="str">
            <v>Vireur</v>
          </cell>
          <cell r="E266">
            <v>0</v>
          </cell>
          <cell r="F266">
            <v>43543.041678240741</v>
          </cell>
          <cell r="G266" t="str">
            <v>Ferraillage</v>
          </cell>
          <cell r="I266" t="str">
            <v>0 299 - 0321</v>
          </cell>
          <cell r="J266">
            <v>503</v>
          </cell>
          <cell r="K266" t="str">
            <v>1117  Soudure</v>
          </cell>
          <cell r="M266" t="str">
            <v>230V mono</v>
          </cell>
          <cell r="Q266" t="str">
            <v>50VA</v>
          </cell>
          <cell r="R266" t="str">
            <v>non</v>
          </cell>
          <cell r="S266" t="str">
            <v>non</v>
          </cell>
          <cell r="T266" t="str">
            <v>non</v>
          </cell>
          <cell r="U266" t="str">
            <v>non</v>
          </cell>
          <cell r="V266" t="str">
            <v>non</v>
          </cell>
          <cell r="W266" t="str">
            <v>non</v>
          </cell>
          <cell r="AC266" t="str">
            <v>Vide</v>
          </cell>
          <cell r="AH266" t="str">
            <v>non</v>
          </cell>
        </row>
        <row r="267">
          <cell r="A267" t="str">
            <v>337</v>
          </cell>
          <cell r="B267">
            <v>42101</v>
          </cell>
          <cell r="C267" t="str">
            <v>MECASONIC</v>
          </cell>
          <cell r="D267" t="str">
            <v>Soudeuse à ultra - sons</v>
          </cell>
          <cell r="E267">
            <v>0</v>
          </cell>
          <cell r="F267">
            <v>41974.540972222225</v>
          </cell>
          <cell r="G267" t="str">
            <v>Transféré à Ingrandes</v>
          </cell>
          <cell r="I267" t="str">
            <v>0MEGA - MCX</v>
          </cell>
          <cell r="J267">
            <v>130417</v>
          </cell>
          <cell r="K267" t="str">
            <v>1117  Soudure</v>
          </cell>
          <cell r="L267">
            <v>2000</v>
          </cell>
          <cell r="M267" t="str">
            <v>230V mono</v>
          </cell>
          <cell r="Q267" t="str">
            <v>5,8KVA</v>
          </cell>
          <cell r="R267" t="str">
            <v>oui</v>
          </cell>
          <cell r="S267" t="str">
            <v>non</v>
          </cell>
          <cell r="T267" t="str">
            <v>non</v>
          </cell>
          <cell r="U267" t="str">
            <v>non</v>
          </cell>
          <cell r="V267" t="str">
            <v>non</v>
          </cell>
          <cell r="W267" t="str">
            <v>non</v>
          </cell>
          <cell r="AC267" t="str">
            <v>Notice d'instruction et de maintenance</v>
          </cell>
          <cell r="AE267" t="str">
            <v xml:space="preserve">Fimatec (450024)
Mecasonic (786006)   </v>
          </cell>
          <cell r="AH267" t="str">
            <v>N/A</v>
          </cell>
        </row>
        <row r="268">
          <cell r="A268" t="str">
            <v>338</v>
          </cell>
          <cell r="B268">
            <v>39318</v>
          </cell>
          <cell r="C268" t="str">
            <v>OLYMPUS</v>
          </cell>
          <cell r="D268" t="str">
            <v>Générateur lumière / Fibre optique lumineux</v>
          </cell>
          <cell r="E268">
            <v>0</v>
          </cell>
          <cell r="F268">
            <v>0</v>
          </cell>
          <cell r="I268" t="str">
            <v>KLS - 201</v>
          </cell>
          <cell r="J268">
            <v>65763</v>
          </cell>
          <cell r="K268" t="str">
            <v>1117  Soudure</v>
          </cell>
          <cell r="M268" t="str">
            <v>230V mono</v>
          </cell>
          <cell r="Q268" t="str">
            <v>190VA</v>
          </cell>
          <cell r="R268" t="str">
            <v>non</v>
          </cell>
          <cell r="S268" t="str">
            <v>non</v>
          </cell>
          <cell r="T268" t="str">
            <v>non</v>
          </cell>
          <cell r="U268" t="str">
            <v>non</v>
          </cell>
          <cell r="V268" t="str">
            <v>non</v>
          </cell>
          <cell r="W268" t="str">
            <v>non</v>
          </cell>
          <cell r="AC268" t="str">
            <v>Vide</v>
          </cell>
          <cell r="AF268"/>
          <cell r="AH268" t="str">
            <v>non</v>
          </cell>
        </row>
        <row r="269">
          <cell r="A269" t="str">
            <v>339</v>
          </cell>
          <cell r="B269">
            <v>39318</v>
          </cell>
          <cell r="C269" t="str">
            <v>EUROMEX</v>
          </cell>
          <cell r="D269" t="str">
            <v>Générateur lumière / Fibre optique lumineux</v>
          </cell>
          <cell r="E269">
            <v>0</v>
          </cell>
          <cell r="F269">
            <v>0</v>
          </cell>
          <cell r="I269" t="str">
            <v>EK - 0</v>
          </cell>
          <cell r="K269" t="str">
            <v>1117  Soudure</v>
          </cell>
          <cell r="M269" t="str">
            <v>230V mono</v>
          </cell>
          <cell r="Q269" t="str">
            <v>35W</v>
          </cell>
          <cell r="R269" t="str">
            <v>non</v>
          </cell>
          <cell r="S269" t="str">
            <v>non</v>
          </cell>
          <cell r="T269" t="str">
            <v>non</v>
          </cell>
          <cell r="U269" t="str">
            <v>non</v>
          </cell>
          <cell r="V269" t="str">
            <v>non</v>
          </cell>
          <cell r="W269" t="str">
            <v>non</v>
          </cell>
          <cell r="AC269" t="str">
            <v>Vide</v>
          </cell>
          <cell r="AH269" t="str">
            <v>non</v>
          </cell>
        </row>
        <row r="270">
          <cell r="A270" t="str">
            <v>340</v>
          </cell>
          <cell r="B270">
            <v>40765</v>
          </cell>
          <cell r="C270" t="str">
            <v>BLM</v>
          </cell>
          <cell r="D270" t="str">
            <v>Bulbeuse AST80</v>
          </cell>
          <cell r="E270">
            <v>0</v>
          </cell>
          <cell r="F270">
            <v>0</v>
          </cell>
          <cell r="I270" t="str">
            <v>AST80NC</v>
          </cell>
          <cell r="J270">
            <v>407010406072</v>
          </cell>
          <cell r="K270" t="str">
            <v>1122  Cintrage</v>
          </cell>
          <cell r="M270" t="str">
            <v>410V tri</v>
          </cell>
          <cell r="Q270" t="str">
            <v>17800VA</v>
          </cell>
          <cell r="R270" t="str">
            <v>non</v>
          </cell>
          <cell r="S270" t="str">
            <v>non</v>
          </cell>
          <cell r="T270" t="str">
            <v>non</v>
          </cell>
          <cell r="U270" t="str">
            <v>non</v>
          </cell>
          <cell r="V270" t="str">
            <v>non</v>
          </cell>
          <cell r="W270" t="str">
            <v>non</v>
          </cell>
          <cell r="AC270" t="str">
            <v>Manuel d'utilisation, doc électrique, description machine, plans</v>
          </cell>
          <cell r="AE270" t="str">
            <v>Sams (BLM Group) (686001)</v>
          </cell>
          <cell r="AH270" t="str">
            <v>oui</v>
          </cell>
        </row>
        <row r="271">
          <cell r="A271" t="str">
            <v>341</v>
          </cell>
          <cell r="B271">
            <v>42061</v>
          </cell>
          <cell r="C271" t="str">
            <v>ALCATEL</v>
          </cell>
          <cell r="D271" t="str">
            <v>Détecteur de fuite à l'Hélium</v>
          </cell>
          <cell r="E271">
            <v>0</v>
          </cell>
          <cell r="F271">
            <v>42061.540972222225</v>
          </cell>
          <cell r="G271" t="str">
            <v>ferraillage</v>
          </cell>
          <cell r="I271" t="str">
            <v>ASM 181T</v>
          </cell>
          <cell r="J271">
            <v>8124</v>
          </cell>
          <cell r="K271" t="str">
            <v>1117  Soudure</v>
          </cell>
          <cell r="M271" t="str">
            <v>230V mono</v>
          </cell>
          <cell r="Q271" t="str">
            <v>800W</v>
          </cell>
          <cell r="R271" t="str">
            <v>non</v>
          </cell>
          <cell r="S271" t="str">
            <v>non</v>
          </cell>
          <cell r="T271" t="str">
            <v>non</v>
          </cell>
          <cell r="U271" t="str">
            <v>non</v>
          </cell>
          <cell r="V271" t="str">
            <v>non</v>
          </cell>
          <cell r="W271" t="str">
            <v>non</v>
          </cell>
          <cell r="AC271" t="str">
            <v>Schéma de principe, notice technique, doc Olympus</v>
          </cell>
          <cell r="AF271" t="str">
            <v>Présence d'hélium</v>
          </cell>
          <cell r="AH271" t="str">
            <v>oui</v>
          </cell>
        </row>
        <row r="272">
          <cell r="A272" t="str">
            <v>342</v>
          </cell>
          <cell r="B272">
            <v>40764</v>
          </cell>
          <cell r="C272" t="str">
            <v>BLM</v>
          </cell>
          <cell r="D272" t="str">
            <v>Tridimentionnelle</v>
          </cell>
          <cell r="E272">
            <v>0</v>
          </cell>
          <cell r="F272">
            <v>0</v>
          </cell>
          <cell r="K272" t="str">
            <v>1122  Cintrage</v>
          </cell>
          <cell r="M272" t="str">
            <v>230V mono</v>
          </cell>
          <cell r="R272" t="str">
            <v>non</v>
          </cell>
          <cell r="S272" t="str">
            <v>non</v>
          </cell>
          <cell r="T272" t="str">
            <v>non</v>
          </cell>
          <cell r="U272" t="str">
            <v>non</v>
          </cell>
          <cell r="V272" t="str">
            <v>non</v>
          </cell>
          <cell r="W272" t="str">
            <v>non</v>
          </cell>
          <cell r="AC272" t="str">
            <v>Vide</v>
          </cell>
          <cell r="AE272" t="str">
            <v>Sams (BLM Group) (686001)</v>
          </cell>
          <cell r="AF272" t="str">
            <v>Prochain étalonnage janvier 2003</v>
          </cell>
          <cell r="AH272" t="str">
            <v>non</v>
          </cell>
        </row>
        <row r="273">
          <cell r="A273" t="str">
            <v>343</v>
          </cell>
          <cell r="B273">
            <v>40765</v>
          </cell>
          <cell r="C273" t="str">
            <v>ESPA</v>
          </cell>
          <cell r="D273" t="str">
            <v>Vireur</v>
          </cell>
          <cell r="E273">
            <v>0</v>
          </cell>
          <cell r="F273">
            <v>0</v>
          </cell>
          <cell r="K273" t="str">
            <v>1117  Soudure</v>
          </cell>
          <cell r="M273" t="str">
            <v>230V mono</v>
          </cell>
          <cell r="Q273" t="str">
            <v>50VA</v>
          </cell>
          <cell r="R273" t="str">
            <v>non</v>
          </cell>
          <cell r="S273" t="str">
            <v>non</v>
          </cell>
          <cell r="T273" t="str">
            <v>non</v>
          </cell>
          <cell r="U273" t="str">
            <v>non</v>
          </cell>
          <cell r="V273" t="str">
            <v>non</v>
          </cell>
          <cell r="W273" t="str">
            <v>non</v>
          </cell>
          <cell r="AC273" t="str">
            <v>Caractéristiques, plans, docs Crouzet</v>
          </cell>
          <cell r="AE273" t="str">
            <v>Ets  Chains
L.M.E.I.
Transmanucentre (456001)</v>
          </cell>
          <cell r="AF273"/>
          <cell r="AH273" t="str">
            <v>N/A</v>
          </cell>
        </row>
        <row r="274">
          <cell r="A274" t="str">
            <v>344</v>
          </cell>
          <cell r="B274">
            <v>42331</v>
          </cell>
          <cell r="C274" t="str">
            <v>PARKER</v>
          </cell>
          <cell r="D274" t="str">
            <v>Machine à evaser</v>
          </cell>
          <cell r="E274">
            <v>0</v>
          </cell>
          <cell r="F274">
            <v>42331.540972222225</v>
          </cell>
          <cell r="G274" t="str">
            <v>Ferraillage</v>
          </cell>
          <cell r="I274">
            <v>1025</v>
          </cell>
          <cell r="J274">
            <v>7082291096</v>
          </cell>
          <cell r="K274" t="str">
            <v>1122  Cintrage</v>
          </cell>
          <cell r="L274">
            <v>1996</v>
          </cell>
          <cell r="M274" t="str">
            <v>410V tri</v>
          </cell>
          <cell r="Q274" t="str">
            <v>2000VA</v>
          </cell>
          <cell r="R274" t="str">
            <v>non</v>
          </cell>
          <cell r="S274" t="str">
            <v>non</v>
          </cell>
          <cell r="T274" t="str">
            <v>non</v>
          </cell>
          <cell r="U274" t="str">
            <v>non</v>
          </cell>
          <cell r="V274" t="str">
            <v>non</v>
          </cell>
          <cell r="W274" t="str">
            <v>non</v>
          </cell>
          <cell r="AC274" t="str">
            <v>Vide</v>
          </cell>
          <cell r="AE274" t="str">
            <v>Voir parker</v>
          </cell>
          <cell r="AH274" t="str">
            <v>non</v>
          </cell>
        </row>
        <row r="275">
          <cell r="A275" t="str">
            <v>345</v>
          </cell>
          <cell r="B275">
            <v>40765</v>
          </cell>
          <cell r="C275" t="str">
            <v>ESPA</v>
          </cell>
          <cell r="D275" t="str">
            <v>Banc d'essai air/eau</v>
          </cell>
          <cell r="E275">
            <v>0</v>
          </cell>
          <cell r="F275">
            <v>0</v>
          </cell>
          <cell r="K275" t="str">
            <v>1117  Soudure</v>
          </cell>
          <cell r="M275" t="str">
            <v>autre</v>
          </cell>
          <cell r="Q275" t="str">
            <v>Non</v>
          </cell>
          <cell r="R275" t="str">
            <v>oui</v>
          </cell>
          <cell r="S275" t="str">
            <v>non</v>
          </cell>
          <cell r="T275" t="str">
            <v>non</v>
          </cell>
          <cell r="U275" t="str">
            <v>oui</v>
          </cell>
          <cell r="V275" t="str">
            <v>oui</v>
          </cell>
          <cell r="W275" t="str">
            <v>non</v>
          </cell>
          <cell r="AC275" t="str">
            <v>Demande de travaux, plans, doc technique du détendeur</v>
          </cell>
          <cell r="AE275" t="str">
            <v>Hydrotec (450155)</v>
          </cell>
          <cell r="AF275" t="str">
            <v>Présence d'azote, chgt de l'eau toute les semaines</v>
          </cell>
          <cell r="AH275" t="str">
            <v>non</v>
          </cell>
        </row>
        <row r="276">
          <cell r="A276" t="str">
            <v>346</v>
          </cell>
          <cell r="B276">
            <v>42096</v>
          </cell>
          <cell r="C276" t="str">
            <v>ESPA</v>
          </cell>
          <cell r="D276" t="str">
            <v>Banc d'essai hydraulique</v>
          </cell>
          <cell r="E276">
            <v>0</v>
          </cell>
          <cell r="F276">
            <v>42096.582638888889</v>
          </cell>
          <cell r="G276" t="str">
            <v>ferraillage</v>
          </cell>
          <cell r="K276" t="str">
            <v>1115  Tuyaux</v>
          </cell>
          <cell r="M276" t="str">
            <v>230V mono</v>
          </cell>
          <cell r="Q276" t="str">
            <v>500VA</v>
          </cell>
          <cell r="R276" t="str">
            <v>oui</v>
          </cell>
          <cell r="S276" t="str">
            <v>non</v>
          </cell>
          <cell r="T276" t="str">
            <v>non</v>
          </cell>
          <cell r="U276" t="str">
            <v>oui</v>
          </cell>
          <cell r="V276" t="str">
            <v>oui</v>
          </cell>
          <cell r="W276" t="str">
            <v>non</v>
          </cell>
          <cell r="AC276" t="str">
            <v>Vide</v>
          </cell>
          <cell r="AH276" t="str">
            <v>non</v>
          </cell>
        </row>
        <row r="277">
          <cell r="A277" t="str">
            <v>347</v>
          </cell>
          <cell r="B277">
            <v>39318</v>
          </cell>
          <cell r="C277" t="str">
            <v>SVANDER WINDT</v>
          </cell>
          <cell r="D277" t="str">
            <v>Tank</v>
          </cell>
          <cell r="E277">
            <v>0</v>
          </cell>
          <cell r="F277">
            <v>0</v>
          </cell>
          <cell r="I277" t="str">
            <v>W80</v>
          </cell>
          <cell r="J277">
            <v>22507</v>
          </cell>
          <cell r="K277" t="str">
            <v>1122  Cintrage</v>
          </cell>
          <cell r="M277" t="str">
            <v>230V mono</v>
          </cell>
          <cell r="Q277" t="str">
            <v>650VA</v>
          </cell>
          <cell r="R277" t="str">
            <v>non</v>
          </cell>
          <cell r="S277" t="str">
            <v>non</v>
          </cell>
          <cell r="T277" t="str">
            <v>non</v>
          </cell>
          <cell r="U277" t="str">
            <v>non</v>
          </cell>
          <cell r="V277" t="str">
            <v>non</v>
          </cell>
          <cell r="W277" t="str">
            <v>non</v>
          </cell>
          <cell r="AC277" t="str">
            <v>Plans</v>
          </cell>
          <cell r="AF277"/>
          <cell r="AH277" t="str">
            <v>non</v>
          </cell>
        </row>
        <row r="278">
          <cell r="A278" t="str">
            <v>348</v>
          </cell>
          <cell r="B278">
            <v>39318</v>
          </cell>
          <cell r="C278" t="str">
            <v>ESPA</v>
          </cell>
          <cell r="D278" t="str">
            <v>Ebavureur</v>
          </cell>
          <cell r="E278">
            <v>0</v>
          </cell>
          <cell r="F278">
            <v>0</v>
          </cell>
          <cell r="I278"/>
          <cell r="K278" t="str">
            <v>1122  Cintrage</v>
          </cell>
          <cell r="M278" t="str">
            <v>230V mono</v>
          </cell>
          <cell r="P278"/>
          <cell r="Q278" t="str">
            <v>450VA</v>
          </cell>
          <cell r="R278" t="str">
            <v>non</v>
          </cell>
          <cell r="S278" t="str">
            <v>non</v>
          </cell>
          <cell r="T278" t="str">
            <v>non</v>
          </cell>
          <cell r="U278" t="str">
            <v>non</v>
          </cell>
          <cell r="V278" t="str">
            <v>non</v>
          </cell>
          <cell r="W278" t="str">
            <v>non</v>
          </cell>
          <cell r="AC278" t="str">
            <v>Vide</v>
          </cell>
          <cell r="AH278" t="str">
            <v>non</v>
          </cell>
        </row>
        <row r="279">
          <cell r="A279" t="str">
            <v>349</v>
          </cell>
          <cell r="B279">
            <v>40765</v>
          </cell>
          <cell r="C279" t="str">
            <v>ZWICK</v>
          </cell>
          <cell r="D279" t="str">
            <v>Banc d'essai de traction</v>
          </cell>
          <cell r="E279">
            <v>0</v>
          </cell>
          <cell r="F279">
            <v>0</v>
          </cell>
          <cell r="I279" t="str">
            <v>B Z.25 TH15</v>
          </cell>
          <cell r="J279">
            <v>476364</v>
          </cell>
          <cell r="K279" t="str">
            <v>1157  Contrôle</v>
          </cell>
          <cell r="M279" t="str">
            <v>230V mono</v>
          </cell>
          <cell r="R279" t="str">
            <v>non</v>
          </cell>
          <cell r="S279" t="str">
            <v>non</v>
          </cell>
          <cell r="T279" t="str">
            <v>non</v>
          </cell>
          <cell r="U279" t="str">
            <v>non</v>
          </cell>
          <cell r="V279" t="str">
            <v>non</v>
          </cell>
          <cell r="W279" t="str">
            <v>non</v>
          </cell>
          <cell r="AC279" t="str">
            <v>Vide</v>
          </cell>
          <cell r="AF279"/>
          <cell r="AH279" t="str">
            <v>N/A</v>
          </cell>
        </row>
        <row r="280">
          <cell r="A280" t="str">
            <v>350</v>
          </cell>
          <cell r="B280">
            <v>40764</v>
          </cell>
          <cell r="C280" t="str">
            <v>45 AUTOMATISMES</v>
          </cell>
          <cell r="D280" t="str">
            <v>Table de marquage</v>
          </cell>
          <cell r="E280">
            <v>0</v>
          </cell>
          <cell r="F280">
            <v>40032.582638888889</v>
          </cell>
          <cell r="G280" t="str">
            <v>transféré à Hutchinson Tunisie (Sousse)</v>
          </cell>
          <cell r="I280" t="str">
            <v>TABXY</v>
          </cell>
          <cell r="J280" t="str">
            <v>Ø1</v>
          </cell>
          <cell r="K280" t="str">
            <v>1116  Moulage</v>
          </cell>
          <cell r="L280">
            <v>1998</v>
          </cell>
          <cell r="M280" t="str">
            <v>230V mono</v>
          </cell>
          <cell r="Q280" t="str">
            <v>600VA</v>
          </cell>
          <cell r="R280" t="str">
            <v>oui</v>
          </cell>
          <cell r="S280" t="str">
            <v>non</v>
          </cell>
          <cell r="T280" t="str">
            <v>non</v>
          </cell>
          <cell r="U280" t="str">
            <v>non</v>
          </cell>
          <cell r="V280" t="str">
            <v>non</v>
          </cell>
          <cell r="W280" t="str">
            <v>non</v>
          </cell>
          <cell r="AC280" t="str">
            <v>Schéma électrique, mode opératoire</v>
          </cell>
          <cell r="AE280" t="str">
            <v>45 Automatismes (456020)</v>
          </cell>
          <cell r="AH280" t="str">
            <v>non</v>
          </cell>
        </row>
        <row r="281">
          <cell r="A281" t="str">
            <v>351</v>
          </cell>
          <cell r="B281">
            <v>40764</v>
          </cell>
          <cell r="C281" t="str">
            <v xml:space="preserve">IMAJE </v>
          </cell>
          <cell r="D281" t="str">
            <v>Marquage Jet d'Encre</v>
          </cell>
          <cell r="E281">
            <v>0</v>
          </cell>
          <cell r="F281">
            <v>40032.582638888889</v>
          </cell>
          <cell r="G281" t="str">
            <v>transféré à Hutchinson Tunisie (Sousse)</v>
          </cell>
          <cell r="I281" t="str">
            <v>S4 Jaime 1000</v>
          </cell>
          <cell r="J281" t="str">
            <v>81607E</v>
          </cell>
          <cell r="K281" t="str">
            <v>1116  Moulage</v>
          </cell>
          <cell r="L281">
            <v>1998</v>
          </cell>
          <cell r="M281" t="str">
            <v>230V mono</v>
          </cell>
          <cell r="P281" t="str">
            <v>0.25A</v>
          </cell>
          <cell r="Q281" t="str">
            <v>600VA</v>
          </cell>
          <cell r="R281" t="str">
            <v>oui</v>
          </cell>
          <cell r="S281" t="str">
            <v>non</v>
          </cell>
          <cell r="T281" t="str">
            <v>non</v>
          </cell>
          <cell r="U281" t="str">
            <v>non</v>
          </cell>
          <cell r="V281" t="str">
            <v>non</v>
          </cell>
          <cell r="W281" t="str">
            <v>non</v>
          </cell>
          <cell r="AC281" t="str">
            <v>Manuel d'entretient et d'utilisation</v>
          </cell>
          <cell r="AE281" t="str">
            <v>Imaje</v>
          </cell>
          <cell r="AH281" t="str">
            <v>non</v>
          </cell>
        </row>
        <row r="282">
          <cell r="A282" t="str">
            <v>352</v>
          </cell>
          <cell r="B282">
            <v>43445</v>
          </cell>
          <cell r="C282" t="str">
            <v>STARTORIUS</v>
          </cell>
          <cell r="D282" t="str">
            <v>balance de pesée</v>
          </cell>
          <cell r="E282">
            <v>0</v>
          </cell>
          <cell r="F282">
            <v>0</v>
          </cell>
          <cell r="I282" t="str">
            <v>Q5800A</v>
          </cell>
          <cell r="J282">
            <v>60207784</v>
          </cell>
          <cell r="K282" t="str">
            <v>1114  Extrusion</v>
          </cell>
          <cell r="L282"/>
          <cell r="M282" t="str">
            <v>230V mono</v>
          </cell>
          <cell r="R282" t="str">
            <v>non</v>
          </cell>
          <cell r="S282" t="str">
            <v>non</v>
          </cell>
          <cell r="T282" t="str">
            <v>non</v>
          </cell>
          <cell r="U282" t="str">
            <v>non</v>
          </cell>
          <cell r="V282" t="str">
            <v>non</v>
          </cell>
          <cell r="W282" t="str">
            <v>non</v>
          </cell>
          <cell r="AC282" t="str">
            <v>Vide</v>
          </cell>
          <cell r="AF282" t="str">
            <v>Code étalonnage: M027</v>
          </cell>
          <cell r="AH282" t="str">
            <v>non</v>
          </cell>
        </row>
        <row r="283">
          <cell r="A283" t="str">
            <v>353</v>
          </cell>
          <cell r="B283">
            <v>40764</v>
          </cell>
          <cell r="C283" t="str">
            <v xml:space="preserve">BAELE
 Groupe hydraulique TEXIER DUFORT
</v>
          </cell>
          <cell r="D283" t="str">
            <v>Presse chauffante hydraulique</v>
          </cell>
          <cell r="E283">
            <v>0</v>
          </cell>
          <cell r="F283">
            <v>40505.540972222225</v>
          </cell>
          <cell r="G283" t="str">
            <v>ferraillage</v>
          </cell>
          <cell r="K283" t="str">
            <v>1116  Moulage</v>
          </cell>
          <cell r="M283" t="str">
            <v>410V tri</v>
          </cell>
          <cell r="Q283" t="str">
            <v>4450VA</v>
          </cell>
          <cell r="R283" t="str">
            <v>non</v>
          </cell>
          <cell r="S283" t="str">
            <v>non</v>
          </cell>
          <cell r="T283" t="str">
            <v>non</v>
          </cell>
          <cell r="U283" t="str">
            <v>non</v>
          </cell>
          <cell r="V283" t="str">
            <v>non</v>
          </cell>
          <cell r="W283" t="str">
            <v>non</v>
          </cell>
          <cell r="AC283" t="str">
            <v>Doc Texier Dufort, plans</v>
          </cell>
          <cell r="AE283" t="str">
            <v>Vulcanic (936005)</v>
          </cell>
          <cell r="AF283" t="str">
            <v>présence d'un groupe hydrolique</v>
          </cell>
          <cell r="AH283" t="str">
            <v>non</v>
          </cell>
        </row>
        <row r="284">
          <cell r="A284" t="str">
            <v>358</v>
          </cell>
          <cell r="B284">
            <v>41529</v>
          </cell>
          <cell r="C284" t="str">
            <v>ESPA</v>
          </cell>
          <cell r="D284" t="str">
            <v xml:space="preserve">Tour à enfiler les tuyaux </v>
          </cell>
          <cell r="E284">
            <v>0</v>
          </cell>
          <cell r="F284">
            <v>41529.582638888889</v>
          </cell>
          <cell r="G284" t="str">
            <v>ferraillage</v>
          </cell>
          <cell r="K284" t="str">
            <v>1115  Tuyaux</v>
          </cell>
          <cell r="M284" t="str">
            <v>autre</v>
          </cell>
          <cell r="Q284" t="str">
            <v>Non</v>
          </cell>
          <cell r="R284" t="str">
            <v>non</v>
          </cell>
          <cell r="S284" t="str">
            <v>non</v>
          </cell>
          <cell r="T284" t="str">
            <v>non</v>
          </cell>
          <cell r="U284" t="str">
            <v>non</v>
          </cell>
          <cell r="V284" t="str">
            <v>non</v>
          </cell>
          <cell r="W284" t="str">
            <v>non</v>
          </cell>
          <cell r="AC284" t="str">
            <v>Vide</v>
          </cell>
          <cell r="AH284" t="str">
            <v>non</v>
          </cell>
        </row>
        <row r="285">
          <cell r="A285" t="str">
            <v>359</v>
          </cell>
          <cell r="B285">
            <v>40765</v>
          </cell>
          <cell r="C285" t="str">
            <v>THIMON</v>
          </cell>
          <cell r="D285" t="str">
            <v>Etuve silicone avec extraction</v>
          </cell>
          <cell r="E285">
            <v>0</v>
          </cell>
          <cell r="F285">
            <v>0</v>
          </cell>
          <cell r="J285">
            <v>210792</v>
          </cell>
          <cell r="K285" t="str">
            <v>1126  Confection silicones</v>
          </cell>
          <cell r="L285"/>
          <cell r="M285" t="str">
            <v>230V mono</v>
          </cell>
          <cell r="Q285" t="str">
            <v>1450VA</v>
          </cell>
          <cell r="R285" t="str">
            <v>non</v>
          </cell>
          <cell r="S285" t="str">
            <v>non</v>
          </cell>
          <cell r="T285" t="str">
            <v>non</v>
          </cell>
          <cell r="U285" t="str">
            <v>non</v>
          </cell>
          <cell r="V285" t="str">
            <v>non</v>
          </cell>
          <cell r="W285" t="str">
            <v>oui</v>
          </cell>
          <cell r="AC285" t="str">
            <v>Plans, brochures, docs régulateur de température</v>
          </cell>
          <cell r="AE285" t="str">
            <v>ABL Mesure</v>
          </cell>
          <cell r="AH285" t="str">
            <v>oui</v>
          </cell>
        </row>
        <row r="286">
          <cell r="A286" t="str">
            <v>360</v>
          </cell>
          <cell r="B286">
            <v>40764</v>
          </cell>
          <cell r="C286" t="str">
            <v>L. VALTY</v>
          </cell>
          <cell r="D286" t="str">
            <v>Etuve de 6m</v>
          </cell>
          <cell r="E286">
            <v>0</v>
          </cell>
          <cell r="F286">
            <v>38523.582638888889</v>
          </cell>
          <cell r="G286" t="str">
            <v>ferraillage</v>
          </cell>
          <cell r="K286" t="str">
            <v>1126  Confection silicones</v>
          </cell>
          <cell r="M286" t="str">
            <v>410V tri</v>
          </cell>
          <cell r="Q286" t="str">
            <v>14000VA</v>
          </cell>
          <cell r="R286" t="str">
            <v>non</v>
          </cell>
          <cell r="S286" t="str">
            <v>non</v>
          </cell>
          <cell r="T286" t="str">
            <v>non</v>
          </cell>
          <cell r="U286" t="str">
            <v>non</v>
          </cell>
          <cell r="V286" t="str">
            <v>non</v>
          </cell>
          <cell r="W286" t="str">
            <v>oui</v>
          </cell>
          <cell r="AC286" t="str">
            <v xml:space="preserve">Docs électrique, plans, notice d'utilisation de l'enregistreur </v>
          </cell>
          <cell r="AE286" t="str">
            <v>Maxant Industrie</v>
          </cell>
          <cell r="AH286" t="str">
            <v>non</v>
          </cell>
        </row>
        <row r="287">
          <cell r="A287" t="str">
            <v>361</v>
          </cell>
          <cell r="B287">
            <v>40764</v>
          </cell>
          <cell r="C287" t="str">
            <v>PRESSMAC</v>
          </cell>
          <cell r="D287" t="str">
            <v>Amenage</v>
          </cell>
          <cell r="E287">
            <v>0</v>
          </cell>
          <cell r="F287">
            <v>39958.582638888889</v>
          </cell>
          <cell r="G287" t="str">
            <v>Transfert Hutchinson Tunisie (Sousse)</v>
          </cell>
          <cell r="I287" t="str">
            <v>MINIMAC 1P</v>
          </cell>
          <cell r="J287" t="str">
            <v>13 004 99</v>
          </cell>
          <cell r="K287" t="str">
            <v>1118  Colliers de fixation</v>
          </cell>
          <cell r="M287" t="str">
            <v>410V tri</v>
          </cell>
          <cell r="Q287" t="str">
            <v>400VA</v>
          </cell>
          <cell r="R287" t="str">
            <v>non</v>
          </cell>
          <cell r="S287" t="str">
            <v>non</v>
          </cell>
          <cell r="T287" t="str">
            <v>non</v>
          </cell>
          <cell r="U287" t="str">
            <v>non</v>
          </cell>
          <cell r="V287" t="str">
            <v>non</v>
          </cell>
          <cell r="W287" t="str">
            <v>non</v>
          </cell>
          <cell r="AC287" t="str">
            <v xml:space="preserve">Schémas électriques, Notice d'utilisation, Programmation, Programmation variateur </v>
          </cell>
          <cell r="AE287" t="str">
            <v>Pressmac</v>
          </cell>
          <cell r="AH287" t="str">
            <v>non</v>
          </cell>
        </row>
        <row r="288">
          <cell r="A288" t="str">
            <v>362</v>
          </cell>
          <cell r="B288">
            <v>40764</v>
          </cell>
          <cell r="C288" t="str">
            <v>DIMECO</v>
          </cell>
          <cell r="D288" t="str">
            <v>Redresseur + ébavureur</v>
          </cell>
          <cell r="E288">
            <v>0</v>
          </cell>
          <cell r="F288">
            <v>39958.582638888889</v>
          </cell>
          <cell r="G288" t="str">
            <v>Transfert Hutchinson Tunisie (Sousse)</v>
          </cell>
          <cell r="I288" t="str">
            <v>1633/BV</v>
          </cell>
          <cell r="J288">
            <v>12877435530</v>
          </cell>
          <cell r="K288" t="str">
            <v>1118  Colliers de fixation</v>
          </cell>
          <cell r="L288">
            <v>1999</v>
          </cell>
          <cell r="M288" t="str">
            <v>410V tri</v>
          </cell>
          <cell r="Q288" t="str">
            <v>1400VA</v>
          </cell>
          <cell r="R288" t="str">
            <v>non</v>
          </cell>
          <cell r="S288" t="str">
            <v>non</v>
          </cell>
          <cell r="T288" t="str">
            <v>non</v>
          </cell>
          <cell r="U288" t="str">
            <v>non</v>
          </cell>
          <cell r="V288" t="str">
            <v>non</v>
          </cell>
          <cell r="W288" t="str">
            <v>non</v>
          </cell>
          <cell r="AC288" t="str">
            <v>Doc redresseur motorisé type 1633, doc système de palpage</v>
          </cell>
          <cell r="AE288" t="str">
            <v>Dimeco Alipresses</v>
          </cell>
          <cell r="AH288" t="str">
            <v>non</v>
          </cell>
        </row>
        <row r="289">
          <cell r="A289" t="str">
            <v>363</v>
          </cell>
          <cell r="B289">
            <v>40764</v>
          </cell>
          <cell r="C289" t="str">
            <v>DIMECO</v>
          </cell>
          <cell r="D289" t="str">
            <v>Dévidoir double</v>
          </cell>
          <cell r="E289">
            <v>0</v>
          </cell>
          <cell r="F289">
            <v>39958.582638888889</v>
          </cell>
          <cell r="G289" t="str">
            <v>Transfert Hutchinson Tunisie (Sousse)</v>
          </cell>
          <cell r="I289" t="str">
            <v>2310/DF</v>
          </cell>
          <cell r="J289" t="str">
            <v>2532/235530</v>
          </cell>
          <cell r="K289" t="str">
            <v>1118  Colliers de fixation</v>
          </cell>
          <cell r="L289">
            <v>1999</v>
          </cell>
          <cell r="M289" t="str">
            <v>autre</v>
          </cell>
          <cell r="Q289" t="str">
            <v>Non</v>
          </cell>
          <cell r="R289" t="str">
            <v>non</v>
          </cell>
          <cell r="S289" t="str">
            <v>non</v>
          </cell>
          <cell r="T289" t="str">
            <v>non</v>
          </cell>
          <cell r="U289" t="str">
            <v>non</v>
          </cell>
          <cell r="V289" t="str">
            <v>non</v>
          </cell>
          <cell r="W289" t="str">
            <v>non</v>
          </cell>
          <cell r="AC289" t="str">
            <v>Doc double dévidoir type 2310DF</v>
          </cell>
          <cell r="AE289" t="str">
            <v>Dimeco Alipresses</v>
          </cell>
          <cell r="AH289" t="str">
            <v>non</v>
          </cell>
        </row>
        <row r="290">
          <cell r="A290" t="str">
            <v>364</v>
          </cell>
          <cell r="B290">
            <v>40764</v>
          </cell>
          <cell r="C290" t="str">
            <v>MECANOLAV</v>
          </cell>
          <cell r="D290" t="str">
            <v>Machine à laver</v>
          </cell>
          <cell r="E290">
            <v>0</v>
          </cell>
          <cell r="F290">
            <v>0</v>
          </cell>
          <cell r="I290" t="str">
            <v>IC2</v>
          </cell>
          <cell r="J290">
            <v>1524</v>
          </cell>
          <cell r="K290" t="str">
            <v>1123  Passivation / Finition décolletage</v>
          </cell>
          <cell r="M290" t="str">
            <v>410V tri</v>
          </cell>
          <cell r="Q290" t="str">
            <v>6200VA</v>
          </cell>
          <cell r="R290" t="str">
            <v>oui</v>
          </cell>
          <cell r="S290" t="str">
            <v>non</v>
          </cell>
          <cell r="T290" t="str">
            <v>non</v>
          </cell>
          <cell r="U290" t="str">
            <v>oui</v>
          </cell>
          <cell r="V290" t="str">
            <v>oui</v>
          </cell>
          <cell r="W290" t="str">
            <v>non</v>
          </cell>
          <cell r="AC290" t="str">
            <v>Schémas électriques, plans, notice de mise en route</v>
          </cell>
          <cell r="AE290" t="str">
            <v>Mécanolav (Ridel) (760009)</v>
          </cell>
          <cell r="AF290" t="str">
            <v>Fils non branché dans l'armoire électrique</v>
          </cell>
          <cell r="AH290" t="str">
            <v>oui</v>
          </cell>
        </row>
        <row r="291">
          <cell r="A291" t="str">
            <v>365</v>
          </cell>
          <cell r="B291">
            <v>40947</v>
          </cell>
          <cell r="C291" t="str">
            <v>PRESSIX</v>
          </cell>
          <cell r="D291" t="str">
            <v>Presse</v>
          </cell>
          <cell r="E291">
            <v>0</v>
          </cell>
          <cell r="F291">
            <v>39958.582638888889</v>
          </cell>
          <cell r="G291" t="str">
            <v>Transfert Hutchinson Tunisie (Sousse)</v>
          </cell>
          <cell r="I291" t="str">
            <v>65 CNR 4</v>
          </cell>
          <cell r="J291" t="str">
            <v>65/0/115/99</v>
          </cell>
          <cell r="K291" t="str">
            <v>1118  Colliers de fixation</v>
          </cell>
          <cell r="M291" t="str">
            <v>410V tri</v>
          </cell>
          <cell r="Q291" t="str">
            <v>2500VA</v>
          </cell>
          <cell r="R291" t="str">
            <v>oui</v>
          </cell>
          <cell r="S291" t="str">
            <v>non</v>
          </cell>
          <cell r="T291" t="str">
            <v>non</v>
          </cell>
          <cell r="U291" t="str">
            <v>non</v>
          </cell>
          <cell r="V291" t="str">
            <v>non</v>
          </cell>
          <cell r="W291" t="str">
            <v>non</v>
          </cell>
          <cell r="AC291" t="str">
            <v>Docs tehniques, Doc Enerpac, Manuel utilisation variateur 1336 Plus CA Allan Bradley</v>
          </cell>
          <cell r="AE291" t="str">
            <v>Euro Presses Machines Outils</v>
          </cell>
          <cell r="AH291" t="str">
            <v>non</v>
          </cell>
        </row>
        <row r="292">
          <cell r="A292" t="str">
            <v>366</v>
          </cell>
          <cell r="B292">
            <v>40765</v>
          </cell>
          <cell r="C292" t="str">
            <v>KINGSLEY</v>
          </cell>
          <cell r="D292" t="str">
            <v xml:space="preserve">Marquage   </v>
          </cell>
          <cell r="E292">
            <v>0</v>
          </cell>
          <cell r="F292">
            <v>0</v>
          </cell>
          <cell r="I292" t="str">
            <v>KTE -63</v>
          </cell>
          <cell r="J292" t="str">
            <v>W-7255</v>
          </cell>
          <cell r="K292" t="str">
            <v>1120  Colliers spéciaux</v>
          </cell>
          <cell r="M292" t="str">
            <v>230V tri</v>
          </cell>
          <cell r="Q292" t="str">
            <v>150VA</v>
          </cell>
          <cell r="R292" t="str">
            <v>non</v>
          </cell>
          <cell r="S292" t="str">
            <v>non</v>
          </cell>
          <cell r="T292" t="str">
            <v>non</v>
          </cell>
          <cell r="U292" t="str">
            <v>non</v>
          </cell>
          <cell r="V292" t="str">
            <v>non</v>
          </cell>
          <cell r="W292" t="str">
            <v>non</v>
          </cell>
          <cell r="AC292" t="str">
            <v>Notice d'utilisation</v>
          </cell>
          <cell r="AF292" t="str">
            <v>RAS</v>
          </cell>
          <cell r="AH292" t="str">
            <v>N/A</v>
          </cell>
        </row>
        <row r="293">
          <cell r="A293" t="str">
            <v>367</v>
          </cell>
          <cell r="B293">
            <v>40765</v>
          </cell>
          <cell r="C293" t="str">
            <v>ESPA</v>
          </cell>
          <cell r="D293" t="str">
            <v>Rouleuse de collier</v>
          </cell>
          <cell r="E293">
            <v>0</v>
          </cell>
          <cell r="F293">
            <v>0</v>
          </cell>
          <cell r="K293" t="str">
            <v>1112  Colliers de serrage</v>
          </cell>
          <cell r="M293" t="str">
            <v>230V mono</v>
          </cell>
          <cell r="Q293" t="str">
            <v>320VA</v>
          </cell>
          <cell r="R293" t="str">
            <v>non</v>
          </cell>
          <cell r="S293" t="str">
            <v>non</v>
          </cell>
          <cell r="T293" t="str">
            <v>non</v>
          </cell>
          <cell r="U293" t="str">
            <v>non</v>
          </cell>
          <cell r="V293" t="str">
            <v>non</v>
          </cell>
          <cell r="W293" t="str">
            <v>non</v>
          </cell>
          <cell r="AC293" t="str">
            <v>Vide</v>
          </cell>
          <cell r="AF293"/>
          <cell r="AH293" t="str">
            <v>N/A</v>
          </cell>
        </row>
        <row r="294">
          <cell r="A294" t="str">
            <v>368</v>
          </cell>
          <cell r="B294">
            <v>40947</v>
          </cell>
          <cell r="C294" t="str">
            <v>ESPA</v>
          </cell>
          <cell r="D294" t="str">
            <v>Scotheuse</v>
          </cell>
          <cell r="E294">
            <v>0</v>
          </cell>
          <cell r="F294">
            <v>40947.540972222225</v>
          </cell>
          <cell r="G294" t="str">
            <v>ferraillage</v>
          </cell>
          <cell r="K294" t="str">
            <v>1112  Colliers de serrage</v>
          </cell>
          <cell r="M294" t="str">
            <v>autre</v>
          </cell>
          <cell r="Q294" t="str">
            <v>Non</v>
          </cell>
          <cell r="R294" t="str">
            <v>non</v>
          </cell>
          <cell r="S294" t="str">
            <v>non</v>
          </cell>
          <cell r="T294" t="str">
            <v>non</v>
          </cell>
          <cell r="U294" t="str">
            <v>non</v>
          </cell>
          <cell r="V294" t="str">
            <v>non</v>
          </cell>
          <cell r="W294" t="str">
            <v>non</v>
          </cell>
          <cell r="AC294" t="str">
            <v>Vide</v>
          </cell>
          <cell r="AE294" t="str">
            <v>Non</v>
          </cell>
          <cell r="AF294" t="str">
            <v>RAS</v>
          </cell>
          <cell r="AH294" t="str">
            <v>non</v>
          </cell>
        </row>
        <row r="295">
          <cell r="A295" t="str">
            <v>369A</v>
          </cell>
          <cell r="B295">
            <v>40765</v>
          </cell>
          <cell r="C295" t="str">
            <v>ESPA</v>
          </cell>
          <cell r="D295" t="str">
            <v>Presse marteau</v>
          </cell>
          <cell r="E295">
            <v>0</v>
          </cell>
          <cell r="F295">
            <v>0</v>
          </cell>
          <cell r="K295" t="str">
            <v>1112  Colliers de serrage</v>
          </cell>
          <cell r="M295" t="str">
            <v>230V mono</v>
          </cell>
          <cell r="Q295" t="str">
            <v>100W</v>
          </cell>
          <cell r="R295" t="str">
            <v>oui</v>
          </cell>
          <cell r="S295" t="str">
            <v>non</v>
          </cell>
          <cell r="T295" t="str">
            <v>non</v>
          </cell>
          <cell r="U295" t="str">
            <v>non</v>
          </cell>
          <cell r="V295" t="str">
            <v>non</v>
          </cell>
          <cell r="W295" t="str">
            <v>non</v>
          </cell>
          <cell r="AC295" t="str">
            <v>Plans</v>
          </cell>
          <cell r="AF295"/>
          <cell r="AH295" t="str">
            <v>N/A</v>
          </cell>
        </row>
        <row r="296">
          <cell r="A296" t="str">
            <v>369B</v>
          </cell>
          <cell r="B296">
            <v>43390</v>
          </cell>
          <cell r="C296" t="str">
            <v>ESPA</v>
          </cell>
          <cell r="D296" t="str">
            <v>Presse marteau</v>
          </cell>
          <cell r="E296">
            <v>0</v>
          </cell>
          <cell r="F296">
            <v>42661.083344907405</v>
          </cell>
          <cell r="G296" t="str">
            <v>Ferraillage</v>
          </cell>
          <cell r="K296" t="str">
            <v>1112  Colliers de serrage</v>
          </cell>
          <cell r="M296" t="str">
            <v>230V mono</v>
          </cell>
          <cell r="Q296" t="str">
            <v>100W</v>
          </cell>
          <cell r="R296" t="str">
            <v>oui</v>
          </cell>
          <cell r="S296" t="str">
            <v>non</v>
          </cell>
          <cell r="T296" t="str">
            <v>non</v>
          </cell>
          <cell r="U296" t="str">
            <v>non</v>
          </cell>
          <cell r="V296" t="str">
            <v>non</v>
          </cell>
          <cell r="W296" t="str">
            <v>non</v>
          </cell>
          <cell r="AC296" t="str">
            <v>Plans</v>
          </cell>
          <cell r="AH296" t="str">
            <v>non</v>
          </cell>
        </row>
        <row r="297">
          <cell r="A297" t="str">
            <v>370</v>
          </cell>
          <cell r="B297">
            <v>43217</v>
          </cell>
          <cell r="C297" t="str">
            <v>G &amp; H VENET</v>
          </cell>
          <cell r="D297" t="str">
            <v>Perceuse à colonne</v>
          </cell>
          <cell r="E297">
            <v>0</v>
          </cell>
          <cell r="F297">
            <v>43217.083344907405</v>
          </cell>
          <cell r="G297" t="str">
            <v>Ferraillage</v>
          </cell>
          <cell r="K297" t="str">
            <v>1123  Passivation / Finition décolletage</v>
          </cell>
          <cell r="M297" t="str">
            <v>230V mono</v>
          </cell>
          <cell r="Q297" t="str">
            <v>300VA</v>
          </cell>
          <cell r="R297" t="str">
            <v>non</v>
          </cell>
          <cell r="S297" t="str">
            <v>non</v>
          </cell>
          <cell r="T297" t="str">
            <v>non</v>
          </cell>
          <cell r="U297" t="str">
            <v>non</v>
          </cell>
          <cell r="V297" t="str">
            <v>non</v>
          </cell>
          <cell r="W297" t="str">
            <v>non</v>
          </cell>
          <cell r="AC297" t="str">
            <v>Vide</v>
          </cell>
          <cell r="AH297" t="str">
            <v>N/A</v>
          </cell>
        </row>
        <row r="298">
          <cell r="A298" t="str">
            <v>372A</v>
          </cell>
          <cell r="B298">
            <v>39318</v>
          </cell>
          <cell r="C298" t="str">
            <v>ESPA</v>
          </cell>
          <cell r="D298" t="str">
            <v>Formeuse de colliers</v>
          </cell>
          <cell r="E298">
            <v>0</v>
          </cell>
          <cell r="F298">
            <v>0</v>
          </cell>
          <cell r="K298" t="str">
            <v>1112  Colliers de serrage</v>
          </cell>
          <cell r="M298" t="str">
            <v>230V mono</v>
          </cell>
          <cell r="Q298" t="str">
            <v>850VA</v>
          </cell>
          <cell r="R298" t="str">
            <v>non</v>
          </cell>
          <cell r="S298" t="str">
            <v>non</v>
          </cell>
          <cell r="T298" t="str">
            <v>non</v>
          </cell>
          <cell r="U298" t="str">
            <v>non</v>
          </cell>
          <cell r="V298" t="str">
            <v>non</v>
          </cell>
          <cell r="W298" t="str">
            <v>non</v>
          </cell>
          <cell r="AC298" t="str">
            <v>Plans</v>
          </cell>
          <cell r="AE298"/>
          <cell r="AF298" t="str">
            <v>Voir usure des 2 courroies de transmission</v>
          </cell>
          <cell r="AH298" t="str">
            <v>non</v>
          </cell>
        </row>
        <row r="299">
          <cell r="A299" t="str">
            <v>372B</v>
          </cell>
          <cell r="B299">
            <v>43390</v>
          </cell>
          <cell r="C299" t="str">
            <v>ESPA</v>
          </cell>
          <cell r="D299" t="str">
            <v>Formeuse de colliers</v>
          </cell>
          <cell r="E299">
            <v>0</v>
          </cell>
          <cell r="F299">
            <v>42661.083344907405</v>
          </cell>
          <cell r="G299" t="str">
            <v>Ferraillage</v>
          </cell>
          <cell r="K299" t="str">
            <v>1112  Colliers de serrage</v>
          </cell>
          <cell r="M299" t="str">
            <v>230V mono</v>
          </cell>
          <cell r="Q299" t="str">
            <v>850VA</v>
          </cell>
          <cell r="R299" t="str">
            <v>non</v>
          </cell>
          <cell r="S299" t="str">
            <v>non</v>
          </cell>
          <cell r="T299" t="str">
            <v>non</v>
          </cell>
          <cell r="U299" t="str">
            <v>non</v>
          </cell>
          <cell r="V299" t="str">
            <v>non</v>
          </cell>
          <cell r="W299" t="str">
            <v>non</v>
          </cell>
          <cell r="AC299" t="str">
            <v>Plans</v>
          </cell>
          <cell r="AF299" t="str">
            <v>Voir usure des 2 courroies de transmission</v>
          </cell>
          <cell r="AH299" t="str">
            <v>non</v>
          </cell>
        </row>
        <row r="300">
          <cell r="A300" t="str">
            <v>374</v>
          </cell>
          <cell r="B300">
            <v>43390</v>
          </cell>
          <cell r="C300" t="str">
            <v>ESPA</v>
          </cell>
          <cell r="D300" t="str">
            <v>Presse marteau</v>
          </cell>
          <cell r="E300">
            <v>0</v>
          </cell>
          <cell r="F300">
            <v>42661.083344907405</v>
          </cell>
          <cell r="G300" t="str">
            <v>Ferraillage</v>
          </cell>
          <cell r="K300" t="str">
            <v>1112  Colliers de serrage</v>
          </cell>
          <cell r="M300" t="str">
            <v>230V mono</v>
          </cell>
          <cell r="Q300" t="str">
            <v>40VA</v>
          </cell>
          <cell r="R300" t="str">
            <v>oui</v>
          </cell>
          <cell r="S300" t="str">
            <v>non</v>
          </cell>
          <cell r="T300" t="str">
            <v>non</v>
          </cell>
          <cell r="U300" t="str">
            <v>non</v>
          </cell>
          <cell r="V300" t="str">
            <v>non</v>
          </cell>
          <cell r="W300" t="str">
            <v>non</v>
          </cell>
          <cell r="AC300" t="str">
            <v>Plans</v>
          </cell>
          <cell r="AH300" t="str">
            <v>non</v>
          </cell>
        </row>
        <row r="301">
          <cell r="A301" t="str">
            <v>375</v>
          </cell>
          <cell r="B301">
            <v>40764</v>
          </cell>
          <cell r="C301" t="str">
            <v>ESPA</v>
          </cell>
          <cell r="D301" t="str">
            <v>Presse marteau</v>
          </cell>
          <cell r="E301">
            <v>0</v>
          </cell>
          <cell r="F301">
            <v>0</v>
          </cell>
          <cell r="K301" t="str">
            <v>1112  Colliers de serrage</v>
          </cell>
          <cell r="L301"/>
          <cell r="M301" t="str">
            <v>230V mono</v>
          </cell>
          <cell r="Q301" t="str">
            <v>100W</v>
          </cell>
          <cell r="R301" t="str">
            <v>oui</v>
          </cell>
          <cell r="S301" t="str">
            <v>non</v>
          </cell>
          <cell r="T301" t="str">
            <v>non</v>
          </cell>
          <cell r="U301" t="str">
            <v>non</v>
          </cell>
          <cell r="V301" t="str">
            <v>non</v>
          </cell>
          <cell r="W301" t="str">
            <v>non</v>
          </cell>
          <cell r="AC301" t="str">
            <v>Vide</v>
          </cell>
          <cell r="AH301" t="str">
            <v>non</v>
          </cell>
        </row>
        <row r="302">
          <cell r="A302" t="str">
            <v>376</v>
          </cell>
          <cell r="B302">
            <v>39318</v>
          </cell>
          <cell r="C302" t="str">
            <v>ESPA</v>
          </cell>
          <cell r="D302" t="str">
            <v xml:space="preserve">Formeuse   </v>
          </cell>
          <cell r="E302">
            <v>0</v>
          </cell>
          <cell r="F302">
            <v>0</v>
          </cell>
          <cell r="I302"/>
          <cell r="J302"/>
          <cell r="K302" t="str">
            <v>1112  Colliers de serrage</v>
          </cell>
          <cell r="M302" t="str">
            <v>autre</v>
          </cell>
          <cell r="P302"/>
          <cell r="Q302" t="str">
            <v>Non</v>
          </cell>
          <cell r="R302" t="str">
            <v>non</v>
          </cell>
          <cell r="S302" t="str">
            <v>non</v>
          </cell>
          <cell r="T302" t="str">
            <v>non</v>
          </cell>
          <cell r="U302" t="str">
            <v>non</v>
          </cell>
          <cell r="V302" t="str">
            <v>non</v>
          </cell>
          <cell r="W302" t="str">
            <v>non</v>
          </cell>
          <cell r="AC302" t="str">
            <v>Vide</v>
          </cell>
          <cell r="AF302"/>
          <cell r="AH302" t="str">
            <v>non</v>
          </cell>
        </row>
        <row r="303">
          <cell r="A303" t="str">
            <v>377</v>
          </cell>
          <cell r="B303">
            <v>40764</v>
          </cell>
          <cell r="C303" t="str">
            <v>ESPA</v>
          </cell>
          <cell r="D303" t="str">
            <v>Formeuse</v>
          </cell>
          <cell r="E303">
            <v>0</v>
          </cell>
          <cell r="F303">
            <v>0</v>
          </cell>
          <cell r="I303"/>
          <cell r="K303" t="str">
            <v>1112  Colliers de serrage</v>
          </cell>
          <cell r="M303" t="str">
            <v>autre</v>
          </cell>
          <cell r="Q303" t="str">
            <v>Non</v>
          </cell>
          <cell r="R303" t="str">
            <v>non</v>
          </cell>
          <cell r="S303" t="str">
            <v>non</v>
          </cell>
          <cell r="T303" t="str">
            <v>non</v>
          </cell>
          <cell r="U303" t="str">
            <v>non</v>
          </cell>
          <cell r="V303" t="str">
            <v>non</v>
          </cell>
          <cell r="W303" t="str">
            <v>non</v>
          </cell>
          <cell r="AC303" t="str">
            <v>Vide</v>
          </cell>
          <cell r="AH303" t="str">
            <v>non</v>
          </cell>
        </row>
        <row r="304">
          <cell r="A304" t="str">
            <v>378</v>
          </cell>
          <cell r="B304">
            <v>40764</v>
          </cell>
          <cell r="C304" t="str">
            <v>ESPA</v>
          </cell>
          <cell r="D304" t="str">
            <v>Scotheuse</v>
          </cell>
          <cell r="E304">
            <v>0</v>
          </cell>
          <cell r="F304">
            <v>0</v>
          </cell>
          <cell r="K304" t="str">
            <v>1112  Colliers de serrage</v>
          </cell>
          <cell r="M304" t="str">
            <v>autre</v>
          </cell>
          <cell r="Q304" t="str">
            <v>Non</v>
          </cell>
          <cell r="R304" t="str">
            <v>non</v>
          </cell>
          <cell r="S304" t="str">
            <v>non</v>
          </cell>
          <cell r="T304" t="str">
            <v>non</v>
          </cell>
          <cell r="U304" t="str">
            <v>non</v>
          </cell>
          <cell r="V304" t="str">
            <v>non</v>
          </cell>
          <cell r="W304" t="str">
            <v>non</v>
          </cell>
          <cell r="AC304" t="str">
            <v>Vide</v>
          </cell>
          <cell r="AF304"/>
          <cell r="AH304" t="str">
            <v>non</v>
          </cell>
        </row>
        <row r="305">
          <cell r="A305" t="str">
            <v>379</v>
          </cell>
          <cell r="B305">
            <v>39318</v>
          </cell>
          <cell r="C305" t="str">
            <v>ESPA</v>
          </cell>
          <cell r="D305" t="str">
            <v>Rouleuse de collier</v>
          </cell>
          <cell r="E305">
            <v>0</v>
          </cell>
          <cell r="F305">
            <v>0</v>
          </cell>
          <cell r="J305"/>
          <cell r="K305" t="str">
            <v>1112  Colliers de serrage</v>
          </cell>
          <cell r="M305" t="str">
            <v>230V mono</v>
          </cell>
          <cell r="Q305" t="str">
            <v>680VA</v>
          </cell>
          <cell r="R305" t="str">
            <v>non</v>
          </cell>
          <cell r="S305" t="str">
            <v>non</v>
          </cell>
          <cell r="T305" t="str">
            <v>non</v>
          </cell>
          <cell r="U305" t="str">
            <v>non</v>
          </cell>
          <cell r="V305" t="str">
            <v>non</v>
          </cell>
          <cell r="W305" t="str">
            <v>non</v>
          </cell>
          <cell r="AC305" t="str">
            <v>Vide</v>
          </cell>
          <cell r="AF305"/>
          <cell r="AH305" t="str">
            <v>non</v>
          </cell>
        </row>
        <row r="306">
          <cell r="A306" t="str">
            <v>380</v>
          </cell>
          <cell r="B306">
            <v>39318</v>
          </cell>
          <cell r="C306" t="str">
            <v>ESPA</v>
          </cell>
          <cell r="D306" t="str">
            <v>Formeuse</v>
          </cell>
          <cell r="E306">
            <v>0</v>
          </cell>
          <cell r="F306">
            <v>0</v>
          </cell>
          <cell r="K306" t="str">
            <v>1112  Colliers de serrage</v>
          </cell>
          <cell r="M306" t="str">
            <v>230V tri</v>
          </cell>
          <cell r="Q306" t="str">
            <v>560VA</v>
          </cell>
          <cell r="R306" t="str">
            <v>non</v>
          </cell>
          <cell r="S306" t="str">
            <v>non</v>
          </cell>
          <cell r="T306" t="str">
            <v>non</v>
          </cell>
          <cell r="U306" t="str">
            <v>non</v>
          </cell>
          <cell r="V306" t="str">
            <v>non</v>
          </cell>
          <cell r="W306" t="str">
            <v>non</v>
          </cell>
          <cell r="AC306" t="str">
            <v>Vide</v>
          </cell>
          <cell r="AE306"/>
          <cell r="AH306" t="str">
            <v>non</v>
          </cell>
        </row>
        <row r="307">
          <cell r="A307" t="str">
            <v>381</v>
          </cell>
          <cell r="B307">
            <v>40765</v>
          </cell>
          <cell r="C307" t="str">
            <v>ESPA</v>
          </cell>
          <cell r="D307" t="str">
            <v>Polissage à tambour</v>
          </cell>
          <cell r="E307">
            <v>0</v>
          </cell>
          <cell r="F307">
            <v>0</v>
          </cell>
          <cell r="K307" t="str">
            <v>1123  Passivation / Finition décolletage</v>
          </cell>
          <cell r="M307" t="str">
            <v>230V mono</v>
          </cell>
          <cell r="Q307" t="str">
            <v>1320VA</v>
          </cell>
          <cell r="R307" t="str">
            <v>non</v>
          </cell>
          <cell r="S307" t="str">
            <v>non</v>
          </cell>
          <cell r="T307" t="str">
            <v>non</v>
          </cell>
          <cell r="U307" t="str">
            <v>non</v>
          </cell>
          <cell r="V307" t="str">
            <v>non</v>
          </cell>
          <cell r="W307" t="str">
            <v>non</v>
          </cell>
          <cell r="AC307" t="str">
            <v>Vide</v>
          </cell>
          <cell r="AF307"/>
          <cell r="AH307" t="str">
            <v>N/A</v>
          </cell>
        </row>
        <row r="308">
          <cell r="A308" t="str">
            <v>382</v>
          </cell>
          <cell r="B308">
            <v>40598</v>
          </cell>
          <cell r="C308" t="str">
            <v>IVALO</v>
          </cell>
          <cell r="D308" t="str">
            <v>Palan</v>
          </cell>
          <cell r="E308">
            <v>0</v>
          </cell>
          <cell r="F308">
            <v>0</v>
          </cell>
          <cell r="K308" t="str">
            <v>1123  Passivation / Finition décolletage</v>
          </cell>
          <cell r="M308" t="str">
            <v>autre</v>
          </cell>
          <cell r="R308" t="str">
            <v>non</v>
          </cell>
          <cell r="S308" t="str">
            <v>non</v>
          </cell>
          <cell r="T308" t="str">
            <v>non</v>
          </cell>
          <cell r="U308" t="str">
            <v>non</v>
          </cell>
          <cell r="V308" t="str">
            <v>non</v>
          </cell>
          <cell r="W308" t="str">
            <v>non</v>
          </cell>
          <cell r="AC308" t="str">
            <v>Schéma électrique, brochure</v>
          </cell>
          <cell r="AF308"/>
          <cell r="AH308" t="str">
            <v>non</v>
          </cell>
        </row>
        <row r="309">
          <cell r="A309" t="str">
            <v>383</v>
          </cell>
          <cell r="B309">
            <v>39318</v>
          </cell>
          <cell r="C309"/>
          <cell r="D309" t="str">
            <v>Plieuse</v>
          </cell>
          <cell r="E309">
            <v>0</v>
          </cell>
          <cell r="F309">
            <v>0</v>
          </cell>
          <cell r="I309"/>
          <cell r="K309" t="str">
            <v>1154  Maintenance</v>
          </cell>
          <cell r="L309"/>
          <cell r="M309" t="str">
            <v>autre</v>
          </cell>
          <cell r="Q309" t="str">
            <v>Non</v>
          </cell>
          <cell r="R309" t="str">
            <v>non</v>
          </cell>
          <cell r="S309" t="str">
            <v>non</v>
          </cell>
          <cell r="T309" t="str">
            <v>non</v>
          </cell>
          <cell r="U309" t="str">
            <v>non</v>
          </cell>
          <cell r="V309" t="str">
            <v>non</v>
          </cell>
          <cell r="W309" t="str">
            <v>non</v>
          </cell>
          <cell r="AC309" t="str">
            <v>Vide</v>
          </cell>
          <cell r="AF309"/>
          <cell r="AH309" t="str">
            <v>non</v>
          </cell>
        </row>
        <row r="310">
          <cell r="A310" t="str">
            <v>384</v>
          </cell>
          <cell r="B310">
            <v>40765</v>
          </cell>
          <cell r="C310" t="str">
            <v>GRIMAR</v>
          </cell>
          <cell r="D310" t="str">
            <v>Presse manuelle</v>
          </cell>
          <cell r="E310">
            <v>0</v>
          </cell>
          <cell r="F310">
            <v>0</v>
          </cell>
          <cell r="I310"/>
          <cell r="J310">
            <v>6260</v>
          </cell>
          <cell r="K310" t="str">
            <v>1116  Moulage</v>
          </cell>
          <cell r="M310" t="str">
            <v>autre</v>
          </cell>
          <cell r="Q310" t="str">
            <v>Non</v>
          </cell>
          <cell r="R310" t="str">
            <v>non</v>
          </cell>
          <cell r="S310" t="str">
            <v>non</v>
          </cell>
          <cell r="T310" t="str">
            <v>non</v>
          </cell>
          <cell r="U310" t="str">
            <v>non</v>
          </cell>
          <cell r="V310" t="str">
            <v>non</v>
          </cell>
          <cell r="W310" t="str">
            <v>non</v>
          </cell>
          <cell r="AC310" t="str">
            <v>Vide</v>
          </cell>
          <cell r="AF310"/>
          <cell r="AH310" t="str">
            <v>N/A</v>
          </cell>
        </row>
        <row r="311">
          <cell r="A311" t="str">
            <v>385</v>
          </cell>
          <cell r="B311">
            <v>40764</v>
          </cell>
          <cell r="C311" t="str">
            <v>CINCINNATI</v>
          </cell>
          <cell r="D311" t="str">
            <v>Perceuse à colonne</v>
          </cell>
          <cell r="E311">
            <v>0</v>
          </cell>
          <cell r="F311">
            <v>0</v>
          </cell>
          <cell r="I311" t="str">
            <v>MTO</v>
          </cell>
          <cell r="J311">
            <v>54486</v>
          </cell>
          <cell r="K311" t="str">
            <v>1154  Maintenance</v>
          </cell>
          <cell r="M311" t="str">
            <v>230V mono</v>
          </cell>
          <cell r="Q311" t="str">
            <v>800VA</v>
          </cell>
          <cell r="R311" t="str">
            <v>non</v>
          </cell>
          <cell r="S311" t="str">
            <v>non</v>
          </cell>
          <cell r="T311" t="str">
            <v>non</v>
          </cell>
          <cell r="U311" t="str">
            <v>non</v>
          </cell>
          <cell r="V311" t="str">
            <v>non</v>
          </cell>
          <cell r="W311" t="str">
            <v>non</v>
          </cell>
          <cell r="AC311" t="str">
            <v>Vide</v>
          </cell>
          <cell r="AF311" t="str">
            <v>N'exite plus</v>
          </cell>
          <cell r="AH311" t="str">
            <v>non</v>
          </cell>
        </row>
        <row r="312">
          <cell r="A312" t="str">
            <v>386</v>
          </cell>
          <cell r="B312">
            <v>43630</v>
          </cell>
          <cell r="C312" t="str">
            <v>SAFOR</v>
          </cell>
          <cell r="D312" t="str">
            <v>Poste à souder</v>
          </cell>
          <cell r="E312">
            <v>0</v>
          </cell>
          <cell r="F312">
            <v>42900.582638888889</v>
          </cell>
          <cell r="G312" t="str">
            <v>Ferraillage</v>
          </cell>
          <cell r="I312" t="str">
            <v>T20</v>
          </cell>
          <cell r="K312" t="str">
            <v>1154  Maintenance</v>
          </cell>
          <cell r="M312" t="str">
            <v>autre</v>
          </cell>
          <cell r="R312" t="str">
            <v>non</v>
          </cell>
          <cell r="S312" t="str">
            <v>non</v>
          </cell>
          <cell r="T312" t="str">
            <v>non</v>
          </cell>
          <cell r="U312" t="str">
            <v>non</v>
          </cell>
          <cell r="V312" t="str">
            <v>non</v>
          </cell>
          <cell r="W312" t="str">
            <v>non</v>
          </cell>
          <cell r="AC312" t="str">
            <v>Vide</v>
          </cell>
          <cell r="AF312" t="str">
            <v>N'exite plus</v>
          </cell>
          <cell r="AH312" t="str">
            <v>non</v>
          </cell>
        </row>
        <row r="313">
          <cell r="A313" t="str">
            <v>387</v>
          </cell>
          <cell r="B313">
            <v>43630</v>
          </cell>
          <cell r="C313" t="str">
            <v>NERTABLOC</v>
          </cell>
          <cell r="D313" t="str">
            <v>Poste à souder</v>
          </cell>
          <cell r="E313">
            <v>0</v>
          </cell>
          <cell r="F313">
            <v>42900.582638888889</v>
          </cell>
          <cell r="G313" t="str">
            <v>Ferraillage</v>
          </cell>
          <cell r="I313">
            <v>400</v>
          </cell>
          <cell r="K313" t="str">
            <v>1154  Maintenance</v>
          </cell>
          <cell r="M313" t="str">
            <v>autre</v>
          </cell>
          <cell r="R313" t="str">
            <v>non</v>
          </cell>
          <cell r="S313" t="str">
            <v>non</v>
          </cell>
          <cell r="T313" t="str">
            <v>non</v>
          </cell>
          <cell r="U313" t="str">
            <v>non</v>
          </cell>
          <cell r="V313" t="str">
            <v>non</v>
          </cell>
          <cell r="W313" t="str">
            <v>non</v>
          </cell>
          <cell r="AC313" t="str">
            <v>Vide</v>
          </cell>
          <cell r="AH313" t="str">
            <v>non</v>
          </cell>
        </row>
        <row r="314">
          <cell r="A314" t="str">
            <v>388</v>
          </cell>
          <cell r="B314">
            <v>43630</v>
          </cell>
          <cell r="C314" t="str">
            <v>GB</v>
          </cell>
          <cell r="D314" t="str">
            <v>Cisaille (coupe)</v>
          </cell>
          <cell r="E314">
            <v>0</v>
          </cell>
          <cell r="F314">
            <v>42900.582638888889</v>
          </cell>
          <cell r="G314" t="str">
            <v>Ferraillage</v>
          </cell>
          <cell r="I314">
            <v>3</v>
          </cell>
          <cell r="K314" t="str">
            <v>1154  Maintenance</v>
          </cell>
          <cell r="M314" t="str">
            <v>autre</v>
          </cell>
          <cell r="Q314" t="str">
            <v>Non</v>
          </cell>
          <cell r="R314" t="str">
            <v>non</v>
          </cell>
          <cell r="S314" t="str">
            <v>non</v>
          </cell>
          <cell r="T314" t="str">
            <v>non</v>
          </cell>
          <cell r="U314" t="str">
            <v>non</v>
          </cell>
          <cell r="V314" t="str">
            <v>non</v>
          </cell>
          <cell r="W314" t="str">
            <v>non</v>
          </cell>
          <cell r="AC314" t="str">
            <v>Vide</v>
          </cell>
          <cell r="AH314" t="str">
            <v>non</v>
          </cell>
        </row>
        <row r="315">
          <cell r="A315" t="str">
            <v>389</v>
          </cell>
          <cell r="B315">
            <v>42781</v>
          </cell>
          <cell r="C315" t="str">
            <v>BABCOCK WANSON</v>
          </cell>
          <cell r="D315" t="str">
            <v>Générateur d'air chaud (bât 102)</v>
          </cell>
          <cell r="E315">
            <v>0</v>
          </cell>
          <cell r="F315">
            <v>0</v>
          </cell>
          <cell r="I315" t="str">
            <v>BW 300 TC</v>
          </cell>
          <cell r="J315" t="str">
            <v>PN 5055 372</v>
          </cell>
          <cell r="K315" t="str">
            <v>IG  Installations générales</v>
          </cell>
          <cell r="L315">
            <v>1999</v>
          </cell>
          <cell r="M315" t="str">
            <v>230V tri</v>
          </cell>
          <cell r="Q315" t="str">
            <v>6kW</v>
          </cell>
          <cell r="R315" t="str">
            <v>non</v>
          </cell>
          <cell r="S315" t="str">
            <v>non</v>
          </cell>
          <cell r="T315" t="str">
            <v>oui</v>
          </cell>
          <cell r="U315" t="str">
            <v>non</v>
          </cell>
          <cell r="V315" t="str">
            <v>non</v>
          </cell>
          <cell r="W315" t="str">
            <v>oui</v>
          </cell>
          <cell r="AC315" t="str">
            <v>Vide</v>
          </cell>
          <cell r="AF315" t="str">
            <v>Pn calorifique utile : 349kW  (300 000 kcal/h)
débit d'air : 6,47m3/s soit 23300 Nm3/h
élévation température 44°C</v>
          </cell>
          <cell r="AH315" t="str">
            <v>oui</v>
          </cell>
        </row>
        <row r="316">
          <cell r="A316" t="str">
            <v>390</v>
          </cell>
          <cell r="B316">
            <v>41069</v>
          </cell>
          <cell r="C316" t="str">
            <v>SCHOLZ</v>
          </cell>
          <cell r="D316" t="str">
            <v>Autoclave Horizontale</v>
          </cell>
          <cell r="E316">
            <v>0</v>
          </cell>
          <cell r="F316">
            <v>40982.540972222225</v>
          </cell>
          <cell r="G316" t="str">
            <v>ferraillage</v>
          </cell>
          <cell r="I316" t="str">
            <v>1100L</v>
          </cell>
          <cell r="J316">
            <v>42857</v>
          </cell>
          <cell r="K316" t="str">
            <v>1114  Extrusion</v>
          </cell>
          <cell r="L316">
            <v>2001</v>
          </cell>
          <cell r="M316" t="str">
            <v>410V tri</v>
          </cell>
          <cell r="Q316" t="str">
            <v>3300VA</v>
          </cell>
          <cell r="R316" t="str">
            <v>oui</v>
          </cell>
          <cell r="S316" t="str">
            <v>oui</v>
          </cell>
          <cell r="T316" t="str">
            <v>non</v>
          </cell>
          <cell r="U316" t="str">
            <v>oui</v>
          </cell>
          <cell r="V316" t="str">
            <v>oui</v>
          </cell>
          <cell r="W316" t="str">
            <v>oui</v>
          </cell>
          <cell r="AC316" t="str">
            <v>Procès verbale d'épreuve (juin 2001), instructions de service, copies des pour travaux de raccordement, instructions montage des soupapes de surêté, 1 sonde de °C XQ-182-RS, notice d'utilisation, dossier électrotechnique</v>
          </cell>
          <cell r="AF316" t="str">
            <v>Problème de canalisations bouchées par la rouille des chariots de cuisson. 
12/03/2012 : contrôle périodique par DEKRA - mesure épaisseur virole à la valeur mini Constructeur sur toute la longueur et sur 20 cm le long de la génératrice inférieure - &gt; arr</v>
          </cell>
          <cell r="AH316" t="str">
            <v>non</v>
          </cell>
        </row>
        <row r="317">
          <cell r="A317" t="str">
            <v>391</v>
          </cell>
          <cell r="B317">
            <v>42289</v>
          </cell>
          <cell r="C317" t="str">
            <v>PERGE</v>
          </cell>
          <cell r="D317" t="str">
            <v>Chaudière eau chaude réseau aérotherme (bât 102)</v>
          </cell>
          <cell r="E317">
            <v>0</v>
          </cell>
          <cell r="F317">
            <v>42268.582638888889</v>
          </cell>
          <cell r="G317" t="str">
            <v>Ferraillage</v>
          </cell>
          <cell r="I317" t="str">
            <v>MAXITHERM 530</v>
          </cell>
          <cell r="J317">
            <v>98100007</v>
          </cell>
          <cell r="K317" t="str">
            <v>IG  Installations générales</v>
          </cell>
          <cell r="L317">
            <v>1996</v>
          </cell>
          <cell r="M317" t="str">
            <v>410V tri</v>
          </cell>
          <cell r="R317" t="str">
            <v>non</v>
          </cell>
          <cell r="S317" t="str">
            <v>non</v>
          </cell>
          <cell r="T317" t="str">
            <v>oui</v>
          </cell>
          <cell r="U317" t="str">
            <v>oui</v>
          </cell>
          <cell r="V317" t="str">
            <v>non</v>
          </cell>
          <cell r="W317" t="str">
            <v>oui</v>
          </cell>
          <cell r="AC317" t="str">
            <v>Vide</v>
          </cell>
          <cell r="AE317" t="str">
            <v>Forclum (450342)</v>
          </cell>
          <cell r="AF317" t="str">
            <v>puissance thermique 530 kW</v>
          </cell>
          <cell r="AH317" t="str">
            <v>non</v>
          </cell>
        </row>
        <row r="318">
          <cell r="A318" t="str">
            <v>392</v>
          </cell>
          <cell r="B318">
            <v>39318</v>
          </cell>
          <cell r="C318" t="str">
            <v>PRECIA</v>
          </cell>
          <cell r="D318" t="str">
            <v>balance de pesée</v>
          </cell>
          <cell r="E318">
            <v>0</v>
          </cell>
          <cell r="F318">
            <v>0</v>
          </cell>
          <cell r="I318" t="str">
            <v>IAC</v>
          </cell>
          <cell r="J318">
            <v>15752</v>
          </cell>
          <cell r="K318" t="str">
            <v>1114  Extrusion</v>
          </cell>
          <cell r="M318" t="str">
            <v>autre</v>
          </cell>
          <cell r="Q318" t="str">
            <v>Non</v>
          </cell>
          <cell r="R318" t="str">
            <v>non</v>
          </cell>
          <cell r="S318" t="str">
            <v>non</v>
          </cell>
          <cell r="T318" t="str">
            <v>non</v>
          </cell>
          <cell r="U318" t="str">
            <v>non</v>
          </cell>
          <cell r="V318" t="str">
            <v>non</v>
          </cell>
          <cell r="W318" t="str">
            <v>non</v>
          </cell>
          <cell r="AC318" t="str">
            <v>Vide</v>
          </cell>
          <cell r="AF318" t="str">
            <v>Code étalonnage: B015 bis</v>
          </cell>
          <cell r="AH318" t="str">
            <v>non</v>
          </cell>
        </row>
        <row r="319">
          <cell r="A319" t="str">
            <v>393</v>
          </cell>
          <cell r="B319">
            <v>40764</v>
          </cell>
          <cell r="C319" t="str">
            <v>HYDRO +</v>
          </cell>
          <cell r="D319" t="str">
            <v>Banc d'essais vertical Double</v>
          </cell>
          <cell r="E319">
            <v>0</v>
          </cell>
          <cell r="F319">
            <v>0</v>
          </cell>
          <cell r="I319">
            <v>1264</v>
          </cell>
          <cell r="K319" t="str">
            <v>1113  Tuyauteries</v>
          </cell>
          <cell r="L319"/>
          <cell r="M319" t="str">
            <v>410V tri</v>
          </cell>
          <cell r="Q319" t="str">
            <v>6100VA</v>
          </cell>
          <cell r="R319" t="str">
            <v>oui</v>
          </cell>
          <cell r="S319" t="str">
            <v>non</v>
          </cell>
          <cell r="T319" t="str">
            <v>non</v>
          </cell>
          <cell r="U319" t="str">
            <v>oui</v>
          </cell>
          <cell r="V319" t="str">
            <v>non</v>
          </cell>
          <cell r="W319" t="str">
            <v>non</v>
          </cell>
          <cell r="AC319" t="str">
            <v>Notice technique (schéma pneumatique, hydraulique et électrique, programme, message pupitre</v>
          </cell>
          <cell r="AE319" t="str">
            <v>Hydroplus (456026)</v>
          </cell>
          <cell r="AH319" t="str">
            <v>oui</v>
          </cell>
        </row>
        <row r="320">
          <cell r="A320" t="str">
            <v>394</v>
          </cell>
          <cell r="B320">
            <v>40771</v>
          </cell>
          <cell r="C320" t="str">
            <v>EUROMARK</v>
          </cell>
          <cell r="D320" t="str">
            <v>Marquage</v>
          </cell>
          <cell r="E320">
            <v>0</v>
          </cell>
          <cell r="F320">
            <v>40709.582638888889</v>
          </cell>
          <cell r="G320" t="str">
            <v>ferraillage</v>
          </cell>
          <cell r="I320">
            <v>881</v>
          </cell>
          <cell r="K320" t="str">
            <v>1113  Tuyauteries</v>
          </cell>
          <cell r="M320" t="str">
            <v>230V mono</v>
          </cell>
          <cell r="Q320" t="str">
            <v>40VA</v>
          </cell>
          <cell r="R320" t="str">
            <v>oui</v>
          </cell>
          <cell r="S320" t="str">
            <v>non</v>
          </cell>
          <cell r="T320" t="str">
            <v>non</v>
          </cell>
          <cell r="U320" t="str">
            <v>non</v>
          </cell>
          <cell r="V320" t="str">
            <v>non</v>
          </cell>
          <cell r="W320" t="str">
            <v>non</v>
          </cell>
          <cell r="AC320" t="str">
            <v>Vide</v>
          </cell>
          <cell r="AH320" t="str">
            <v>non</v>
          </cell>
        </row>
        <row r="321">
          <cell r="A321" t="str">
            <v>395</v>
          </cell>
          <cell r="B321">
            <v>40764</v>
          </cell>
          <cell r="C321" t="str">
            <v>FINN - POWER</v>
          </cell>
          <cell r="D321" t="str">
            <v>Sertisseuse</v>
          </cell>
          <cell r="E321">
            <v>0</v>
          </cell>
          <cell r="F321">
            <v>0</v>
          </cell>
          <cell r="I321" t="str">
            <v>FP120VS</v>
          </cell>
          <cell r="J321" t="str">
            <v>1-5-120VS-125300</v>
          </cell>
          <cell r="K321" t="str">
            <v>1113  Tuyauteries</v>
          </cell>
          <cell r="L321">
            <v>2000</v>
          </cell>
          <cell r="M321" t="str">
            <v>410V tri</v>
          </cell>
          <cell r="Q321" t="str">
            <v>3250VA</v>
          </cell>
          <cell r="R321" t="str">
            <v>non</v>
          </cell>
          <cell r="S321" t="str">
            <v>non</v>
          </cell>
          <cell r="T321" t="str">
            <v>non</v>
          </cell>
          <cell r="U321" t="str">
            <v>non</v>
          </cell>
          <cell r="V321" t="str">
            <v>non</v>
          </cell>
          <cell r="W321" t="str">
            <v>non</v>
          </cell>
          <cell r="AC321" t="str">
            <v>Mode d'emploi, liste des pièces de rechanges, entretien préventif, schémas électriques et pneumatique</v>
          </cell>
          <cell r="AE321" t="str">
            <v>(Clavel SA ne fait plus Finn Power)
SEIHP SUPRATEC</v>
          </cell>
          <cell r="AF321"/>
          <cell r="AH321" t="str">
            <v>non</v>
          </cell>
        </row>
        <row r="322">
          <cell r="A322" t="str">
            <v>397</v>
          </cell>
          <cell r="B322">
            <v>42331</v>
          </cell>
          <cell r="C322" t="str">
            <v>FINN - POWER</v>
          </cell>
          <cell r="D322" t="str">
            <v>Sertisseuse</v>
          </cell>
          <cell r="E322">
            <v>0</v>
          </cell>
          <cell r="F322">
            <v>0</v>
          </cell>
          <cell r="I322" t="str">
            <v>FP120VS</v>
          </cell>
          <cell r="J322" t="str">
            <v>1-5-120VS-103399</v>
          </cell>
          <cell r="K322" t="str">
            <v>1117  Soudure</v>
          </cell>
          <cell r="L322">
            <v>1999</v>
          </cell>
          <cell r="M322" t="str">
            <v>410V tri</v>
          </cell>
          <cell r="Q322" t="str">
            <v>3250VA</v>
          </cell>
          <cell r="R322" t="str">
            <v>non</v>
          </cell>
          <cell r="S322" t="str">
            <v>non</v>
          </cell>
          <cell r="T322" t="str">
            <v>non</v>
          </cell>
          <cell r="U322" t="str">
            <v>non</v>
          </cell>
          <cell r="V322" t="str">
            <v>non</v>
          </cell>
          <cell r="W322" t="str">
            <v>non</v>
          </cell>
          <cell r="AC322" t="str">
            <v>Mode d'emploi, liste des pièces de rechanges, entretien préventif, schémas électriques et pneumatique</v>
          </cell>
          <cell r="AE322" t="str">
            <v>(Clavel SA ne fait plus Finn Power)
SEIHP SUPRATEC</v>
          </cell>
          <cell r="AH322" t="str">
            <v>oui</v>
          </cell>
        </row>
        <row r="323">
          <cell r="A323" t="str">
            <v>398</v>
          </cell>
          <cell r="B323">
            <v>41446</v>
          </cell>
          <cell r="C323" t="str">
            <v>EMB</v>
          </cell>
          <cell r="D323" t="str">
            <v>Machine à bagues taillantes</v>
          </cell>
          <cell r="E323">
            <v>0</v>
          </cell>
          <cell r="F323">
            <v>38917.582638888889</v>
          </cell>
          <cell r="G323" t="str">
            <v>ferraillage</v>
          </cell>
          <cell r="I323" t="str">
            <v>OPTICAM 34</v>
          </cell>
          <cell r="J323" t="str">
            <v>OC34/0101/159</v>
          </cell>
          <cell r="K323" t="str">
            <v>1113  Tuyauteries</v>
          </cell>
          <cell r="L323">
            <v>2000</v>
          </cell>
          <cell r="M323" t="str">
            <v>230V mono</v>
          </cell>
          <cell r="Q323" t="str">
            <v>1,1kW</v>
          </cell>
          <cell r="R323" t="str">
            <v>non</v>
          </cell>
          <cell r="S323" t="str">
            <v>non</v>
          </cell>
          <cell r="T323" t="str">
            <v>non</v>
          </cell>
          <cell r="U323" t="str">
            <v>non</v>
          </cell>
          <cell r="V323" t="str">
            <v>non</v>
          </cell>
          <cell r="W323" t="str">
            <v>non</v>
          </cell>
          <cell r="AC323" t="str">
            <v>Notice d'utilisation</v>
          </cell>
          <cell r="AE323" t="str">
            <v>Stauff SA</v>
          </cell>
          <cell r="AF323" t="str">
            <v>Débit pompe hydraulique: 3L/min Pression max: 350 bar        Diamètre de tube 4 à 42 mm</v>
          </cell>
          <cell r="AH323" t="str">
            <v>oui</v>
          </cell>
        </row>
        <row r="324">
          <cell r="A324" t="str">
            <v>399</v>
          </cell>
          <cell r="B324">
            <v>40764</v>
          </cell>
          <cell r="C324" t="str">
            <v>R.I.E.S</v>
          </cell>
          <cell r="D324" t="str">
            <v>Sertisseuse</v>
          </cell>
          <cell r="E324">
            <v>0</v>
          </cell>
          <cell r="F324">
            <v>0</v>
          </cell>
          <cell r="I324" t="str">
            <v>Sertisseuse HP</v>
          </cell>
          <cell r="J324">
            <v>1174</v>
          </cell>
          <cell r="K324" t="str">
            <v>1113  Tuyauteries</v>
          </cell>
          <cell r="L324">
            <v>2001</v>
          </cell>
          <cell r="M324" t="str">
            <v>410V tri</v>
          </cell>
          <cell r="Q324" t="str">
            <v>3200VA</v>
          </cell>
          <cell r="R324" t="str">
            <v>oui</v>
          </cell>
          <cell r="S324" t="str">
            <v>non</v>
          </cell>
          <cell r="T324" t="str">
            <v>non</v>
          </cell>
          <cell r="U324" t="str">
            <v>non</v>
          </cell>
          <cell r="V324" t="str">
            <v>non</v>
          </cell>
          <cell r="W324" t="str">
            <v>non</v>
          </cell>
          <cell r="AC324" t="str">
            <v>Cahier d'outillage, docs techniques (schémas électriques, pneumatique, hydraulique, programme, plans)</v>
          </cell>
          <cell r="AE324" t="str">
            <v>R.I.E.S (376001)</v>
          </cell>
          <cell r="AF324"/>
          <cell r="AH324" t="str">
            <v>oui</v>
          </cell>
        </row>
        <row r="325">
          <cell r="A325" t="str">
            <v>400</v>
          </cell>
          <cell r="B325">
            <v>39318</v>
          </cell>
          <cell r="C325" t="str">
            <v>PRECIA</v>
          </cell>
          <cell r="D325" t="str">
            <v>balance de pesée</v>
          </cell>
          <cell r="E325">
            <v>0</v>
          </cell>
          <cell r="F325">
            <v>0</v>
          </cell>
          <cell r="I325" t="str">
            <v>51N</v>
          </cell>
          <cell r="J325" t="str">
            <v>02F505166</v>
          </cell>
          <cell r="K325" t="str">
            <v>1156  Magasin / réception</v>
          </cell>
          <cell r="L325"/>
          <cell r="M325" t="str">
            <v>autre</v>
          </cell>
          <cell r="Q325" t="str">
            <v>Non</v>
          </cell>
          <cell r="R325" t="str">
            <v>non</v>
          </cell>
          <cell r="S325" t="str">
            <v>non</v>
          </cell>
          <cell r="T325" t="str">
            <v>non</v>
          </cell>
          <cell r="U325" t="str">
            <v>non</v>
          </cell>
          <cell r="V325" t="str">
            <v>non</v>
          </cell>
          <cell r="W325" t="str">
            <v>non</v>
          </cell>
          <cell r="AC325" t="str">
            <v>Non</v>
          </cell>
          <cell r="AF325" t="str">
            <v>Code étalonnage: IF 301</v>
          </cell>
          <cell r="AH325" t="str">
            <v>non</v>
          </cell>
        </row>
        <row r="326">
          <cell r="A326" t="str">
            <v>401</v>
          </cell>
          <cell r="B326">
            <v>40371</v>
          </cell>
          <cell r="C326" t="str">
            <v>FENWICK</v>
          </cell>
          <cell r="D326" t="str">
            <v>Chargeur de batteries (Fenwick)</v>
          </cell>
          <cell r="E326">
            <v>0</v>
          </cell>
          <cell r="F326">
            <v>0</v>
          </cell>
          <cell r="I326" t="str">
            <v>T48580 / B2</v>
          </cell>
          <cell r="J326">
            <v>26563</v>
          </cell>
          <cell r="K326" t="str">
            <v>1156  Magasin / réception</v>
          </cell>
          <cell r="L326">
            <v>1999</v>
          </cell>
          <cell r="M326" t="str">
            <v>410V tri</v>
          </cell>
          <cell r="Q326" t="str">
            <v>2300VA</v>
          </cell>
          <cell r="R326" t="str">
            <v>non</v>
          </cell>
          <cell r="S326" t="str">
            <v>non</v>
          </cell>
          <cell r="T326" t="str">
            <v>non</v>
          </cell>
          <cell r="U326" t="str">
            <v>non</v>
          </cell>
          <cell r="V326" t="str">
            <v>non</v>
          </cell>
          <cell r="W326" t="str">
            <v>non</v>
          </cell>
          <cell r="AC326" t="str">
            <v>Notice d'instruction/ Pièces de rechange</v>
          </cell>
          <cell r="AF326" t="str">
            <v>48 V 80A</v>
          </cell>
          <cell r="AH326" t="str">
            <v>non</v>
          </cell>
        </row>
        <row r="327">
          <cell r="A327" t="str">
            <v>402</v>
          </cell>
          <cell r="B327">
            <v>39318</v>
          </cell>
          <cell r="C327" t="str">
            <v>TESTUT</v>
          </cell>
          <cell r="D327" t="str">
            <v>balance de pesée</v>
          </cell>
          <cell r="E327">
            <v>0</v>
          </cell>
          <cell r="F327">
            <v>0</v>
          </cell>
          <cell r="I327">
            <v>1101</v>
          </cell>
          <cell r="J327" t="str">
            <v>2407-AO</v>
          </cell>
          <cell r="K327" t="str">
            <v>1156  Magasin / réception</v>
          </cell>
          <cell r="L327"/>
          <cell r="M327" t="str">
            <v>autre</v>
          </cell>
          <cell r="Q327" t="str">
            <v>Non</v>
          </cell>
          <cell r="R327" t="str">
            <v>non</v>
          </cell>
          <cell r="S327" t="str">
            <v>non</v>
          </cell>
          <cell r="T327" t="str">
            <v>non</v>
          </cell>
          <cell r="U327" t="str">
            <v>non</v>
          </cell>
          <cell r="V327" t="str">
            <v>non</v>
          </cell>
          <cell r="W327" t="str">
            <v>non</v>
          </cell>
          <cell r="AC327" t="str">
            <v>Vide</v>
          </cell>
          <cell r="AH327" t="str">
            <v>non</v>
          </cell>
        </row>
        <row r="328">
          <cell r="A328" t="str">
            <v>403</v>
          </cell>
          <cell r="B328">
            <v>40695</v>
          </cell>
          <cell r="C328" t="str">
            <v>LNS</v>
          </cell>
          <cell r="D328" t="str">
            <v>machine à chanfreiner</v>
          </cell>
          <cell r="E328">
            <v>0</v>
          </cell>
          <cell r="F328">
            <v>0</v>
          </cell>
          <cell r="I328" t="str">
            <v>PB80</v>
          </cell>
          <cell r="J328">
            <v>574</v>
          </cell>
          <cell r="K328" t="str">
            <v>1156  Magasin / réception</v>
          </cell>
          <cell r="L328">
            <v>2001</v>
          </cell>
          <cell r="M328" t="str">
            <v>410V tri</v>
          </cell>
          <cell r="Q328" t="str">
            <v>1600VA</v>
          </cell>
          <cell r="R328" t="str">
            <v>non</v>
          </cell>
          <cell r="S328" t="str">
            <v>non</v>
          </cell>
          <cell r="T328" t="str">
            <v>non</v>
          </cell>
          <cell r="U328" t="str">
            <v>non</v>
          </cell>
          <cell r="V328" t="str">
            <v>non</v>
          </cell>
          <cell r="W328" t="str">
            <v>non</v>
          </cell>
          <cell r="AC328" t="str">
            <v>Vide</v>
          </cell>
          <cell r="AH328" t="str">
            <v>oui</v>
          </cell>
        </row>
        <row r="329">
          <cell r="A329" t="str">
            <v>404</v>
          </cell>
          <cell r="B329">
            <v>40956</v>
          </cell>
          <cell r="C329" t="str">
            <v>LEHMANN</v>
          </cell>
          <cell r="D329" t="str">
            <v>Mélangeur</v>
          </cell>
          <cell r="E329">
            <v>0</v>
          </cell>
          <cell r="F329">
            <v>40956.540972222225</v>
          </cell>
          <cell r="G329" t="str">
            <v>ferraillage</v>
          </cell>
          <cell r="I329" t="str">
            <v>WDL - H</v>
          </cell>
          <cell r="J329">
            <v>4619</v>
          </cell>
          <cell r="K329" t="str">
            <v>1157  Contrôle</v>
          </cell>
          <cell r="M329" t="str">
            <v>230V mono</v>
          </cell>
          <cell r="R329" t="str">
            <v>non</v>
          </cell>
          <cell r="S329" t="str">
            <v>non</v>
          </cell>
          <cell r="T329" t="str">
            <v>non</v>
          </cell>
          <cell r="U329" t="str">
            <v>non</v>
          </cell>
          <cell r="V329" t="str">
            <v>non</v>
          </cell>
          <cell r="W329" t="str">
            <v>non</v>
          </cell>
          <cell r="AC329" t="str">
            <v>Vide</v>
          </cell>
          <cell r="AH329" t="str">
            <v>non</v>
          </cell>
        </row>
        <row r="330">
          <cell r="A330" t="str">
            <v>405</v>
          </cell>
          <cell r="B330">
            <v>40765</v>
          </cell>
          <cell r="C330" t="str">
            <v>LBJ</v>
          </cell>
          <cell r="D330" t="str">
            <v>Presse</v>
          </cell>
          <cell r="E330">
            <v>0</v>
          </cell>
          <cell r="F330">
            <v>0</v>
          </cell>
          <cell r="I330" t="str">
            <v>PL. 12.50</v>
          </cell>
          <cell r="J330">
            <v>10126</v>
          </cell>
          <cell r="K330" t="str">
            <v>1157  Contrôle</v>
          </cell>
          <cell r="M330" t="str">
            <v>autre</v>
          </cell>
          <cell r="Q330" t="str">
            <v>Non</v>
          </cell>
          <cell r="R330" t="str">
            <v>oui</v>
          </cell>
          <cell r="S330" t="str">
            <v>non</v>
          </cell>
          <cell r="T330" t="str">
            <v>non</v>
          </cell>
          <cell r="U330" t="str">
            <v>non</v>
          </cell>
          <cell r="V330" t="str">
            <v>non</v>
          </cell>
          <cell r="W330" t="str">
            <v>non</v>
          </cell>
          <cell r="AC330" t="str">
            <v>Brochure, plans, schéma pneumatique</v>
          </cell>
          <cell r="AF330"/>
          <cell r="AH330" t="str">
            <v>N/A</v>
          </cell>
        </row>
        <row r="331">
          <cell r="A331" t="str">
            <v>406</v>
          </cell>
          <cell r="B331">
            <v>42339</v>
          </cell>
          <cell r="C331" t="str">
            <v>LHOMARGY</v>
          </cell>
          <cell r="D331" t="str">
            <v>Banc de traction vertical</v>
          </cell>
          <cell r="E331">
            <v>0</v>
          </cell>
          <cell r="F331">
            <v>42339.540972222225</v>
          </cell>
          <cell r="G331" t="str">
            <v>ferraillage</v>
          </cell>
          <cell r="I331" t="str">
            <v>DM920</v>
          </cell>
          <cell r="K331" t="str">
            <v>1157  Contrôle</v>
          </cell>
          <cell r="M331" t="str">
            <v>autre</v>
          </cell>
          <cell r="R331" t="str">
            <v>non</v>
          </cell>
          <cell r="S331" t="str">
            <v>non</v>
          </cell>
          <cell r="T331" t="str">
            <v>non</v>
          </cell>
          <cell r="U331" t="str">
            <v>non</v>
          </cell>
          <cell r="V331" t="str">
            <v>non</v>
          </cell>
          <cell r="W331" t="str">
            <v>non</v>
          </cell>
          <cell r="AC331" t="str">
            <v>Vide</v>
          </cell>
          <cell r="AH331" t="str">
            <v>non</v>
          </cell>
        </row>
        <row r="332">
          <cell r="A332" t="str">
            <v>407</v>
          </cell>
          <cell r="B332">
            <v>39318</v>
          </cell>
          <cell r="C332" t="str">
            <v>ESPA</v>
          </cell>
          <cell r="D332" t="str">
            <v xml:space="preserve">Etuve   </v>
          </cell>
          <cell r="E332">
            <v>0</v>
          </cell>
          <cell r="F332">
            <v>0</v>
          </cell>
          <cell r="I332"/>
          <cell r="K332" t="str">
            <v>1157  Contrôle</v>
          </cell>
          <cell r="L332"/>
          <cell r="M332" t="str">
            <v>230V mono</v>
          </cell>
          <cell r="R332" t="str">
            <v>non</v>
          </cell>
          <cell r="S332" t="str">
            <v>non</v>
          </cell>
          <cell r="T332" t="str">
            <v>non</v>
          </cell>
          <cell r="U332" t="str">
            <v>non</v>
          </cell>
          <cell r="V332" t="str">
            <v>non</v>
          </cell>
          <cell r="W332" t="str">
            <v>oui</v>
          </cell>
          <cell r="AC332" t="str">
            <v>Vide</v>
          </cell>
          <cell r="AH332" t="str">
            <v>non</v>
          </cell>
        </row>
        <row r="333">
          <cell r="A333" t="str">
            <v>408</v>
          </cell>
          <cell r="B333">
            <v>39318</v>
          </cell>
          <cell r="C333" t="str">
            <v>OHAUS</v>
          </cell>
          <cell r="D333" t="str">
            <v>balance de pesée</v>
          </cell>
          <cell r="E333">
            <v>0</v>
          </cell>
          <cell r="F333">
            <v>0</v>
          </cell>
          <cell r="I333" t="str">
            <v>Explorer</v>
          </cell>
          <cell r="J333" t="str">
            <v>E12130</v>
          </cell>
          <cell r="K333" t="str">
            <v>1157  Contrôle</v>
          </cell>
          <cell r="M333" t="str">
            <v>230V mono</v>
          </cell>
          <cell r="Q333" t="str">
            <v>Non</v>
          </cell>
          <cell r="R333" t="str">
            <v>non</v>
          </cell>
          <cell r="S333" t="str">
            <v>non</v>
          </cell>
          <cell r="T333" t="str">
            <v>non</v>
          </cell>
          <cell r="U333" t="str">
            <v>non</v>
          </cell>
          <cell r="V333" t="str">
            <v>non</v>
          </cell>
          <cell r="W333" t="str">
            <v>non</v>
          </cell>
          <cell r="AC333" t="str">
            <v>Vide</v>
          </cell>
          <cell r="AF333" t="str">
            <v>Code étalonnage: IL 027</v>
          </cell>
          <cell r="AH333" t="str">
            <v>non</v>
          </cell>
        </row>
        <row r="334">
          <cell r="A334" t="str">
            <v>409</v>
          </cell>
          <cell r="B334">
            <v>40764</v>
          </cell>
          <cell r="C334" t="str">
            <v>STAR PACK / AVS</v>
          </cell>
          <cell r="D334" t="str">
            <v>Ensacheuse</v>
          </cell>
          <cell r="E334">
            <v>0</v>
          </cell>
          <cell r="F334">
            <v>0</v>
          </cell>
          <cell r="I334" t="str">
            <v>SMS 700</v>
          </cell>
          <cell r="J334" t="str">
            <v>030/1428/01000</v>
          </cell>
          <cell r="K334" t="str">
            <v>1155  Expéditions</v>
          </cell>
          <cell r="L334"/>
          <cell r="M334" t="str">
            <v>230V mono</v>
          </cell>
          <cell r="Q334" t="str">
            <v>890W</v>
          </cell>
          <cell r="R334" t="str">
            <v>oui</v>
          </cell>
          <cell r="S334" t="str">
            <v>non</v>
          </cell>
          <cell r="T334" t="str">
            <v>non</v>
          </cell>
          <cell r="U334" t="str">
            <v>non</v>
          </cell>
          <cell r="V334" t="str">
            <v>non</v>
          </cell>
          <cell r="W334" t="str">
            <v>non</v>
          </cell>
          <cell r="AC334" t="str">
            <v>Brochure, doc Star Pack</v>
          </cell>
          <cell r="AE334" t="str">
            <v>Star Pack (950001)</v>
          </cell>
          <cell r="AF334"/>
          <cell r="AH334" t="str">
            <v>non</v>
          </cell>
        </row>
        <row r="335">
          <cell r="A335" t="str">
            <v>410</v>
          </cell>
          <cell r="B335">
            <v>40764</v>
          </cell>
          <cell r="C335" t="str">
            <v>STAR PACK / AVS</v>
          </cell>
          <cell r="D335" t="str">
            <v>Ensacheuse</v>
          </cell>
          <cell r="E335">
            <v>0</v>
          </cell>
          <cell r="F335">
            <v>0</v>
          </cell>
          <cell r="I335" t="str">
            <v>SMS 500</v>
          </cell>
          <cell r="J335" t="str">
            <v>023/3043/0200</v>
          </cell>
          <cell r="K335" t="str">
            <v>1155  Expéditions</v>
          </cell>
          <cell r="M335" t="str">
            <v>230V mono</v>
          </cell>
          <cell r="Q335" t="str">
            <v>660W</v>
          </cell>
          <cell r="R335" t="str">
            <v>oui</v>
          </cell>
          <cell r="S335" t="str">
            <v>non</v>
          </cell>
          <cell r="T335" t="str">
            <v>non</v>
          </cell>
          <cell r="U335" t="str">
            <v>non</v>
          </cell>
          <cell r="V335" t="str">
            <v>non</v>
          </cell>
          <cell r="W335" t="str">
            <v>non</v>
          </cell>
          <cell r="AC335" t="str">
            <v>Brochure, doc Star Pack</v>
          </cell>
          <cell r="AE335" t="str">
            <v>Star Pack (950001)</v>
          </cell>
          <cell r="AH335" t="str">
            <v>non</v>
          </cell>
        </row>
        <row r="336">
          <cell r="A336" t="str">
            <v>411</v>
          </cell>
          <cell r="B336">
            <v>40764</v>
          </cell>
          <cell r="C336" t="str">
            <v>JIA - IN INDUSTRY</v>
          </cell>
          <cell r="D336" t="str">
            <v>Cercleuse</v>
          </cell>
          <cell r="E336">
            <v>0</v>
          </cell>
          <cell r="F336">
            <v>0</v>
          </cell>
          <cell r="G336" t="str">
            <v>FERRAILLAGE</v>
          </cell>
          <cell r="I336" t="str">
            <v>A70</v>
          </cell>
          <cell r="J336">
            <v>98103014</v>
          </cell>
          <cell r="K336" t="str">
            <v>1155  Expéditions</v>
          </cell>
          <cell r="M336" t="str">
            <v>410V tri</v>
          </cell>
          <cell r="Q336" t="str">
            <v>0,85kW</v>
          </cell>
          <cell r="R336" t="str">
            <v>non</v>
          </cell>
          <cell r="S336" t="str">
            <v>non</v>
          </cell>
          <cell r="T336" t="str">
            <v>non</v>
          </cell>
          <cell r="U336" t="str">
            <v>non</v>
          </cell>
          <cell r="V336" t="str">
            <v>non</v>
          </cell>
          <cell r="W336" t="str">
            <v>non</v>
          </cell>
          <cell r="AC336" t="str">
            <v>Schéma électrique, notice technique, manuel d'entretien (en anglais)</v>
          </cell>
          <cell r="AF336"/>
          <cell r="AH336" t="str">
            <v>non</v>
          </cell>
        </row>
        <row r="337">
          <cell r="A337" t="str">
            <v>412</v>
          </cell>
          <cell r="B337">
            <v>43152</v>
          </cell>
          <cell r="C337" t="str">
            <v>TA</v>
          </cell>
          <cell r="D337" t="str">
            <v>Ensacheuse</v>
          </cell>
          <cell r="E337">
            <v>34700.540972222225</v>
          </cell>
          <cell r="F337">
            <v>42795.041678240741</v>
          </cell>
          <cell r="G337" t="str">
            <v>Ferraillage</v>
          </cell>
          <cell r="I337" t="str">
            <v>TEC20</v>
          </cell>
          <cell r="J337">
            <v>532058</v>
          </cell>
          <cell r="K337" t="str">
            <v>1155  Expéditions</v>
          </cell>
          <cell r="L337">
            <v>1995</v>
          </cell>
          <cell r="M337" t="str">
            <v>230V mono</v>
          </cell>
          <cell r="Q337" t="str">
            <v>360VA</v>
          </cell>
          <cell r="R337" t="str">
            <v>oui</v>
          </cell>
          <cell r="S337" t="str">
            <v>non</v>
          </cell>
          <cell r="T337" t="str">
            <v>non</v>
          </cell>
          <cell r="U337" t="str">
            <v>non</v>
          </cell>
          <cell r="V337" t="str">
            <v>non</v>
          </cell>
          <cell r="W337" t="str">
            <v>non</v>
          </cell>
          <cell r="AC337" t="str">
            <v>doc électrique, adressages, manuel d'utilisation</v>
          </cell>
          <cell r="AE337" t="str">
            <v>Technimodern Automation 
(426001)</v>
          </cell>
          <cell r="AH337" t="str">
            <v>oui</v>
          </cell>
        </row>
        <row r="338">
          <cell r="A338" t="str">
            <v>413</v>
          </cell>
          <cell r="B338">
            <v>40764</v>
          </cell>
          <cell r="C338" t="str">
            <v>METTLER TOLEDO</v>
          </cell>
          <cell r="D338" t="str">
            <v>balance de pesée</v>
          </cell>
          <cell r="E338">
            <v>0</v>
          </cell>
          <cell r="F338">
            <v>0</v>
          </cell>
          <cell r="I338" t="str">
            <v>BC 15</v>
          </cell>
          <cell r="J338" t="str">
            <v>2095710 -2YY</v>
          </cell>
          <cell r="K338" t="str">
            <v>1157  Contrôle</v>
          </cell>
          <cell r="M338" t="str">
            <v>230V mono</v>
          </cell>
          <cell r="Q338" t="str">
            <v>140VA</v>
          </cell>
          <cell r="R338" t="str">
            <v>non</v>
          </cell>
          <cell r="S338" t="str">
            <v>non</v>
          </cell>
          <cell r="T338" t="str">
            <v>non</v>
          </cell>
          <cell r="U338" t="str">
            <v>non</v>
          </cell>
          <cell r="V338" t="str">
            <v>non</v>
          </cell>
          <cell r="W338" t="str">
            <v>non</v>
          </cell>
          <cell r="AC338" t="str">
            <v>Vide</v>
          </cell>
          <cell r="AE338" t="str">
            <v>Mettler Toledo SA</v>
          </cell>
          <cell r="AF338" t="str">
            <v>Code étalonnage: IF 266</v>
          </cell>
          <cell r="AH338" t="str">
            <v>non</v>
          </cell>
        </row>
        <row r="339">
          <cell r="A339" t="str">
            <v>414</v>
          </cell>
          <cell r="B339">
            <v>40771</v>
          </cell>
          <cell r="C339" t="str">
            <v>METTLER TOLEDO</v>
          </cell>
          <cell r="D339" t="str">
            <v>balance de pesée</v>
          </cell>
          <cell r="E339">
            <v>0</v>
          </cell>
          <cell r="F339">
            <v>0</v>
          </cell>
          <cell r="I339" t="str">
            <v>SPIDER 1-150XL</v>
          </cell>
          <cell r="J339" t="str">
            <v>5NR 2342481</v>
          </cell>
          <cell r="K339" t="str">
            <v>1155  Expéditions</v>
          </cell>
          <cell r="M339" t="str">
            <v>230V mono</v>
          </cell>
          <cell r="Q339" t="str">
            <v>120VA</v>
          </cell>
          <cell r="R339" t="str">
            <v>non</v>
          </cell>
          <cell r="S339" t="str">
            <v>non</v>
          </cell>
          <cell r="T339" t="str">
            <v>non</v>
          </cell>
          <cell r="U339" t="str">
            <v>non</v>
          </cell>
          <cell r="V339" t="str">
            <v>non</v>
          </cell>
          <cell r="W339" t="str">
            <v>non</v>
          </cell>
          <cell r="AC339" t="str">
            <v>Vide</v>
          </cell>
          <cell r="AE339" t="str">
            <v>Mettler Toledo SA</v>
          </cell>
          <cell r="AF339" t="str">
            <v>portée 150 kg
précision 50 gr</v>
          </cell>
          <cell r="AH339" t="str">
            <v>non</v>
          </cell>
        </row>
        <row r="340">
          <cell r="A340" t="str">
            <v>415</v>
          </cell>
          <cell r="B340">
            <v>40771</v>
          </cell>
          <cell r="C340" t="str">
            <v>PRECIA</v>
          </cell>
          <cell r="D340" t="str">
            <v>balance de pesée</v>
          </cell>
          <cell r="E340">
            <v>0</v>
          </cell>
          <cell r="F340">
            <v>39036.540972222225</v>
          </cell>
          <cell r="G340" t="str">
            <v>ferraillage</v>
          </cell>
          <cell r="I340" t="str">
            <v>IAC</v>
          </cell>
          <cell r="J340">
            <v>8423</v>
          </cell>
          <cell r="K340" t="str">
            <v>1155  Expéditions</v>
          </cell>
          <cell r="M340" t="str">
            <v>autre</v>
          </cell>
          <cell r="Q340" t="str">
            <v>Non</v>
          </cell>
          <cell r="R340" t="str">
            <v>non</v>
          </cell>
          <cell r="S340" t="str">
            <v>non</v>
          </cell>
          <cell r="T340" t="str">
            <v>non</v>
          </cell>
          <cell r="U340" t="str">
            <v>non</v>
          </cell>
          <cell r="V340" t="str">
            <v>non</v>
          </cell>
          <cell r="W340" t="str">
            <v>non</v>
          </cell>
          <cell r="AC340" t="str">
            <v>Vide</v>
          </cell>
          <cell r="AF340" t="str">
            <v>Code étalonnage: IC 087</v>
          </cell>
          <cell r="AH340" t="str">
            <v>non</v>
          </cell>
        </row>
        <row r="341">
          <cell r="A341" t="str">
            <v>416</v>
          </cell>
          <cell r="B341">
            <v>42781</v>
          </cell>
          <cell r="C341" t="str">
            <v>ALSACE MANUTENTION</v>
          </cell>
          <cell r="D341" t="str">
            <v>Monte - charge</v>
          </cell>
          <cell r="E341">
            <v>0</v>
          </cell>
          <cell r="F341">
            <v>0</v>
          </cell>
          <cell r="I341" t="str">
            <v>BKG</v>
          </cell>
          <cell r="J341">
            <v>58.901000000000003</v>
          </cell>
          <cell r="K341" t="str">
            <v>1156  Magasin / réception</v>
          </cell>
          <cell r="L341">
            <v>2000</v>
          </cell>
          <cell r="M341" t="str">
            <v>410V tri</v>
          </cell>
          <cell r="Q341" t="str">
            <v>1,1 kW</v>
          </cell>
          <cell r="R341" t="str">
            <v>non</v>
          </cell>
          <cell r="S341" t="str">
            <v>non</v>
          </cell>
          <cell r="T341" t="str">
            <v>non</v>
          </cell>
          <cell r="U341" t="str">
            <v>non</v>
          </cell>
          <cell r="V341" t="str">
            <v>non</v>
          </cell>
          <cell r="W341" t="str">
            <v>non</v>
          </cell>
          <cell r="AC341" t="str">
            <v>Schéma électrique, plan d'installation</v>
          </cell>
          <cell r="AE341" t="str">
            <v>Alsace Manutention (680004)</v>
          </cell>
          <cell r="AF341" t="str">
            <v xml:space="preserve">Poid machine: 900 Kg             Vitesse de levage: 450mm/s Capacité: 100kg </v>
          </cell>
          <cell r="AH341" t="str">
            <v>non</v>
          </cell>
        </row>
        <row r="342">
          <cell r="A342" t="str">
            <v>420</v>
          </cell>
          <cell r="B342">
            <v>43371</v>
          </cell>
          <cell r="C342" t="str">
            <v>KAESER</v>
          </cell>
          <cell r="D342" t="str">
            <v>Compresseur (local compresseur)</v>
          </cell>
          <cell r="E342">
            <v>0</v>
          </cell>
          <cell r="F342">
            <v>43371.083344907405</v>
          </cell>
          <cell r="G342" t="str">
            <v>Ferraillage</v>
          </cell>
          <cell r="I342" t="str">
            <v>AS31</v>
          </cell>
          <cell r="J342" t="str">
            <v>1.7935.2/1027</v>
          </cell>
          <cell r="K342" t="str">
            <v>IG  Installations générales</v>
          </cell>
          <cell r="M342" t="str">
            <v>410V tri</v>
          </cell>
          <cell r="Q342" t="str">
            <v>24250VA</v>
          </cell>
          <cell r="R342" t="str">
            <v>non</v>
          </cell>
          <cell r="S342" t="str">
            <v>non</v>
          </cell>
          <cell r="T342" t="str">
            <v>non</v>
          </cell>
          <cell r="U342" t="str">
            <v>non</v>
          </cell>
          <cell r="V342" t="str">
            <v>non</v>
          </cell>
          <cell r="W342" t="str">
            <v>oui</v>
          </cell>
          <cell r="AC342" t="str">
            <v>Notice d'entretien et d'utilisation</v>
          </cell>
          <cell r="AE342" t="str">
            <v>ACMI
EACS</v>
          </cell>
          <cell r="AH342" t="str">
            <v>oui</v>
          </cell>
        </row>
        <row r="343">
          <cell r="A343" t="str">
            <v>421</v>
          </cell>
          <cell r="B343">
            <v>43371</v>
          </cell>
          <cell r="C343" t="str">
            <v>KAESER</v>
          </cell>
          <cell r="D343" t="str">
            <v>Compresseur (local compresseur)</v>
          </cell>
          <cell r="E343">
            <v>0</v>
          </cell>
          <cell r="F343">
            <v>43371.083344907405</v>
          </cell>
          <cell r="G343" t="str">
            <v>Ferraillage</v>
          </cell>
          <cell r="I343" t="str">
            <v>AS31</v>
          </cell>
          <cell r="J343" t="str">
            <v>1.7935.2/1028</v>
          </cell>
          <cell r="K343" t="str">
            <v>IG  Installations générales</v>
          </cell>
          <cell r="M343" t="str">
            <v>410V tri</v>
          </cell>
          <cell r="Q343" t="str">
            <v>24250VA</v>
          </cell>
          <cell r="R343" t="str">
            <v>non</v>
          </cell>
          <cell r="S343" t="str">
            <v>non</v>
          </cell>
          <cell r="T343" t="str">
            <v>non</v>
          </cell>
          <cell r="U343" t="str">
            <v>non</v>
          </cell>
          <cell r="V343" t="str">
            <v>non</v>
          </cell>
          <cell r="W343" t="str">
            <v>oui</v>
          </cell>
          <cell r="AC343" t="str">
            <v>Notice d'entretient et d'utilisation</v>
          </cell>
          <cell r="AE343" t="str">
            <v>ACMI
EACS</v>
          </cell>
          <cell r="AH343" t="str">
            <v>oui</v>
          </cell>
        </row>
        <row r="344">
          <cell r="A344" t="str">
            <v>422</v>
          </cell>
          <cell r="B344">
            <v>40764</v>
          </cell>
          <cell r="C344" t="str">
            <v>COMPAIR</v>
          </cell>
          <cell r="D344" t="str">
            <v>Séparateur huile /eau (local compresseur)</v>
          </cell>
          <cell r="E344">
            <v>0</v>
          </cell>
          <cell r="F344">
            <v>0</v>
          </cell>
          <cell r="I344" t="str">
            <v>CS125</v>
          </cell>
          <cell r="J344"/>
          <cell r="K344" t="str">
            <v>IG  Installations générales</v>
          </cell>
          <cell r="L344"/>
          <cell r="M344" t="str">
            <v>autre</v>
          </cell>
          <cell r="P344"/>
          <cell r="Q344" t="str">
            <v>Non</v>
          </cell>
          <cell r="R344" t="str">
            <v>oui</v>
          </cell>
          <cell r="S344" t="str">
            <v>non</v>
          </cell>
          <cell r="T344" t="str">
            <v>non</v>
          </cell>
          <cell r="U344" t="str">
            <v>oui</v>
          </cell>
          <cell r="V344" t="str">
            <v>oui</v>
          </cell>
          <cell r="W344" t="str">
            <v>non</v>
          </cell>
          <cell r="AC344" t="str">
            <v>Docs techniques</v>
          </cell>
          <cell r="AE344" t="str">
            <v>CompAir France</v>
          </cell>
          <cell r="AF344"/>
          <cell r="AH344" t="str">
            <v>oui</v>
          </cell>
        </row>
        <row r="345">
          <cell r="A345" t="str">
            <v>423</v>
          </cell>
          <cell r="B345">
            <v>42450</v>
          </cell>
          <cell r="C345" t="str">
            <v>FICAP</v>
          </cell>
          <cell r="D345" t="str">
            <v>Tapis</v>
          </cell>
          <cell r="E345">
            <v>0</v>
          </cell>
          <cell r="F345">
            <v>42447.041678240741</v>
          </cell>
          <cell r="G345" t="str">
            <v>Ferraillage</v>
          </cell>
          <cell r="I345" t="str">
            <v>TRL170209</v>
          </cell>
          <cell r="K345" t="str">
            <v>1126  Confection silicones</v>
          </cell>
          <cell r="L345">
            <v>1997</v>
          </cell>
          <cell r="M345" t="str">
            <v>230V mono</v>
          </cell>
          <cell r="Q345" t="str">
            <v>500VA</v>
          </cell>
          <cell r="R345" t="str">
            <v>non</v>
          </cell>
          <cell r="S345" t="str">
            <v>non</v>
          </cell>
          <cell r="T345" t="str">
            <v>non</v>
          </cell>
          <cell r="U345" t="str">
            <v>non</v>
          </cell>
          <cell r="V345" t="str">
            <v>non</v>
          </cell>
          <cell r="W345" t="str">
            <v>non</v>
          </cell>
          <cell r="AC345" t="str">
            <v>Vide</v>
          </cell>
          <cell r="AF345" t="str">
            <v>Présence d'un variateur de vitesse Télémécanique Altivar 16</v>
          </cell>
          <cell r="AH345" t="str">
            <v>non</v>
          </cell>
        </row>
        <row r="346">
          <cell r="A346" t="str">
            <v>424</v>
          </cell>
          <cell r="B346">
            <v>40764</v>
          </cell>
          <cell r="C346" t="str">
            <v>DOMINO</v>
          </cell>
          <cell r="D346" t="str">
            <v>Marquage Jet d'Encre</v>
          </cell>
          <cell r="E346">
            <v>0</v>
          </cell>
          <cell r="F346">
            <v>37742.582638888889</v>
          </cell>
          <cell r="G346" t="str">
            <v>ferraillage</v>
          </cell>
          <cell r="I346" t="str">
            <v>SOLO 5 AUTO</v>
          </cell>
          <cell r="J346" t="str">
            <v>D- 5155</v>
          </cell>
          <cell r="K346" t="str">
            <v>1126  Confection silicones</v>
          </cell>
          <cell r="M346" t="str">
            <v>230V mono</v>
          </cell>
          <cell r="Q346" t="str">
            <v>240VA</v>
          </cell>
          <cell r="R346" t="str">
            <v>non</v>
          </cell>
          <cell r="S346" t="str">
            <v>non</v>
          </cell>
          <cell r="T346" t="str">
            <v>non</v>
          </cell>
          <cell r="U346" t="str">
            <v>non</v>
          </cell>
          <cell r="V346" t="str">
            <v>non</v>
          </cell>
          <cell r="W346" t="str">
            <v>non</v>
          </cell>
          <cell r="AC346" t="str">
            <v>Carnet de maintenance, contrat maintenance total, fax/devis</v>
          </cell>
          <cell r="AE346" t="str">
            <v>Domino Young (780062)</v>
          </cell>
          <cell r="AH346" t="str">
            <v>non</v>
          </cell>
        </row>
        <row r="347">
          <cell r="A347" t="str">
            <v>425</v>
          </cell>
          <cell r="B347">
            <v>42781</v>
          </cell>
          <cell r="C347" t="str">
            <v>AGE INFO</v>
          </cell>
          <cell r="D347" t="str">
            <v>Machine de coupe</v>
          </cell>
          <cell r="E347">
            <v>0</v>
          </cell>
          <cell r="F347">
            <v>0</v>
          </cell>
          <cell r="J347">
            <v>9950</v>
          </cell>
          <cell r="K347" t="str">
            <v>1125  Gaines légères</v>
          </cell>
          <cell r="L347"/>
          <cell r="M347" t="str">
            <v>230V mono</v>
          </cell>
          <cell r="R347" t="str">
            <v>non</v>
          </cell>
          <cell r="S347" t="str">
            <v>non</v>
          </cell>
          <cell r="T347" t="str">
            <v>non</v>
          </cell>
          <cell r="U347" t="str">
            <v>non</v>
          </cell>
          <cell r="V347" t="str">
            <v>non</v>
          </cell>
          <cell r="W347" t="str">
            <v>non</v>
          </cell>
          <cell r="AF347"/>
          <cell r="AH347" t="str">
            <v>oui</v>
          </cell>
        </row>
        <row r="348">
          <cell r="A348" t="str">
            <v>426</v>
          </cell>
          <cell r="B348">
            <v>40764</v>
          </cell>
          <cell r="C348" t="str">
            <v>DOMINO</v>
          </cell>
          <cell r="D348" t="str">
            <v>Marquage jet d'encre</v>
          </cell>
          <cell r="E348">
            <v>0</v>
          </cell>
          <cell r="F348">
            <v>0</v>
          </cell>
          <cell r="I348" t="str">
            <v>A200</v>
          </cell>
          <cell r="J348" t="str">
            <v>2A 0260 B</v>
          </cell>
          <cell r="K348" t="str">
            <v>1125  Gaines légères</v>
          </cell>
          <cell r="L348"/>
          <cell r="M348" t="str">
            <v>230V mono</v>
          </cell>
          <cell r="P348"/>
          <cell r="R348" t="str">
            <v>non</v>
          </cell>
          <cell r="S348" t="str">
            <v>non</v>
          </cell>
          <cell r="T348" t="str">
            <v>non</v>
          </cell>
          <cell r="U348" t="str">
            <v>non</v>
          </cell>
          <cell r="V348" t="str">
            <v>non</v>
          </cell>
          <cell r="W348" t="str">
            <v>non</v>
          </cell>
          <cell r="AE348" t="str">
            <v>Domino Young (780062)</v>
          </cell>
          <cell r="AF348" t="str">
            <v>23/5/5 
11007 H de service
8804 H de travail</v>
          </cell>
          <cell r="AH348" t="str">
            <v>oui</v>
          </cell>
        </row>
        <row r="349">
          <cell r="A349" t="str">
            <v>427</v>
          </cell>
          <cell r="B349">
            <v>39318</v>
          </cell>
          <cell r="C349" t="str">
            <v>ESPA</v>
          </cell>
          <cell r="D349" t="str">
            <v>Machine de coupe sur mandrin expansif PVC</v>
          </cell>
          <cell r="E349">
            <v>0</v>
          </cell>
          <cell r="F349">
            <v>0</v>
          </cell>
          <cell r="I349"/>
          <cell r="J349"/>
          <cell r="K349" t="str">
            <v>1126  Confection silicones</v>
          </cell>
          <cell r="L349"/>
          <cell r="M349" t="str">
            <v>230V mono</v>
          </cell>
          <cell r="P349"/>
          <cell r="R349" t="str">
            <v>non</v>
          </cell>
          <cell r="S349" t="str">
            <v>non</v>
          </cell>
          <cell r="T349" t="str">
            <v>non</v>
          </cell>
          <cell r="U349" t="str">
            <v>non</v>
          </cell>
          <cell r="V349" t="str">
            <v>non</v>
          </cell>
          <cell r="W349" t="str">
            <v>non</v>
          </cell>
          <cell r="AC349" t="str">
            <v>Vide</v>
          </cell>
          <cell r="AH349" t="str">
            <v>non</v>
          </cell>
        </row>
        <row r="350">
          <cell r="A350" t="str">
            <v>428</v>
          </cell>
          <cell r="B350">
            <v>42768</v>
          </cell>
          <cell r="C350" t="str">
            <v>ESPA</v>
          </cell>
          <cell r="D350" t="str">
            <v>Tour de coupe finition</v>
          </cell>
          <cell r="E350">
            <v>0</v>
          </cell>
          <cell r="F350">
            <v>0</v>
          </cell>
          <cell r="K350" t="str">
            <v>1126  Confection silicones</v>
          </cell>
          <cell r="M350" t="str">
            <v>230V mono</v>
          </cell>
          <cell r="Q350" t="str">
            <v>450VA</v>
          </cell>
          <cell r="R350" t="str">
            <v>non</v>
          </cell>
          <cell r="S350" t="str">
            <v>non</v>
          </cell>
          <cell r="T350" t="str">
            <v>non</v>
          </cell>
          <cell r="U350" t="str">
            <v>non</v>
          </cell>
          <cell r="V350" t="str">
            <v>non</v>
          </cell>
          <cell r="W350" t="str">
            <v>non</v>
          </cell>
          <cell r="AC350" t="str">
            <v>Vide</v>
          </cell>
          <cell r="AH350" t="str">
            <v>oui</v>
          </cell>
        </row>
        <row r="351">
          <cell r="A351" t="str">
            <v>429</v>
          </cell>
          <cell r="B351">
            <v>42781</v>
          </cell>
          <cell r="C351" t="str">
            <v>SINGER</v>
          </cell>
          <cell r="D351" t="str">
            <v>Machine à coudre</v>
          </cell>
          <cell r="E351">
            <v>0</v>
          </cell>
          <cell r="F351">
            <v>0</v>
          </cell>
          <cell r="I351" t="str">
            <v>29K72</v>
          </cell>
          <cell r="J351" t="str">
            <v>FA 28 6295</v>
          </cell>
          <cell r="K351" t="str">
            <v>1125  Gaines légères</v>
          </cell>
          <cell r="M351" t="str">
            <v>230V mono</v>
          </cell>
          <cell r="Q351" t="str">
            <v>1150VA</v>
          </cell>
          <cell r="R351" t="str">
            <v>non</v>
          </cell>
          <cell r="S351" t="str">
            <v>non</v>
          </cell>
          <cell r="T351" t="str">
            <v>non</v>
          </cell>
          <cell r="U351" t="str">
            <v>non</v>
          </cell>
          <cell r="V351" t="str">
            <v>non</v>
          </cell>
          <cell r="W351" t="str">
            <v>non</v>
          </cell>
          <cell r="AC351" t="str">
            <v>Plans</v>
          </cell>
          <cell r="AF351" t="str">
            <v>Présence d'un variateur de vitesse Télémécanique Altivar 16</v>
          </cell>
          <cell r="AH351" t="str">
            <v>non</v>
          </cell>
        </row>
        <row r="352">
          <cell r="A352" t="str">
            <v>430</v>
          </cell>
          <cell r="B352">
            <v>42622</v>
          </cell>
          <cell r="C352" t="str">
            <v>ESPA</v>
          </cell>
          <cell r="D352" t="str">
            <v>Tour de 1 mètre</v>
          </cell>
          <cell r="E352">
            <v>0</v>
          </cell>
          <cell r="F352">
            <v>0</v>
          </cell>
          <cell r="I352"/>
          <cell r="J352"/>
          <cell r="K352" t="str">
            <v>1126  Confection silicones</v>
          </cell>
          <cell r="M352" t="str">
            <v>230V mono</v>
          </cell>
          <cell r="Q352" t="str">
            <v>1000VA</v>
          </cell>
          <cell r="R352" t="str">
            <v>non</v>
          </cell>
          <cell r="S352" t="str">
            <v>non</v>
          </cell>
          <cell r="T352" t="str">
            <v>non</v>
          </cell>
          <cell r="U352" t="str">
            <v>non</v>
          </cell>
          <cell r="V352" t="str">
            <v>non</v>
          </cell>
          <cell r="W352" t="str">
            <v>non</v>
          </cell>
          <cell r="AC352" t="str">
            <v>Vide</v>
          </cell>
          <cell r="AE352"/>
          <cell r="AF352" t="str">
            <v>Transféré de la section Gaines à la section Confection le 09/09/2016</v>
          </cell>
          <cell r="AH352" t="str">
            <v>non</v>
          </cell>
        </row>
        <row r="353">
          <cell r="A353" t="str">
            <v>431</v>
          </cell>
          <cell r="B353">
            <v>43573</v>
          </cell>
          <cell r="C353" t="str">
            <v>ESPA</v>
          </cell>
          <cell r="D353" t="str">
            <v>Tour court gaines lègères</v>
          </cell>
          <cell r="E353">
            <v>0</v>
          </cell>
          <cell r="F353">
            <v>43568.582638888889</v>
          </cell>
          <cell r="G353" t="str">
            <v>Ferraillage</v>
          </cell>
          <cell r="K353" t="str">
            <v>1125  Gaines légères</v>
          </cell>
          <cell r="M353" t="str">
            <v>230V mono</v>
          </cell>
          <cell r="Q353" t="str">
            <v>1000VA</v>
          </cell>
          <cell r="R353" t="str">
            <v>non</v>
          </cell>
          <cell r="S353" t="str">
            <v>non</v>
          </cell>
          <cell r="T353" t="str">
            <v>non</v>
          </cell>
          <cell r="U353" t="str">
            <v>non</v>
          </cell>
          <cell r="V353" t="str">
            <v>non</v>
          </cell>
          <cell r="W353" t="str">
            <v>non</v>
          </cell>
          <cell r="AC353" t="str">
            <v>Vide</v>
          </cell>
          <cell r="AH353" t="str">
            <v>non</v>
          </cell>
        </row>
        <row r="354">
          <cell r="A354" t="str">
            <v>432</v>
          </cell>
          <cell r="B354">
            <v>43573</v>
          </cell>
          <cell r="C354" t="str">
            <v>ESPA</v>
          </cell>
          <cell r="D354" t="str">
            <v>Tour court gaines lègères</v>
          </cell>
          <cell r="E354">
            <v>0</v>
          </cell>
          <cell r="F354">
            <v>43568.582638888889</v>
          </cell>
          <cell r="G354" t="str">
            <v>Ferraillage</v>
          </cell>
          <cell r="K354" t="str">
            <v>1125  Gaines légères</v>
          </cell>
          <cell r="M354" t="str">
            <v>230V mono</v>
          </cell>
          <cell r="Q354" t="str">
            <v>1000VA</v>
          </cell>
          <cell r="R354" t="str">
            <v>non</v>
          </cell>
          <cell r="S354" t="str">
            <v>non</v>
          </cell>
          <cell r="T354" t="str">
            <v>non</v>
          </cell>
          <cell r="U354" t="str">
            <v>non</v>
          </cell>
          <cell r="V354" t="str">
            <v>non</v>
          </cell>
          <cell r="W354" t="str">
            <v>non</v>
          </cell>
          <cell r="AC354" t="str">
            <v>Vide</v>
          </cell>
          <cell r="AH354" t="str">
            <v>non</v>
          </cell>
        </row>
        <row r="355">
          <cell r="A355" t="str">
            <v>433</v>
          </cell>
          <cell r="B355">
            <v>40765</v>
          </cell>
          <cell r="C355" t="str">
            <v>ESPA</v>
          </cell>
          <cell r="D355" t="str">
            <v>Tour de 2 m</v>
          </cell>
          <cell r="E355">
            <v>0</v>
          </cell>
          <cell r="F355">
            <v>0</v>
          </cell>
          <cell r="K355" t="str">
            <v>1126  Confection silicones</v>
          </cell>
          <cell r="M355" t="str">
            <v>230V mono</v>
          </cell>
          <cell r="Q355" t="str">
            <v>1200VA</v>
          </cell>
          <cell r="R355" t="str">
            <v>non</v>
          </cell>
          <cell r="S355" t="str">
            <v>non</v>
          </cell>
          <cell r="T355" t="str">
            <v>non</v>
          </cell>
          <cell r="U355" t="str">
            <v>non</v>
          </cell>
          <cell r="V355" t="str">
            <v>non</v>
          </cell>
          <cell r="W355" t="str">
            <v>non</v>
          </cell>
          <cell r="AC355" t="str">
            <v>Vide</v>
          </cell>
          <cell r="AF355"/>
          <cell r="AH355" t="str">
            <v>N/A</v>
          </cell>
        </row>
        <row r="356">
          <cell r="A356" t="str">
            <v>434</v>
          </cell>
          <cell r="B356">
            <v>40764</v>
          </cell>
          <cell r="C356" t="str">
            <v>ESPA</v>
          </cell>
          <cell r="D356" t="str">
            <v>Machine à rouler</v>
          </cell>
          <cell r="E356">
            <v>0</v>
          </cell>
          <cell r="F356">
            <v>0</v>
          </cell>
          <cell r="K356" t="str">
            <v>1125  Gaines légères</v>
          </cell>
          <cell r="M356" t="str">
            <v>230V mono</v>
          </cell>
          <cell r="Q356" t="str">
            <v>280VA</v>
          </cell>
          <cell r="R356" t="str">
            <v>oui</v>
          </cell>
          <cell r="S356" t="str">
            <v>non</v>
          </cell>
          <cell r="T356" t="str">
            <v>non</v>
          </cell>
          <cell r="U356" t="str">
            <v>non</v>
          </cell>
          <cell r="V356" t="str">
            <v>non</v>
          </cell>
          <cell r="W356" t="str">
            <v>oui</v>
          </cell>
          <cell r="AC356" t="str">
            <v>Doc électrique, programmation</v>
          </cell>
          <cell r="AE356" t="str">
            <v>Tension 3</v>
          </cell>
          <cell r="AF356"/>
          <cell r="AH356" t="str">
            <v>oui</v>
          </cell>
        </row>
        <row r="357">
          <cell r="A357" t="str">
            <v>435</v>
          </cell>
          <cell r="B357">
            <v>43812</v>
          </cell>
          <cell r="C357" t="str">
            <v>ESPA</v>
          </cell>
          <cell r="D357" t="str">
            <v>Machine à rouler</v>
          </cell>
          <cell r="E357">
            <v>0</v>
          </cell>
          <cell r="F357">
            <v>43812.540972222225</v>
          </cell>
          <cell r="G357" t="str">
            <v>Ferraillage</v>
          </cell>
          <cell r="K357" t="str">
            <v>1125  Gaines légères</v>
          </cell>
          <cell r="M357" t="str">
            <v>230V mono</v>
          </cell>
          <cell r="Q357" t="str">
            <v>280VA</v>
          </cell>
          <cell r="R357" t="str">
            <v>oui</v>
          </cell>
          <cell r="S357" t="str">
            <v>non</v>
          </cell>
          <cell r="T357" t="str">
            <v>non</v>
          </cell>
          <cell r="U357" t="str">
            <v>non</v>
          </cell>
          <cell r="V357" t="str">
            <v>non</v>
          </cell>
          <cell r="W357" t="str">
            <v>non</v>
          </cell>
          <cell r="AC357" t="str">
            <v>Doc électrique, programmation, doc Allen Bradley</v>
          </cell>
          <cell r="AH357" t="str">
            <v>oui</v>
          </cell>
        </row>
        <row r="358">
          <cell r="A358" t="str">
            <v>436</v>
          </cell>
          <cell r="B358">
            <v>40764</v>
          </cell>
          <cell r="C358" t="str">
            <v>ESPA</v>
          </cell>
          <cell r="D358" t="str">
            <v>Tour U.V avec extraction</v>
          </cell>
          <cell r="E358">
            <v>0</v>
          </cell>
          <cell r="F358">
            <v>0</v>
          </cell>
          <cell r="I358"/>
          <cell r="K358" t="str">
            <v>1125  Gaines légères</v>
          </cell>
          <cell r="M358" t="str">
            <v>230V mono</v>
          </cell>
          <cell r="Q358" t="str">
            <v>6000VA</v>
          </cell>
          <cell r="R358" t="str">
            <v>oui</v>
          </cell>
          <cell r="S358" t="str">
            <v>non</v>
          </cell>
          <cell r="T358" t="str">
            <v>non</v>
          </cell>
          <cell r="U358" t="str">
            <v>non</v>
          </cell>
          <cell r="V358" t="str">
            <v>non</v>
          </cell>
          <cell r="W358" t="str">
            <v>non</v>
          </cell>
          <cell r="AC358" t="str">
            <v>Schémas électriques, adressage entrées/sorties, programme, doc lampe UV et valves de dosage, doc système de pompage</v>
          </cell>
          <cell r="AE358" t="str">
            <v>Tension 3
AGE Info
Fusion UV Systems (002003)
Rexson
Quantum Technologie
NO. FOURNISSEUR 000822</v>
          </cell>
          <cell r="AH358" t="str">
            <v>oui</v>
          </cell>
        </row>
        <row r="359">
          <cell r="A359" t="str">
            <v>437</v>
          </cell>
          <cell r="B359">
            <v>41989</v>
          </cell>
          <cell r="C359" t="str">
            <v>ESPA</v>
          </cell>
          <cell r="D359" t="str">
            <v>Tour U.V avec extraction</v>
          </cell>
          <cell r="E359">
            <v>0</v>
          </cell>
          <cell r="F359">
            <v>41984.540972222225</v>
          </cell>
          <cell r="G359" t="str">
            <v>ferraillage</v>
          </cell>
          <cell r="J359"/>
          <cell r="K359" t="str">
            <v>1125  Gaines légères</v>
          </cell>
          <cell r="M359" t="str">
            <v>230V mono</v>
          </cell>
          <cell r="Q359" t="str">
            <v>6000VA</v>
          </cell>
          <cell r="R359" t="str">
            <v>oui</v>
          </cell>
          <cell r="S359" t="str">
            <v>non</v>
          </cell>
          <cell r="T359" t="str">
            <v>non</v>
          </cell>
          <cell r="U359" t="str">
            <v>non</v>
          </cell>
          <cell r="V359" t="str">
            <v>non</v>
          </cell>
          <cell r="W359" t="str">
            <v>non</v>
          </cell>
          <cell r="AC359" t="str">
            <v>Schémas électriques, adressage entrées/sorties, programme, doc lampe UV et valves de dosage, doc système de pompage</v>
          </cell>
          <cell r="AE359" t="str">
            <v>Tension 3
AGE Info
Fusion UV Systems (002003)
Wissous
Quantum Technologie
NO. FOURNISSEUR 000822</v>
          </cell>
          <cell r="AF359" t="str">
            <v xml:space="preserve">Changement du chariot (modification pour passage  de gaine avec un diamètre plus important en décembre 2002) </v>
          </cell>
          <cell r="AH359" t="str">
            <v>oui</v>
          </cell>
        </row>
        <row r="360">
          <cell r="A360" t="str">
            <v>438</v>
          </cell>
          <cell r="B360">
            <v>39318</v>
          </cell>
          <cell r="C360" t="str">
            <v>ESPA</v>
          </cell>
          <cell r="D360" t="str">
            <v>Machine à fabriquer les fourreaux</v>
          </cell>
          <cell r="E360">
            <v>0</v>
          </cell>
          <cell r="F360">
            <v>37469.582638888889</v>
          </cell>
          <cell r="G360" t="str">
            <v>ferraillage</v>
          </cell>
          <cell r="K360" t="str">
            <v>1126  Confection silicones</v>
          </cell>
          <cell r="M360" t="str">
            <v>autre</v>
          </cell>
          <cell r="R360" t="str">
            <v>non</v>
          </cell>
          <cell r="S360" t="str">
            <v>non</v>
          </cell>
          <cell r="T360" t="str">
            <v>non</v>
          </cell>
          <cell r="U360" t="str">
            <v>non</v>
          </cell>
          <cell r="V360" t="str">
            <v>non</v>
          </cell>
          <cell r="W360" t="str">
            <v>non</v>
          </cell>
          <cell r="AH360" t="str">
            <v>non</v>
          </cell>
        </row>
        <row r="361">
          <cell r="A361" t="str">
            <v>439</v>
          </cell>
          <cell r="B361">
            <v>43887</v>
          </cell>
          <cell r="C361" t="str">
            <v>PASQUATO</v>
          </cell>
          <cell r="D361" t="str">
            <v>Refendeur (coupe)</v>
          </cell>
          <cell r="E361">
            <v>0</v>
          </cell>
          <cell r="F361">
            <v>0</v>
          </cell>
          <cell r="I361" t="str">
            <v>TR15/450</v>
          </cell>
          <cell r="K361" t="str">
            <v>1125  Gaines légères</v>
          </cell>
          <cell r="L361">
            <v>1998</v>
          </cell>
          <cell r="M361" t="str">
            <v>410V tri</v>
          </cell>
          <cell r="Q361" t="str">
            <v>6000VA</v>
          </cell>
          <cell r="R361" t="str">
            <v>oui</v>
          </cell>
          <cell r="S361" t="str">
            <v>non</v>
          </cell>
          <cell r="T361" t="str">
            <v>non</v>
          </cell>
          <cell r="U361" t="str">
            <v>non</v>
          </cell>
          <cell r="V361" t="str">
            <v>non</v>
          </cell>
          <cell r="W361" t="str">
            <v>non</v>
          </cell>
          <cell r="AC361" t="str">
            <v>Notice technique, schémas électriques</v>
          </cell>
          <cell r="AH361" t="str">
            <v>oui</v>
          </cell>
        </row>
        <row r="362">
          <cell r="A362" t="str">
            <v>440</v>
          </cell>
          <cell r="B362">
            <v>43172</v>
          </cell>
          <cell r="C362" t="str">
            <v>ESPA</v>
          </cell>
          <cell r="D362" t="str">
            <v>Tour de confection de 3m</v>
          </cell>
          <cell r="E362">
            <v>0</v>
          </cell>
          <cell r="F362">
            <v>43168.041678240741</v>
          </cell>
          <cell r="G362" t="str">
            <v>Ferraillage</v>
          </cell>
          <cell r="K362" t="str">
            <v>1126  Confection silicones</v>
          </cell>
          <cell r="M362" t="str">
            <v>230V mono</v>
          </cell>
          <cell r="Q362" t="str">
            <v>560VA</v>
          </cell>
          <cell r="R362" t="str">
            <v>non</v>
          </cell>
          <cell r="S362" t="str">
            <v>non</v>
          </cell>
          <cell r="T362" t="str">
            <v>non</v>
          </cell>
          <cell r="U362" t="str">
            <v>non</v>
          </cell>
          <cell r="V362" t="str">
            <v>non</v>
          </cell>
          <cell r="W362" t="str">
            <v>non</v>
          </cell>
          <cell r="AC362" t="str">
            <v>Vide</v>
          </cell>
          <cell r="AF362" t="str">
            <v>présence variateur de vitesse FMV 2303</v>
          </cell>
          <cell r="AH362" t="str">
            <v>N/A</v>
          </cell>
        </row>
        <row r="363">
          <cell r="A363" t="str">
            <v>441</v>
          </cell>
          <cell r="B363">
            <v>42768</v>
          </cell>
          <cell r="C363" t="str">
            <v>ESPA</v>
          </cell>
          <cell r="D363" t="str">
            <v xml:space="preserve">Table de coupe à 45° </v>
          </cell>
          <cell r="E363">
            <v>0</v>
          </cell>
          <cell r="F363">
            <v>0</v>
          </cell>
          <cell r="I363"/>
          <cell r="K363" t="str">
            <v>1126  Confection silicones</v>
          </cell>
          <cell r="M363" t="str">
            <v>230V mono</v>
          </cell>
          <cell r="Q363" t="str">
            <v>240VA</v>
          </cell>
          <cell r="R363" t="str">
            <v>oui</v>
          </cell>
          <cell r="S363" t="str">
            <v>non</v>
          </cell>
          <cell r="T363" t="str">
            <v>non</v>
          </cell>
          <cell r="U363" t="str">
            <v>non</v>
          </cell>
          <cell r="V363" t="str">
            <v>non</v>
          </cell>
          <cell r="W363" t="str">
            <v>non</v>
          </cell>
          <cell r="AC363" t="str">
            <v>Adresages entrées/sorties</v>
          </cell>
          <cell r="AF363" t="str">
            <v>Présence d'un bloc Texas Instruments TI 1202</v>
          </cell>
          <cell r="AH363" t="str">
            <v>oui</v>
          </cell>
        </row>
        <row r="364">
          <cell r="A364" t="str">
            <v>441A</v>
          </cell>
          <cell r="B364">
            <v>42768</v>
          </cell>
          <cell r="C364" t="str">
            <v>ESPA</v>
          </cell>
          <cell r="D364" t="str">
            <v>Dévidoir</v>
          </cell>
          <cell r="E364">
            <v>0</v>
          </cell>
          <cell r="F364">
            <v>0</v>
          </cell>
          <cell r="K364" t="str">
            <v>1126  Confection silicones</v>
          </cell>
          <cell r="M364" t="str">
            <v>410V tri</v>
          </cell>
          <cell r="Q364" t="str">
            <v>800VA</v>
          </cell>
          <cell r="R364" t="str">
            <v>non</v>
          </cell>
          <cell r="S364" t="str">
            <v>non</v>
          </cell>
          <cell r="T364" t="str">
            <v>non</v>
          </cell>
          <cell r="U364" t="str">
            <v>non</v>
          </cell>
          <cell r="V364" t="str">
            <v>non</v>
          </cell>
          <cell r="W364" t="str">
            <v>non</v>
          </cell>
          <cell r="AC364" t="str">
            <v>Adresages entrées/sorties</v>
          </cell>
          <cell r="AF364"/>
          <cell r="AH364" t="str">
            <v>oui</v>
          </cell>
        </row>
        <row r="365">
          <cell r="A365" t="str">
            <v>442</v>
          </cell>
          <cell r="B365">
            <v>42768</v>
          </cell>
          <cell r="C365" t="str">
            <v>ESPA</v>
          </cell>
          <cell r="D365" t="str">
            <v>Dévidoir coupe droite</v>
          </cell>
          <cell r="E365">
            <v>0</v>
          </cell>
          <cell r="F365">
            <v>0</v>
          </cell>
          <cell r="K365" t="str">
            <v>1126  Confection silicones</v>
          </cell>
          <cell r="M365" t="str">
            <v>410V tri</v>
          </cell>
          <cell r="Q365" t="str">
            <v>800VA</v>
          </cell>
          <cell r="R365" t="str">
            <v>non</v>
          </cell>
          <cell r="S365" t="str">
            <v>non</v>
          </cell>
          <cell r="T365" t="str">
            <v>non</v>
          </cell>
          <cell r="U365" t="str">
            <v>non</v>
          </cell>
          <cell r="V365" t="str">
            <v>non</v>
          </cell>
          <cell r="W365" t="str">
            <v>non</v>
          </cell>
          <cell r="AC365" t="str">
            <v>Vide</v>
          </cell>
          <cell r="AF365"/>
          <cell r="AH365" t="str">
            <v>oui</v>
          </cell>
        </row>
        <row r="366">
          <cell r="A366" t="str">
            <v>443</v>
          </cell>
          <cell r="B366">
            <v>40086</v>
          </cell>
          <cell r="C366" t="str">
            <v>ESPA</v>
          </cell>
          <cell r="D366" t="str">
            <v>Tour court - silicone-</v>
          </cell>
          <cell r="E366">
            <v>0</v>
          </cell>
          <cell r="F366">
            <v>39983.582638888889</v>
          </cell>
          <cell r="G366" t="str">
            <v>Transfert Ensenada été 2009</v>
          </cell>
          <cell r="K366" t="str">
            <v>1126  Confection silicones</v>
          </cell>
          <cell r="M366" t="str">
            <v>230V mono</v>
          </cell>
          <cell r="Q366" t="str">
            <v>1200VA</v>
          </cell>
          <cell r="R366" t="str">
            <v>non</v>
          </cell>
          <cell r="S366" t="str">
            <v>non</v>
          </cell>
          <cell r="T366" t="str">
            <v>non</v>
          </cell>
          <cell r="U366" t="str">
            <v>non</v>
          </cell>
          <cell r="V366" t="str">
            <v>non</v>
          </cell>
          <cell r="W366" t="str">
            <v>non</v>
          </cell>
          <cell r="AC366" t="str">
            <v>Vide</v>
          </cell>
          <cell r="AF366" t="str">
            <v>présence d'un variateur de vitesse Lenze 8101MP</v>
          </cell>
          <cell r="AH366" t="str">
            <v>non</v>
          </cell>
        </row>
        <row r="367">
          <cell r="A367" t="str">
            <v>444</v>
          </cell>
          <cell r="B367">
            <v>40765</v>
          </cell>
          <cell r="C367" t="str">
            <v>ESPA</v>
          </cell>
          <cell r="D367" t="str">
            <v>Tour</v>
          </cell>
          <cell r="E367">
            <v>0</v>
          </cell>
          <cell r="F367">
            <v>0</v>
          </cell>
          <cell r="I367"/>
          <cell r="K367" t="str">
            <v>1126  Confection silicones</v>
          </cell>
          <cell r="M367" t="str">
            <v>230V mono</v>
          </cell>
          <cell r="P367"/>
          <cell r="Q367" t="str">
            <v>850VA</v>
          </cell>
          <cell r="R367" t="str">
            <v>non</v>
          </cell>
          <cell r="S367" t="str">
            <v>non</v>
          </cell>
          <cell r="T367" t="str">
            <v>non</v>
          </cell>
          <cell r="U367" t="str">
            <v>non</v>
          </cell>
          <cell r="V367" t="str">
            <v>non</v>
          </cell>
          <cell r="W367" t="str">
            <v>non</v>
          </cell>
          <cell r="AC367" t="str">
            <v>Vide</v>
          </cell>
          <cell r="AF367" t="str">
            <v>Présence d'un variateur de vitesse BBC Type TWK-S03 552 240V</v>
          </cell>
          <cell r="AH367" t="str">
            <v>N/A</v>
          </cell>
        </row>
        <row r="368">
          <cell r="A368" t="str">
            <v>445</v>
          </cell>
          <cell r="B368">
            <v>40764</v>
          </cell>
          <cell r="C368" t="str">
            <v>ESPA</v>
          </cell>
          <cell r="D368" t="str">
            <v>Tour silicone de 3 m</v>
          </cell>
          <cell r="E368">
            <v>0</v>
          </cell>
          <cell r="F368">
            <v>0</v>
          </cell>
          <cell r="J368" t="str">
            <v>1405/4</v>
          </cell>
          <cell r="K368" t="str">
            <v>1126  Confection silicones</v>
          </cell>
          <cell r="M368" t="str">
            <v>230V mono</v>
          </cell>
          <cell r="Q368" t="str">
            <v>950VA</v>
          </cell>
          <cell r="R368" t="str">
            <v>non</v>
          </cell>
          <cell r="S368" t="str">
            <v>non</v>
          </cell>
          <cell r="T368" t="str">
            <v>non</v>
          </cell>
          <cell r="U368" t="str">
            <v>non</v>
          </cell>
          <cell r="V368" t="str">
            <v>non</v>
          </cell>
          <cell r="W368" t="str">
            <v>non</v>
          </cell>
          <cell r="AC368" t="str">
            <v>Disquette avec programme des relais, dossier technique avec adressage, schéma électrique, chronogrammes</v>
          </cell>
          <cell r="AE368" t="str">
            <v>Tension 3</v>
          </cell>
          <cell r="AH368" t="str">
            <v>non</v>
          </cell>
        </row>
        <row r="369">
          <cell r="A369" t="str">
            <v>446</v>
          </cell>
          <cell r="B369">
            <v>40765</v>
          </cell>
          <cell r="C369" t="str">
            <v>ESPA</v>
          </cell>
          <cell r="D369" t="str">
            <v>Tour silicone de 3 m</v>
          </cell>
          <cell r="E369">
            <v>0</v>
          </cell>
          <cell r="F369">
            <v>0</v>
          </cell>
          <cell r="J369" t="str">
            <v>1405/4</v>
          </cell>
          <cell r="K369" t="str">
            <v>1126  Confection silicones</v>
          </cell>
          <cell r="M369" t="str">
            <v>230V mono</v>
          </cell>
          <cell r="Q369" t="str">
            <v>800VA</v>
          </cell>
          <cell r="R369" t="str">
            <v>non</v>
          </cell>
          <cell r="S369" t="str">
            <v>non</v>
          </cell>
          <cell r="T369" t="str">
            <v>non</v>
          </cell>
          <cell r="U369" t="str">
            <v>non</v>
          </cell>
          <cell r="V369" t="str">
            <v>non</v>
          </cell>
          <cell r="W369" t="str">
            <v>non</v>
          </cell>
          <cell r="AC369" t="str">
            <v>Vide</v>
          </cell>
          <cell r="AF369" t="str">
            <v>Présence Variateur vitesse Télémécanique Altivar 18 200/240V 1,5Kw 2Hp</v>
          </cell>
          <cell r="AH369" t="str">
            <v>N/A</v>
          </cell>
        </row>
        <row r="370">
          <cell r="A370" t="str">
            <v>447</v>
          </cell>
          <cell r="B370">
            <v>40765</v>
          </cell>
          <cell r="C370" t="str">
            <v>ESPA</v>
          </cell>
          <cell r="D370" t="str">
            <v>Tour 1 mètre</v>
          </cell>
          <cell r="E370">
            <v>0</v>
          </cell>
          <cell r="F370">
            <v>0</v>
          </cell>
          <cell r="I370"/>
          <cell r="J370"/>
          <cell r="K370" t="str">
            <v>1126  Confection silicones</v>
          </cell>
          <cell r="L370"/>
          <cell r="M370" t="str">
            <v>230V mono</v>
          </cell>
          <cell r="Q370" t="str">
            <v>1200VA</v>
          </cell>
          <cell r="R370" t="str">
            <v>non</v>
          </cell>
          <cell r="S370" t="str">
            <v>non</v>
          </cell>
          <cell r="T370" t="str">
            <v>non</v>
          </cell>
          <cell r="U370" t="str">
            <v>non</v>
          </cell>
          <cell r="V370" t="str">
            <v>non</v>
          </cell>
          <cell r="W370" t="str">
            <v>non</v>
          </cell>
          <cell r="AC370" t="str">
            <v>Vide</v>
          </cell>
          <cell r="AF370" t="str">
            <v>présence d'un variateur de vitesse Lenze 8101MP</v>
          </cell>
          <cell r="AH370" t="str">
            <v>N/A</v>
          </cell>
        </row>
        <row r="371">
          <cell r="A371" t="str">
            <v>448</v>
          </cell>
          <cell r="B371">
            <v>42768</v>
          </cell>
          <cell r="C371" t="str">
            <v>ESPA</v>
          </cell>
          <cell r="D371" t="str">
            <v>Tour 1 mètre</v>
          </cell>
          <cell r="E371">
            <v>0</v>
          </cell>
          <cell r="F371">
            <v>0</v>
          </cell>
          <cell r="I371"/>
          <cell r="K371" t="str">
            <v>1125  Gaines légères</v>
          </cell>
          <cell r="M371" t="str">
            <v>230V mono</v>
          </cell>
          <cell r="Q371" t="str">
            <v>1200VA</v>
          </cell>
          <cell r="R371" t="str">
            <v>non</v>
          </cell>
          <cell r="S371" t="str">
            <v>non</v>
          </cell>
          <cell r="T371" t="str">
            <v>non</v>
          </cell>
          <cell r="U371" t="str">
            <v>non</v>
          </cell>
          <cell r="V371" t="str">
            <v>non</v>
          </cell>
          <cell r="W371" t="str">
            <v>non</v>
          </cell>
          <cell r="AC371" t="str">
            <v>Doc Télémécanique Altivar 16</v>
          </cell>
          <cell r="AF371" t="str">
            <v>Présence d'un variateur de vitesse Télémécanique Altivar 16</v>
          </cell>
          <cell r="AH371" t="str">
            <v>non</v>
          </cell>
        </row>
        <row r="372">
          <cell r="A372" t="str">
            <v>449</v>
          </cell>
          <cell r="B372">
            <v>40765</v>
          </cell>
          <cell r="C372" t="str">
            <v>ESPA</v>
          </cell>
          <cell r="D372" t="str">
            <v>Tour auto de 3 m</v>
          </cell>
          <cell r="E372">
            <v>0</v>
          </cell>
          <cell r="F372">
            <v>0</v>
          </cell>
          <cell r="K372" t="str">
            <v>1126  Confection silicones</v>
          </cell>
          <cell r="M372" t="str">
            <v>230V mono</v>
          </cell>
          <cell r="Q372" t="str">
            <v>800VA</v>
          </cell>
          <cell r="R372" t="str">
            <v>oui</v>
          </cell>
          <cell r="S372" t="str">
            <v>non</v>
          </cell>
          <cell r="T372" t="str">
            <v>non</v>
          </cell>
          <cell r="U372" t="str">
            <v>non</v>
          </cell>
          <cell r="V372" t="str">
            <v>non</v>
          </cell>
          <cell r="W372" t="str">
            <v>non</v>
          </cell>
          <cell r="AC372" t="str">
            <v>Voir dossier technique des tours UV</v>
          </cell>
          <cell r="AF372" t="str">
            <v>Armoire électrique désordonnée, présence d'un variateur de vitesse Lenze 8101MP</v>
          </cell>
          <cell r="AH372" t="str">
            <v>N/A</v>
          </cell>
        </row>
        <row r="373">
          <cell r="A373" t="str">
            <v>450</v>
          </cell>
          <cell r="B373">
            <v>42753</v>
          </cell>
          <cell r="C373" t="str">
            <v>SPIROS</v>
          </cell>
          <cell r="D373" t="str">
            <v>Accumulateur air comprimé (bât 101C)</v>
          </cell>
          <cell r="E373">
            <v>0</v>
          </cell>
          <cell r="F373">
            <v>42731.041678240741</v>
          </cell>
          <cell r="G373" t="str">
            <v>Ferraillage</v>
          </cell>
          <cell r="J373">
            <v>47812</v>
          </cell>
          <cell r="K373" t="str">
            <v>IG  Installations générales</v>
          </cell>
          <cell r="M373" t="str">
            <v>autre</v>
          </cell>
          <cell r="Q373" t="str">
            <v>Non</v>
          </cell>
          <cell r="R373" t="str">
            <v>oui</v>
          </cell>
          <cell r="S373" t="str">
            <v>non</v>
          </cell>
          <cell r="T373" t="str">
            <v>non</v>
          </cell>
          <cell r="U373" t="str">
            <v>non</v>
          </cell>
          <cell r="V373" t="str">
            <v>non</v>
          </cell>
          <cell r="W373" t="str">
            <v>non</v>
          </cell>
          <cell r="AC373" t="str">
            <v>Vide</v>
          </cell>
          <cell r="AH373" t="str">
            <v>non</v>
          </cell>
        </row>
        <row r="374">
          <cell r="A374" t="str">
            <v>451</v>
          </cell>
          <cell r="B374">
            <v>40765</v>
          </cell>
          <cell r="C374" t="str">
            <v>ESPA</v>
          </cell>
          <cell r="D374" t="str">
            <v>Tour 3m - silicone-</v>
          </cell>
          <cell r="E374">
            <v>0</v>
          </cell>
          <cell r="F374">
            <v>0</v>
          </cell>
          <cell r="K374" t="str">
            <v>1126  Confection silicones</v>
          </cell>
          <cell r="M374" t="str">
            <v>230V mono</v>
          </cell>
          <cell r="Q374" t="str">
            <v>800VA</v>
          </cell>
          <cell r="R374" t="str">
            <v>non</v>
          </cell>
          <cell r="S374" t="str">
            <v>non</v>
          </cell>
          <cell r="T374" t="str">
            <v>non</v>
          </cell>
          <cell r="U374" t="str">
            <v>non</v>
          </cell>
          <cell r="V374" t="str">
            <v>non</v>
          </cell>
          <cell r="W374" t="str">
            <v>non</v>
          </cell>
          <cell r="AC374" t="str">
            <v>Vide</v>
          </cell>
          <cell r="AF374" t="str">
            <v>Présence d'un variateur de vitesse BBC Type TWK-S03 552 240V</v>
          </cell>
          <cell r="AH374" t="str">
            <v>N/A</v>
          </cell>
        </row>
        <row r="375">
          <cell r="A375" t="str">
            <v>452</v>
          </cell>
          <cell r="B375">
            <v>39318</v>
          </cell>
          <cell r="C375" t="str">
            <v>ESPA</v>
          </cell>
          <cell r="D375" t="str">
            <v>Tour 3 m - silicone-</v>
          </cell>
          <cell r="E375">
            <v>0</v>
          </cell>
          <cell r="F375">
            <v>0</v>
          </cell>
          <cell r="I375"/>
          <cell r="K375" t="str">
            <v>1126  Confection silicones</v>
          </cell>
          <cell r="M375" t="str">
            <v>230V mono</v>
          </cell>
          <cell r="Q375" t="str">
            <v>80VA</v>
          </cell>
          <cell r="R375" t="str">
            <v>non</v>
          </cell>
          <cell r="S375" t="str">
            <v>non</v>
          </cell>
          <cell r="T375" t="str">
            <v>non</v>
          </cell>
          <cell r="U375" t="str">
            <v>non</v>
          </cell>
          <cell r="V375" t="str">
            <v>non</v>
          </cell>
          <cell r="W375" t="str">
            <v>non</v>
          </cell>
          <cell r="AC375" t="str">
            <v>Vide</v>
          </cell>
          <cell r="AF375" t="str">
            <v>Présence variateur de vitese Lenze Type EVF 8203-E</v>
          </cell>
          <cell r="AH375" t="str">
            <v>non</v>
          </cell>
        </row>
        <row r="376">
          <cell r="A376" t="str">
            <v>453</v>
          </cell>
          <cell r="B376">
            <v>42781</v>
          </cell>
          <cell r="C376" t="str">
            <v>ESPA</v>
          </cell>
          <cell r="D376" t="str">
            <v>Tour de 3 m</v>
          </cell>
          <cell r="E376">
            <v>0</v>
          </cell>
          <cell r="F376">
            <v>0</v>
          </cell>
          <cell r="K376" t="str">
            <v>1126  Confection silicones</v>
          </cell>
          <cell r="M376" t="str">
            <v>230V mono</v>
          </cell>
          <cell r="Q376" t="str">
            <v>950VA</v>
          </cell>
          <cell r="R376" t="str">
            <v>non</v>
          </cell>
          <cell r="S376" t="str">
            <v>non</v>
          </cell>
          <cell r="T376" t="str">
            <v>non</v>
          </cell>
          <cell r="U376" t="str">
            <v>non</v>
          </cell>
          <cell r="V376" t="str">
            <v>non</v>
          </cell>
          <cell r="W376" t="str">
            <v>non</v>
          </cell>
          <cell r="AC376" t="str">
            <v>Vide</v>
          </cell>
          <cell r="AF376" t="str">
            <v>Présence d'un variateur de vitesse BBC Type TWK-S03 552 240V</v>
          </cell>
          <cell r="AH376" t="str">
            <v>non</v>
          </cell>
        </row>
        <row r="377">
          <cell r="A377" t="str">
            <v>454</v>
          </cell>
          <cell r="B377">
            <v>40765</v>
          </cell>
          <cell r="C377" t="str">
            <v>ESPA</v>
          </cell>
          <cell r="D377" t="str">
            <v>Tour silicone court</v>
          </cell>
          <cell r="E377">
            <v>0</v>
          </cell>
          <cell r="F377">
            <v>0</v>
          </cell>
          <cell r="I377"/>
          <cell r="J377"/>
          <cell r="K377" t="str">
            <v>1126  Confection silicones</v>
          </cell>
          <cell r="M377" t="str">
            <v>230V mono</v>
          </cell>
          <cell r="Q377" t="str">
            <v>1200VA</v>
          </cell>
          <cell r="R377" t="str">
            <v>non</v>
          </cell>
          <cell r="S377" t="str">
            <v>non</v>
          </cell>
          <cell r="T377" t="str">
            <v>non</v>
          </cell>
          <cell r="U377" t="str">
            <v>non</v>
          </cell>
          <cell r="V377" t="str">
            <v>non</v>
          </cell>
          <cell r="W377" t="str">
            <v>non</v>
          </cell>
          <cell r="AC377" t="str">
            <v>Vide</v>
          </cell>
          <cell r="AF377" t="str">
            <v>Présence d'un variateur de vitesse BBC Type TWK-S03 552 240V</v>
          </cell>
          <cell r="AH377" t="str">
            <v>N/A</v>
          </cell>
        </row>
        <row r="378">
          <cell r="A378" t="str">
            <v>455</v>
          </cell>
          <cell r="B378">
            <v>41187</v>
          </cell>
          <cell r="C378" t="str">
            <v>ESPA</v>
          </cell>
          <cell r="D378" t="str">
            <v>Table de coupe</v>
          </cell>
          <cell r="E378">
            <v>0</v>
          </cell>
          <cell r="F378">
            <v>41187.582638888889</v>
          </cell>
          <cell r="G378" t="str">
            <v>ferraillage</v>
          </cell>
          <cell r="K378" t="str">
            <v>1125  Gaines légères</v>
          </cell>
          <cell r="M378" t="str">
            <v>230V mono</v>
          </cell>
          <cell r="R378" t="str">
            <v>oui</v>
          </cell>
          <cell r="S378" t="str">
            <v>non</v>
          </cell>
          <cell r="T378" t="str">
            <v>non</v>
          </cell>
          <cell r="U378" t="str">
            <v>non</v>
          </cell>
          <cell r="V378" t="str">
            <v>non</v>
          </cell>
          <cell r="W378" t="str">
            <v>non</v>
          </cell>
          <cell r="AC378" t="str">
            <v>Vide</v>
          </cell>
          <cell r="AH378" t="str">
            <v>N/A</v>
          </cell>
        </row>
        <row r="379">
          <cell r="A379" t="str">
            <v>456</v>
          </cell>
          <cell r="B379">
            <v>39318</v>
          </cell>
          <cell r="C379" t="str">
            <v>RAYNERI</v>
          </cell>
          <cell r="D379" t="str">
            <v>Mélangeur</v>
          </cell>
          <cell r="E379">
            <v>0</v>
          </cell>
          <cell r="F379">
            <v>37500.582638888889</v>
          </cell>
          <cell r="G379" t="str">
            <v>ferraillage</v>
          </cell>
          <cell r="I379" t="str">
            <v>TURBO TEST 331300SA</v>
          </cell>
          <cell r="J379">
            <v>72114</v>
          </cell>
          <cell r="K379" t="str">
            <v>1125  Gaines légères</v>
          </cell>
          <cell r="M379" t="str">
            <v>autre</v>
          </cell>
          <cell r="R379" t="str">
            <v>non</v>
          </cell>
          <cell r="S379" t="str">
            <v>non</v>
          </cell>
          <cell r="T379" t="str">
            <v>non</v>
          </cell>
          <cell r="U379" t="str">
            <v>non</v>
          </cell>
          <cell r="V379" t="str">
            <v>non</v>
          </cell>
          <cell r="W379" t="str">
            <v>non</v>
          </cell>
          <cell r="AH379" t="str">
            <v>non</v>
          </cell>
        </row>
        <row r="380">
          <cell r="A380" t="str">
            <v>457</v>
          </cell>
          <cell r="B380">
            <v>39318</v>
          </cell>
          <cell r="C380" t="str">
            <v>MAXICRAFT</v>
          </cell>
          <cell r="D380" t="str">
            <v>Mini - perçeuse</v>
          </cell>
          <cell r="E380">
            <v>0</v>
          </cell>
          <cell r="F380">
            <v>37823.582638888889</v>
          </cell>
          <cell r="G380" t="str">
            <v>ferraillage</v>
          </cell>
          <cell r="I380">
            <v>60000</v>
          </cell>
          <cell r="K380" t="str">
            <v>1125  Gaines légères</v>
          </cell>
          <cell r="M380" t="str">
            <v>230V mono</v>
          </cell>
          <cell r="Q380" t="str">
            <v>100W</v>
          </cell>
          <cell r="R380" t="str">
            <v>non</v>
          </cell>
          <cell r="S380" t="str">
            <v>non</v>
          </cell>
          <cell r="T380" t="str">
            <v>non</v>
          </cell>
          <cell r="U380" t="str">
            <v>non</v>
          </cell>
          <cell r="V380" t="str">
            <v>non</v>
          </cell>
          <cell r="W380" t="str">
            <v>non</v>
          </cell>
          <cell r="AC380" t="str">
            <v>Vide</v>
          </cell>
          <cell r="AH380" t="str">
            <v>non</v>
          </cell>
        </row>
        <row r="381">
          <cell r="A381" t="str">
            <v>458</v>
          </cell>
          <cell r="B381">
            <v>39318</v>
          </cell>
          <cell r="C381" t="str">
            <v>HEIDOLPH</v>
          </cell>
          <cell r="D381" t="str">
            <v>balance de pesée</v>
          </cell>
          <cell r="E381">
            <v>0</v>
          </cell>
          <cell r="F381">
            <v>37500.582638888889</v>
          </cell>
          <cell r="G381" t="str">
            <v>ferraillage</v>
          </cell>
          <cell r="I381" t="str">
            <v>HG 3001</v>
          </cell>
          <cell r="J381" t="str">
            <v>504. 4000 000</v>
          </cell>
          <cell r="K381" t="str">
            <v>1125  Gaines légères</v>
          </cell>
          <cell r="M381" t="str">
            <v>autre</v>
          </cell>
          <cell r="R381" t="str">
            <v>non</v>
          </cell>
          <cell r="S381" t="str">
            <v>non</v>
          </cell>
          <cell r="T381" t="str">
            <v>non</v>
          </cell>
          <cell r="U381" t="str">
            <v>non</v>
          </cell>
          <cell r="V381" t="str">
            <v>non</v>
          </cell>
          <cell r="W381" t="str">
            <v>non</v>
          </cell>
          <cell r="AH381" t="str">
            <v>non</v>
          </cell>
        </row>
        <row r="382">
          <cell r="A382" t="str">
            <v>459</v>
          </cell>
          <cell r="B382">
            <v>39318</v>
          </cell>
          <cell r="C382" t="str">
            <v>KERN</v>
          </cell>
          <cell r="D382" t="str">
            <v>balance de pesée</v>
          </cell>
          <cell r="E382">
            <v>0</v>
          </cell>
          <cell r="F382">
            <v>38534.582638888889</v>
          </cell>
          <cell r="G382" t="str">
            <v>ferraillage</v>
          </cell>
          <cell r="I382" t="str">
            <v>DE 6K2</v>
          </cell>
          <cell r="K382" t="str">
            <v>1125  Gaines légères</v>
          </cell>
          <cell r="M382" t="str">
            <v>230V mono</v>
          </cell>
          <cell r="Q382" t="str">
            <v>27VA</v>
          </cell>
          <cell r="R382" t="str">
            <v>non</v>
          </cell>
          <cell r="S382" t="str">
            <v>non</v>
          </cell>
          <cell r="T382" t="str">
            <v>non</v>
          </cell>
          <cell r="U382" t="str">
            <v>non</v>
          </cell>
          <cell r="V382" t="str">
            <v>non</v>
          </cell>
          <cell r="W382" t="str">
            <v>non</v>
          </cell>
          <cell r="AC382" t="str">
            <v>Vide</v>
          </cell>
          <cell r="AF382" t="str">
            <v>Code étalonnage: FT062</v>
          </cell>
          <cell r="AH382" t="str">
            <v>non</v>
          </cell>
        </row>
        <row r="383">
          <cell r="A383" t="str">
            <v>460</v>
          </cell>
          <cell r="B383">
            <v>40598</v>
          </cell>
          <cell r="C383" t="str">
            <v>NEGOPLAST</v>
          </cell>
          <cell r="D383" t="str">
            <v>Ventilateur</v>
          </cell>
          <cell r="E383">
            <v>0</v>
          </cell>
          <cell r="F383">
            <v>0</v>
          </cell>
          <cell r="I383" t="str">
            <v>FRL 315/315</v>
          </cell>
          <cell r="J383">
            <v>990741</v>
          </cell>
          <cell r="K383" t="str">
            <v>1159  Essais</v>
          </cell>
          <cell r="M383" t="str">
            <v>230V mono</v>
          </cell>
          <cell r="Q383" t="str">
            <v>2450VA</v>
          </cell>
          <cell r="R383" t="str">
            <v>non</v>
          </cell>
          <cell r="S383" t="str">
            <v>non</v>
          </cell>
          <cell r="T383" t="str">
            <v>non</v>
          </cell>
          <cell r="U383" t="str">
            <v>non</v>
          </cell>
          <cell r="V383" t="str">
            <v>non</v>
          </cell>
          <cell r="W383" t="str">
            <v>non</v>
          </cell>
          <cell r="AC383" t="str">
            <v>Vide</v>
          </cell>
          <cell r="AF383" t="str">
            <v>Déposé juin 2005 (extraction porte étuve N°360, étuve ferraillée en 2005 et remplacée par étuve N°730)
Réutilisé par service Essais</v>
          </cell>
          <cell r="AH383" t="str">
            <v>non</v>
          </cell>
        </row>
        <row r="384">
          <cell r="A384" t="str">
            <v>461</v>
          </cell>
          <cell r="B384">
            <v>40050</v>
          </cell>
          <cell r="C384"/>
          <cell r="D384" t="str">
            <v>Ventilateur en pignon (bât 101C)</v>
          </cell>
          <cell r="E384">
            <v>0</v>
          </cell>
          <cell r="F384">
            <v>0</v>
          </cell>
          <cell r="I384"/>
          <cell r="K384" t="str">
            <v>IG  Installations générales</v>
          </cell>
          <cell r="M384" t="str">
            <v>230V mono</v>
          </cell>
          <cell r="Q384" t="str">
            <v>1300VA</v>
          </cell>
          <cell r="R384" t="str">
            <v>non</v>
          </cell>
          <cell r="S384" t="str">
            <v>non</v>
          </cell>
          <cell r="T384" t="str">
            <v>non</v>
          </cell>
          <cell r="U384" t="str">
            <v>non</v>
          </cell>
          <cell r="V384" t="str">
            <v>non</v>
          </cell>
          <cell r="W384" t="str">
            <v>oui</v>
          </cell>
          <cell r="AC384" t="str">
            <v>Vide</v>
          </cell>
          <cell r="AH384" t="str">
            <v>non</v>
          </cell>
        </row>
        <row r="385">
          <cell r="A385" t="str">
            <v>462</v>
          </cell>
          <cell r="B385">
            <v>40050</v>
          </cell>
          <cell r="C385"/>
          <cell r="D385" t="str">
            <v>Ventilateur en pignon (bât 101C)</v>
          </cell>
          <cell r="E385">
            <v>0</v>
          </cell>
          <cell r="F385">
            <v>0</v>
          </cell>
          <cell r="I385"/>
          <cell r="K385" t="str">
            <v>IG  Installations générales</v>
          </cell>
          <cell r="M385" t="str">
            <v>230V mono</v>
          </cell>
          <cell r="Q385" t="str">
            <v>1300VA</v>
          </cell>
          <cell r="R385" t="str">
            <v>non</v>
          </cell>
          <cell r="S385" t="str">
            <v>non</v>
          </cell>
          <cell r="T385" t="str">
            <v>non</v>
          </cell>
          <cell r="U385" t="str">
            <v>non</v>
          </cell>
          <cell r="V385" t="str">
            <v>non</v>
          </cell>
          <cell r="W385" t="str">
            <v>oui</v>
          </cell>
          <cell r="AC385" t="str">
            <v>Vide</v>
          </cell>
          <cell r="AH385" t="str">
            <v>non</v>
          </cell>
        </row>
        <row r="386">
          <cell r="A386" t="str">
            <v>463</v>
          </cell>
          <cell r="B386">
            <v>39318</v>
          </cell>
          <cell r="C386" t="str">
            <v>TESTUT</v>
          </cell>
          <cell r="D386" t="str">
            <v>balance de pesée 25 kg</v>
          </cell>
          <cell r="E386">
            <v>0</v>
          </cell>
          <cell r="F386">
            <v>0</v>
          </cell>
          <cell r="I386">
            <v>300</v>
          </cell>
          <cell r="J386">
            <v>7143</v>
          </cell>
          <cell r="K386" t="str">
            <v>1115  Tuyaux</v>
          </cell>
          <cell r="M386" t="str">
            <v>autre</v>
          </cell>
          <cell r="Q386" t="str">
            <v>Non</v>
          </cell>
          <cell r="R386" t="str">
            <v>non</v>
          </cell>
          <cell r="S386" t="str">
            <v>non</v>
          </cell>
          <cell r="T386" t="str">
            <v>non</v>
          </cell>
          <cell r="U386" t="str">
            <v>non</v>
          </cell>
          <cell r="V386" t="str">
            <v>non</v>
          </cell>
          <cell r="W386" t="str">
            <v>non</v>
          </cell>
          <cell r="AC386" t="str">
            <v>Vide</v>
          </cell>
          <cell r="AF386" t="str">
            <v>Code étalonnage: T021</v>
          </cell>
          <cell r="AH386" t="str">
            <v>non</v>
          </cell>
        </row>
        <row r="387">
          <cell r="A387" t="str">
            <v>464A</v>
          </cell>
          <cell r="B387">
            <v>43711</v>
          </cell>
          <cell r="C387" t="str">
            <v>AGE INFO</v>
          </cell>
          <cell r="D387" t="str">
            <v>Banc de test de manchons 160°c</v>
          </cell>
          <cell r="E387">
            <v>0</v>
          </cell>
          <cell r="F387">
            <v>42201.582638888889</v>
          </cell>
          <cell r="G387" t="str">
            <v>Ferraillage</v>
          </cell>
          <cell r="K387" t="str">
            <v>1159  Essais</v>
          </cell>
          <cell r="M387" t="str">
            <v>230V mono</v>
          </cell>
          <cell r="R387" t="str">
            <v>oui</v>
          </cell>
          <cell r="S387" t="str">
            <v>non</v>
          </cell>
          <cell r="T387" t="str">
            <v>non</v>
          </cell>
          <cell r="U387" t="str">
            <v>non</v>
          </cell>
          <cell r="V387" t="str">
            <v>non</v>
          </cell>
          <cell r="W387" t="str">
            <v>non</v>
          </cell>
          <cell r="AC387" t="str">
            <v>Notice technique (schéma électrique, pneumatique, programme), doc Maxant Mem 04</v>
          </cell>
          <cell r="AE387" t="str">
            <v>AGE Info</v>
          </cell>
          <cell r="AH387" t="str">
            <v>non</v>
          </cell>
        </row>
        <row r="388">
          <cell r="A388" t="str">
            <v>464B</v>
          </cell>
          <cell r="B388">
            <v>43711</v>
          </cell>
          <cell r="C388" t="str">
            <v>AGE INFO</v>
          </cell>
          <cell r="D388" t="str">
            <v>Banc de test de manchons 240°c</v>
          </cell>
          <cell r="E388">
            <v>0</v>
          </cell>
          <cell r="F388">
            <v>42201.582638888889</v>
          </cell>
          <cell r="G388" t="str">
            <v>Ferraillage</v>
          </cell>
          <cell r="K388" t="str">
            <v>1159  Essais</v>
          </cell>
          <cell r="M388" t="str">
            <v>230V mono</v>
          </cell>
          <cell r="R388" t="str">
            <v>oui</v>
          </cell>
          <cell r="S388" t="str">
            <v>non</v>
          </cell>
          <cell r="T388" t="str">
            <v>non</v>
          </cell>
          <cell r="U388" t="str">
            <v>non</v>
          </cell>
          <cell r="V388" t="str">
            <v>non</v>
          </cell>
          <cell r="W388" t="str">
            <v>non</v>
          </cell>
          <cell r="AC388" t="str">
            <v>Notice technique (schéma électrique, pneumatique, programme), doc Maxant Mem 05</v>
          </cell>
          <cell r="AE388" t="str">
            <v>AGE Info</v>
          </cell>
          <cell r="AH388" t="str">
            <v>non</v>
          </cell>
        </row>
        <row r="389">
          <cell r="A389" t="str">
            <v>465</v>
          </cell>
          <cell r="B389">
            <v>41120</v>
          </cell>
          <cell r="C389" t="str">
            <v>45 AUTOMATISMES</v>
          </cell>
          <cell r="D389" t="str">
            <v>Machine auto à couper les profilés</v>
          </cell>
          <cell r="E389">
            <v>0</v>
          </cell>
          <cell r="F389">
            <v>41064.582638888889</v>
          </cell>
          <cell r="G389" t="str">
            <v>ferraillage</v>
          </cell>
          <cell r="I389" t="str">
            <v>M/COUPE</v>
          </cell>
          <cell r="J389" t="str">
            <v>Ø 1</v>
          </cell>
          <cell r="K389" t="str">
            <v>1118  Colliers de fixation</v>
          </cell>
          <cell r="L389">
            <v>1999</v>
          </cell>
          <cell r="M389" t="str">
            <v>230V mono</v>
          </cell>
          <cell r="Q389" t="str">
            <v>240VA</v>
          </cell>
          <cell r="R389" t="str">
            <v>oui</v>
          </cell>
          <cell r="S389" t="str">
            <v>non</v>
          </cell>
          <cell r="T389" t="str">
            <v>non</v>
          </cell>
          <cell r="U389" t="str">
            <v>non</v>
          </cell>
          <cell r="V389" t="str">
            <v>non</v>
          </cell>
          <cell r="W389" t="str">
            <v>non</v>
          </cell>
          <cell r="AC389" t="str">
            <v>Notice d'utilisation, notice d'utilisation variateur de fréquence Omron Sysdrive 363JV, guide d'utilisation Omron automate Sysmac CPM1A, doc Omron Sysdrive 3G3JV</v>
          </cell>
          <cell r="AE389" t="str">
            <v>45 Automatismes (456020)</v>
          </cell>
          <cell r="AH389" t="str">
            <v>non</v>
          </cell>
        </row>
        <row r="390">
          <cell r="A390" t="str">
            <v>466</v>
          </cell>
          <cell r="B390">
            <v>40764</v>
          </cell>
          <cell r="C390" t="str">
            <v>LUTZ</v>
          </cell>
          <cell r="D390" t="str">
            <v>Pompe portative</v>
          </cell>
          <cell r="E390">
            <v>0</v>
          </cell>
          <cell r="F390">
            <v>40113.540972222225</v>
          </cell>
          <cell r="G390" t="str">
            <v>Ferraillage</v>
          </cell>
          <cell r="I390" t="str">
            <v>B2 230</v>
          </cell>
          <cell r="J390">
            <v>2030007734</v>
          </cell>
          <cell r="K390" t="str">
            <v>1123  Passivation / Finition décolletage</v>
          </cell>
          <cell r="M390" t="str">
            <v>230V mono</v>
          </cell>
          <cell r="Q390" t="str">
            <v>200W</v>
          </cell>
          <cell r="R390" t="str">
            <v>non</v>
          </cell>
          <cell r="S390" t="str">
            <v>non</v>
          </cell>
          <cell r="T390" t="str">
            <v>non</v>
          </cell>
          <cell r="U390" t="str">
            <v>oui</v>
          </cell>
          <cell r="V390" t="str">
            <v>non</v>
          </cell>
          <cell r="W390" t="str">
            <v>non</v>
          </cell>
          <cell r="AC390" t="str">
            <v>Notice technique</v>
          </cell>
          <cell r="AE390" t="str">
            <v>Frankel</v>
          </cell>
          <cell r="AH390" t="str">
            <v>non</v>
          </cell>
        </row>
        <row r="391">
          <cell r="A391" t="str">
            <v>468</v>
          </cell>
          <cell r="B391">
            <v>39318</v>
          </cell>
          <cell r="C391" t="str">
            <v>A.O.I.P</v>
          </cell>
          <cell r="D391" t="str">
            <v>Perceuse à colonne</v>
          </cell>
          <cell r="E391">
            <v>0</v>
          </cell>
          <cell r="F391">
            <v>38565.582638888889</v>
          </cell>
          <cell r="G391" t="str">
            <v>ferraillage</v>
          </cell>
          <cell r="I391" t="str">
            <v>C.A</v>
          </cell>
          <cell r="J391">
            <v>6118</v>
          </cell>
          <cell r="K391" t="str">
            <v>1116  Moulage</v>
          </cell>
          <cell r="M391" t="str">
            <v>230V mono</v>
          </cell>
          <cell r="Q391" t="str">
            <v>900VA</v>
          </cell>
          <cell r="R391" t="str">
            <v>non</v>
          </cell>
          <cell r="S391" t="str">
            <v>non</v>
          </cell>
          <cell r="T391" t="str">
            <v>non</v>
          </cell>
          <cell r="U391" t="str">
            <v>non</v>
          </cell>
          <cell r="V391" t="str">
            <v>non</v>
          </cell>
          <cell r="W391" t="str">
            <v>non</v>
          </cell>
          <cell r="AC391" t="str">
            <v>Vide</v>
          </cell>
          <cell r="AH391" t="str">
            <v>non</v>
          </cell>
        </row>
        <row r="392">
          <cell r="A392" t="str">
            <v>469</v>
          </cell>
          <cell r="B392">
            <v>43061</v>
          </cell>
          <cell r="C392" t="str">
            <v>DAREX</v>
          </cell>
          <cell r="D392" t="str">
            <v>Affûteuse de forêts</v>
          </cell>
          <cell r="E392">
            <v>0</v>
          </cell>
          <cell r="F392">
            <v>43040.041678240741</v>
          </cell>
          <cell r="G392" t="str">
            <v>Ferraillage</v>
          </cell>
          <cell r="I392" t="str">
            <v>SP 2500</v>
          </cell>
          <cell r="J392" t="str">
            <v>263782J</v>
          </cell>
          <cell r="K392" t="str">
            <v>1123  Passivation / Finition décolletage</v>
          </cell>
          <cell r="M392" t="str">
            <v>230V mono</v>
          </cell>
          <cell r="Q392" t="str">
            <v>650VA</v>
          </cell>
          <cell r="R392" t="str">
            <v>non</v>
          </cell>
          <cell r="S392" t="str">
            <v>non</v>
          </cell>
          <cell r="T392" t="str">
            <v>non</v>
          </cell>
          <cell r="U392" t="str">
            <v>non</v>
          </cell>
          <cell r="V392" t="str">
            <v>non</v>
          </cell>
          <cell r="W392" t="str">
            <v>non</v>
          </cell>
          <cell r="AC392" t="str">
            <v>Vide</v>
          </cell>
          <cell r="AF392" t="str">
            <v>mai 2017 : Remplacé par l'équipement N°1179 ?</v>
          </cell>
          <cell r="AH392" t="str">
            <v>N/A</v>
          </cell>
        </row>
        <row r="393">
          <cell r="A393" t="str">
            <v>470</v>
          </cell>
          <cell r="B393">
            <v>42768</v>
          </cell>
          <cell r="C393" t="str">
            <v>ESPA</v>
          </cell>
          <cell r="D393" t="str">
            <v>Touret</v>
          </cell>
          <cell r="E393">
            <v>0</v>
          </cell>
          <cell r="F393">
            <v>0</v>
          </cell>
          <cell r="I393"/>
          <cell r="K393" t="str">
            <v>1116  Moulage</v>
          </cell>
          <cell r="M393" t="str">
            <v>230V mono</v>
          </cell>
          <cell r="Q393" t="str">
            <v>200VA</v>
          </cell>
          <cell r="R393" t="str">
            <v>non</v>
          </cell>
          <cell r="S393" t="str">
            <v>non</v>
          </cell>
          <cell r="T393" t="str">
            <v>non</v>
          </cell>
          <cell r="U393" t="str">
            <v>non</v>
          </cell>
          <cell r="V393" t="str">
            <v>non</v>
          </cell>
          <cell r="W393" t="str">
            <v>non</v>
          </cell>
          <cell r="AC393" t="str">
            <v>Vide</v>
          </cell>
          <cell r="AH393" t="str">
            <v>non</v>
          </cell>
        </row>
        <row r="394">
          <cell r="A394" t="str">
            <v>471</v>
          </cell>
          <cell r="B394">
            <v>39318</v>
          </cell>
          <cell r="C394" t="str">
            <v>ECLIPSE</v>
          </cell>
          <cell r="D394" t="str">
            <v>Demagnétiseur 110V</v>
          </cell>
          <cell r="E394">
            <v>0</v>
          </cell>
          <cell r="F394">
            <v>37500.582638888889</v>
          </cell>
          <cell r="G394" t="str">
            <v>ferraillage</v>
          </cell>
          <cell r="I394">
            <v>956</v>
          </cell>
          <cell r="J394">
            <v>16346</v>
          </cell>
          <cell r="K394" t="str">
            <v>1121  Outillage</v>
          </cell>
          <cell r="M394" t="str">
            <v>autre</v>
          </cell>
          <cell r="R394" t="str">
            <v>non</v>
          </cell>
          <cell r="S394" t="str">
            <v>non</v>
          </cell>
          <cell r="T394" t="str">
            <v>non</v>
          </cell>
          <cell r="U394" t="str">
            <v>non</v>
          </cell>
          <cell r="V394" t="str">
            <v>non</v>
          </cell>
          <cell r="W394" t="str">
            <v>non</v>
          </cell>
          <cell r="AC394" t="str">
            <v>Vide</v>
          </cell>
          <cell r="AH394" t="str">
            <v>non</v>
          </cell>
        </row>
        <row r="395">
          <cell r="A395" t="str">
            <v>472</v>
          </cell>
          <cell r="B395">
            <v>39318</v>
          </cell>
          <cell r="C395" t="str">
            <v>ECLIPSE</v>
          </cell>
          <cell r="D395" t="str">
            <v>Démagnétiseur 220V</v>
          </cell>
          <cell r="E395">
            <v>0</v>
          </cell>
          <cell r="F395">
            <v>0</v>
          </cell>
          <cell r="I395">
            <v>955</v>
          </cell>
          <cell r="J395">
            <v>20132</v>
          </cell>
          <cell r="K395" t="str">
            <v>1121  Outillage</v>
          </cell>
          <cell r="M395" t="str">
            <v>230V mono</v>
          </cell>
          <cell r="Q395" t="str">
            <v>60W</v>
          </cell>
          <cell r="R395" t="str">
            <v>non</v>
          </cell>
          <cell r="S395" t="str">
            <v>non</v>
          </cell>
          <cell r="T395" t="str">
            <v>non</v>
          </cell>
          <cell r="U395" t="str">
            <v>non</v>
          </cell>
          <cell r="V395" t="str">
            <v>non</v>
          </cell>
          <cell r="W395" t="str">
            <v>non</v>
          </cell>
          <cell r="AC395" t="str">
            <v>Vide</v>
          </cell>
          <cell r="AH395" t="str">
            <v>non</v>
          </cell>
        </row>
        <row r="396">
          <cell r="A396" t="str">
            <v>473</v>
          </cell>
          <cell r="B396">
            <v>39855</v>
          </cell>
          <cell r="C396" t="str">
            <v>ESPA</v>
          </cell>
          <cell r="D396" t="str">
            <v>Machine de coupe  pour profilés en caoutchouc</v>
          </cell>
          <cell r="E396">
            <v>0</v>
          </cell>
          <cell r="F396">
            <v>0</v>
          </cell>
          <cell r="I396"/>
          <cell r="K396" t="str">
            <v>1118  Colliers de fixation</v>
          </cell>
          <cell r="M396" t="str">
            <v>230V mono</v>
          </cell>
          <cell r="Q396" t="str">
            <v>Non</v>
          </cell>
          <cell r="R396" t="str">
            <v>oui</v>
          </cell>
          <cell r="S396" t="str">
            <v>non</v>
          </cell>
          <cell r="T396" t="str">
            <v>non</v>
          </cell>
          <cell r="U396" t="str">
            <v>non</v>
          </cell>
          <cell r="V396" t="str">
            <v>non</v>
          </cell>
          <cell r="W396" t="str">
            <v>non</v>
          </cell>
          <cell r="AC396" t="str">
            <v>Vide</v>
          </cell>
          <cell r="AF396" t="str">
            <v xml:space="preserve">Modifié en février 2009 par ajout vérin pneumatique </v>
          </cell>
          <cell r="AH396" t="str">
            <v>non</v>
          </cell>
        </row>
        <row r="397">
          <cell r="A397" t="str">
            <v>474</v>
          </cell>
          <cell r="B397">
            <v>41512</v>
          </cell>
          <cell r="C397" t="str">
            <v>BAND - IT</v>
          </cell>
          <cell r="D397" t="str">
            <v>Machine à colliers "band-it" (à fixer dans étau)</v>
          </cell>
          <cell r="E397">
            <v>0</v>
          </cell>
          <cell r="F397">
            <v>0</v>
          </cell>
          <cell r="I397"/>
          <cell r="J397">
            <v>1027</v>
          </cell>
          <cell r="K397" t="str">
            <v>1113  Tuyauteries</v>
          </cell>
          <cell r="M397" t="str">
            <v>autre</v>
          </cell>
          <cell r="Q397" t="str">
            <v>Non</v>
          </cell>
          <cell r="R397" t="str">
            <v>oui</v>
          </cell>
          <cell r="S397" t="str">
            <v>non</v>
          </cell>
          <cell r="T397" t="str">
            <v>non</v>
          </cell>
          <cell r="U397" t="str">
            <v>non</v>
          </cell>
          <cell r="V397" t="str">
            <v>non</v>
          </cell>
          <cell r="W397" t="str">
            <v>non</v>
          </cell>
          <cell r="AC397" t="str">
            <v>Instruction de marche, plans (voir dossier 145)</v>
          </cell>
          <cell r="AF397" t="str">
            <v>Stocké dans le hangar 104 (août 2013)</v>
          </cell>
          <cell r="AH397" t="str">
            <v>non</v>
          </cell>
        </row>
        <row r="398">
          <cell r="A398" t="str">
            <v>475</v>
          </cell>
          <cell r="B398">
            <v>42768</v>
          </cell>
          <cell r="C398" t="str">
            <v>EUROCHAIN</v>
          </cell>
          <cell r="D398" t="str">
            <v>Palan sur monopoutre (bât 102)</v>
          </cell>
          <cell r="E398">
            <v>0</v>
          </cell>
          <cell r="F398">
            <v>0</v>
          </cell>
          <cell r="I398" t="str">
            <v>VL550481</v>
          </cell>
          <cell r="J398" t="str">
            <v>01304254FO1001</v>
          </cell>
          <cell r="K398" t="str">
            <v>1114  Extrusion</v>
          </cell>
          <cell r="L398"/>
          <cell r="M398" t="str">
            <v>410V tri</v>
          </cell>
          <cell r="Q398" t="str">
            <v>860VA</v>
          </cell>
          <cell r="R398" t="str">
            <v>non</v>
          </cell>
          <cell r="S398" t="str">
            <v>non</v>
          </cell>
          <cell r="T398" t="str">
            <v>non</v>
          </cell>
          <cell r="U398" t="str">
            <v>non</v>
          </cell>
          <cell r="V398" t="str">
            <v>non</v>
          </cell>
          <cell r="W398" t="str">
            <v>non</v>
          </cell>
          <cell r="AC398" t="str">
            <v>Notice d'instruction, livret d'installation/maintenance/pièces de rechange</v>
          </cell>
          <cell r="AE398" t="str">
            <v>Bouyer Manutention (456014)</v>
          </cell>
          <cell r="AH398" t="str">
            <v>oui</v>
          </cell>
        </row>
        <row r="399">
          <cell r="A399" t="str">
            <v>476</v>
          </cell>
          <cell r="B399">
            <v>39318</v>
          </cell>
          <cell r="C399" t="str">
            <v>ESPA</v>
          </cell>
          <cell r="D399" t="str">
            <v>Machine pour essais de traction</v>
          </cell>
          <cell r="E399">
            <v>0</v>
          </cell>
          <cell r="F399">
            <v>0</v>
          </cell>
          <cell r="I399"/>
          <cell r="K399" t="str">
            <v>1157  Contrôle</v>
          </cell>
          <cell r="L399" t="str">
            <v>1972?</v>
          </cell>
          <cell r="M399" t="str">
            <v>autre</v>
          </cell>
          <cell r="Q399" t="str">
            <v>Non</v>
          </cell>
          <cell r="R399" t="str">
            <v>oui</v>
          </cell>
          <cell r="S399" t="str">
            <v>non</v>
          </cell>
          <cell r="T399" t="str">
            <v>non</v>
          </cell>
          <cell r="U399" t="str">
            <v>non</v>
          </cell>
          <cell r="V399" t="str">
            <v>non</v>
          </cell>
          <cell r="W399" t="str">
            <v>non</v>
          </cell>
          <cell r="AC399" t="str">
            <v>Doc technique vannes, plans, schéma pneumatique</v>
          </cell>
          <cell r="AH399" t="str">
            <v>non</v>
          </cell>
        </row>
        <row r="400">
          <cell r="A400" t="str">
            <v>477</v>
          </cell>
          <cell r="B400">
            <v>39318</v>
          </cell>
          <cell r="C400" t="str">
            <v>REY</v>
          </cell>
          <cell r="D400" t="str">
            <v xml:space="preserve">Etuve   </v>
          </cell>
          <cell r="E400">
            <v>0</v>
          </cell>
          <cell r="F400">
            <v>0</v>
          </cell>
          <cell r="I400" t="str">
            <v>FEL - ES</v>
          </cell>
          <cell r="J400" t="str">
            <v>562 -1</v>
          </cell>
          <cell r="K400" t="str">
            <v>1159  Essais</v>
          </cell>
          <cell r="L400">
            <v>1995</v>
          </cell>
          <cell r="M400" t="str">
            <v>410V tri</v>
          </cell>
          <cell r="Q400" t="str">
            <v>18kW</v>
          </cell>
          <cell r="R400" t="str">
            <v>non</v>
          </cell>
          <cell r="S400" t="str">
            <v>non</v>
          </cell>
          <cell r="T400" t="str">
            <v>non</v>
          </cell>
          <cell r="U400" t="str">
            <v>non</v>
          </cell>
          <cell r="V400" t="str">
            <v>non</v>
          </cell>
          <cell r="W400" t="str">
            <v>non</v>
          </cell>
          <cell r="AC400" t="str">
            <v>Schéma électrique, notice d'exploitation Minitrace 200</v>
          </cell>
          <cell r="AE400"/>
          <cell r="AF400" t="str">
            <v>si Tint = 220°C Text= 21°C</v>
          </cell>
          <cell r="AH400" t="str">
            <v>non</v>
          </cell>
        </row>
        <row r="401">
          <cell r="A401" t="str">
            <v>478</v>
          </cell>
          <cell r="B401">
            <v>39318</v>
          </cell>
          <cell r="C401" t="str">
            <v>KARCHER</v>
          </cell>
          <cell r="D401" t="str">
            <v>Nettoyeur haute pression</v>
          </cell>
          <cell r="E401">
            <v>0</v>
          </cell>
          <cell r="F401">
            <v>0</v>
          </cell>
          <cell r="I401" t="str">
            <v>HD 6405</v>
          </cell>
          <cell r="J401">
            <v>31793</v>
          </cell>
          <cell r="K401" t="str">
            <v>1154  Maintenance</v>
          </cell>
          <cell r="M401" t="str">
            <v>230V mono</v>
          </cell>
          <cell r="Q401" t="str">
            <v>3kW</v>
          </cell>
          <cell r="R401" t="str">
            <v>non</v>
          </cell>
          <cell r="S401" t="str">
            <v>non</v>
          </cell>
          <cell r="T401" t="str">
            <v>non</v>
          </cell>
          <cell r="U401" t="str">
            <v>oui</v>
          </cell>
          <cell r="V401" t="str">
            <v>non</v>
          </cell>
          <cell r="W401" t="str">
            <v>non</v>
          </cell>
          <cell r="AC401" t="str">
            <v>Notice, consigne de sécurité</v>
          </cell>
          <cell r="AE401"/>
          <cell r="AF401" t="str">
            <v>Pression 20-140 bar</v>
          </cell>
          <cell r="AH401" t="str">
            <v>non</v>
          </cell>
        </row>
        <row r="402">
          <cell r="A402" t="str">
            <v>479</v>
          </cell>
          <cell r="B402">
            <v>41512</v>
          </cell>
          <cell r="C402" t="str">
            <v>ESPA</v>
          </cell>
          <cell r="D402" t="str">
            <v>Banc d'essais aux feux</v>
          </cell>
          <cell r="E402">
            <v>0</v>
          </cell>
          <cell r="F402">
            <v>41481.582638888889</v>
          </cell>
          <cell r="G402" t="str">
            <v>ferraillage</v>
          </cell>
          <cell r="K402" t="str">
            <v>1159  Essais</v>
          </cell>
          <cell r="M402" t="str">
            <v>230V mono</v>
          </cell>
          <cell r="R402" t="str">
            <v>non</v>
          </cell>
          <cell r="S402" t="str">
            <v>non</v>
          </cell>
          <cell r="T402" t="str">
            <v>oui</v>
          </cell>
          <cell r="U402" t="str">
            <v>non</v>
          </cell>
          <cell r="V402" t="str">
            <v>non</v>
          </cell>
          <cell r="W402" t="str">
            <v>oui</v>
          </cell>
          <cell r="AC402" t="str">
            <v>Doc transmetteur de debit  Burkert, doc thermocouple Newport Electronics, doc bruleur Weishaupt, scéma électrique, doc technique, principe de fonctionnement, doc variatuer de température Omron E5CS-X</v>
          </cell>
          <cell r="AE402" t="str">
            <v xml:space="preserve">Fimatec (450024)                                               1, Rue de la Mouchetière BP 69   45142 ST Jean de la Ruelle Cedex   TEL: 02.38.71.33.33                       FAX: 02.38.72.19.27                   Weishaupt                                   </v>
          </cell>
          <cell r="AH402" t="str">
            <v>non</v>
          </cell>
        </row>
        <row r="403">
          <cell r="A403" t="str">
            <v>480</v>
          </cell>
          <cell r="B403">
            <v>39568</v>
          </cell>
          <cell r="C403" t="str">
            <v>SAXBY</v>
          </cell>
          <cell r="D403" t="str">
            <v>Chariot élévateur</v>
          </cell>
          <cell r="E403">
            <v>0</v>
          </cell>
          <cell r="F403">
            <v>39563.582638888889</v>
          </cell>
          <cell r="G403" t="str">
            <v>ferraillage</v>
          </cell>
          <cell r="I403" t="str">
            <v>WAR 10 48</v>
          </cell>
          <cell r="J403" t="str">
            <v>2607 série J</v>
          </cell>
          <cell r="K403" t="str">
            <v>1156  Magasin / réception</v>
          </cell>
          <cell r="M403" t="str">
            <v>48V</v>
          </cell>
          <cell r="R403" t="str">
            <v>non</v>
          </cell>
          <cell r="S403" t="str">
            <v>non</v>
          </cell>
          <cell r="T403" t="str">
            <v>non</v>
          </cell>
          <cell r="U403" t="str">
            <v>non</v>
          </cell>
          <cell r="V403" t="str">
            <v>non</v>
          </cell>
          <cell r="W403" t="str">
            <v>non</v>
          </cell>
          <cell r="AC403" t="str">
            <v>Notice technique</v>
          </cell>
          <cell r="AH403" t="str">
            <v>non</v>
          </cell>
        </row>
        <row r="404">
          <cell r="A404" t="str">
            <v>481</v>
          </cell>
          <cell r="B404">
            <v>40765</v>
          </cell>
          <cell r="C404" t="str">
            <v>FENWICK</v>
          </cell>
          <cell r="D404" t="str">
            <v>Chariot élévateur</v>
          </cell>
          <cell r="E404">
            <v>0</v>
          </cell>
          <cell r="F404">
            <v>0</v>
          </cell>
          <cell r="I404" t="str">
            <v>E18 P-C</v>
          </cell>
          <cell r="J404" t="str">
            <v>H2X335K00215</v>
          </cell>
          <cell r="K404" t="str">
            <v>1156  Magasin / réception</v>
          </cell>
          <cell r="L404">
            <v>1999</v>
          </cell>
          <cell r="M404" t="str">
            <v>48V</v>
          </cell>
          <cell r="Q404"/>
          <cell r="R404" t="str">
            <v>non</v>
          </cell>
          <cell r="S404" t="str">
            <v>non</v>
          </cell>
          <cell r="T404" t="str">
            <v>non</v>
          </cell>
          <cell r="U404" t="str">
            <v>non</v>
          </cell>
          <cell r="V404" t="str">
            <v>non</v>
          </cell>
          <cell r="W404" t="str">
            <v>non</v>
          </cell>
          <cell r="AC404" t="str">
            <v>Catalogue de pièces détachées, notice d'instruction</v>
          </cell>
          <cell r="AE404" t="str">
            <v>Fenwick-Linde (450002)</v>
          </cell>
          <cell r="AH404" t="str">
            <v>N/A</v>
          </cell>
        </row>
        <row r="405">
          <cell r="A405" t="str">
            <v>482</v>
          </cell>
          <cell r="B405">
            <v>40764</v>
          </cell>
          <cell r="C405" t="str">
            <v>FENWICK</v>
          </cell>
          <cell r="D405" t="str">
            <v>Transpalette</v>
          </cell>
          <cell r="E405">
            <v>0</v>
          </cell>
          <cell r="F405">
            <v>0</v>
          </cell>
          <cell r="I405" t="str">
            <v>M 2054</v>
          </cell>
          <cell r="J405" t="str">
            <v>20/95709</v>
          </cell>
          <cell r="K405" t="str">
            <v>1156  Magasin / réception</v>
          </cell>
          <cell r="M405" t="str">
            <v>autre</v>
          </cell>
          <cell r="Q405" t="str">
            <v>Non</v>
          </cell>
          <cell r="R405" t="str">
            <v>non</v>
          </cell>
          <cell r="S405" t="str">
            <v>non</v>
          </cell>
          <cell r="T405" t="str">
            <v>non</v>
          </cell>
          <cell r="U405" t="str">
            <v>non</v>
          </cell>
          <cell r="V405" t="str">
            <v>non</v>
          </cell>
          <cell r="W405" t="str">
            <v>non</v>
          </cell>
          <cell r="AC405" t="str">
            <v>Vide</v>
          </cell>
          <cell r="AE405" t="str">
            <v>Fenwick-Linde (450002)</v>
          </cell>
          <cell r="AH405" t="str">
            <v>non</v>
          </cell>
        </row>
        <row r="406">
          <cell r="A406" t="str">
            <v>483</v>
          </cell>
          <cell r="B406">
            <v>40764</v>
          </cell>
          <cell r="C406" t="str">
            <v>FENWICK</v>
          </cell>
          <cell r="D406" t="str">
            <v>Transpalette</v>
          </cell>
          <cell r="E406">
            <v>0</v>
          </cell>
          <cell r="F406">
            <v>0</v>
          </cell>
          <cell r="I406" t="str">
            <v>M 2054</v>
          </cell>
          <cell r="J406" t="str">
            <v>20/102787</v>
          </cell>
          <cell r="K406" t="str">
            <v>1156  Magasin / réception</v>
          </cell>
          <cell r="M406" t="str">
            <v>autre</v>
          </cell>
          <cell r="Q406" t="str">
            <v>Non</v>
          </cell>
          <cell r="R406" t="str">
            <v>non</v>
          </cell>
          <cell r="S406" t="str">
            <v>non</v>
          </cell>
          <cell r="T406" t="str">
            <v>non</v>
          </cell>
          <cell r="U406" t="str">
            <v>non</v>
          </cell>
          <cell r="V406" t="str">
            <v>non</v>
          </cell>
          <cell r="W406" t="str">
            <v>non</v>
          </cell>
          <cell r="AC406" t="str">
            <v>Vide</v>
          </cell>
          <cell r="AE406" t="str">
            <v>Fenwick-Linde (450002)</v>
          </cell>
          <cell r="AH406" t="str">
            <v>non</v>
          </cell>
        </row>
        <row r="407">
          <cell r="A407" t="str">
            <v>484</v>
          </cell>
          <cell r="B407">
            <v>41989</v>
          </cell>
          <cell r="C407" t="str">
            <v>PRAT</v>
          </cell>
          <cell r="D407" t="str">
            <v>Gerbeur électrique</v>
          </cell>
          <cell r="E407">
            <v>0</v>
          </cell>
          <cell r="F407">
            <v>41974.540972222225</v>
          </cell>
          <cell r="G407" t="str">
            <v>ferraillage</v>
          </cell>
          <cell r="I407" t="str">
            <v>P12</v>
          </cell>
          <cell r="J407" t="str">
            <v>8-704</v>
          </cell>
          <cell r="K407" t="str">
            <v>1156  Magasin / réception</v>
          </cell>
          <cell r="L407">
            <v>1973</v>
          </cell>
          <cell r="M407" t="str">
            <v>24V</v>
          </cell>
          <cell r="Q407" t="str">
            <v>6150VA</v>
          </cell>
          <cell r="R407" t="str">
            <v>non</v>
          </cell>
          <cell r="S407" t="str">
            <v>non</v>
          </cell>
          <cell r="T407" t="str">
            <v>non</v>
          </cell>
          <cell r="U407" t="str">
            <v>non</v>
          </cell>
          <cell r="V407" t="str">
            <v>non</v>
          </cell>
          <cell r="W407" t="str">
            <v>non</v>
          </cell>
          <cell r="AC407" t="str">
            <v>Rapport de pannes, caractéristiques techniuqes</v>
          </cell>
          <cell r="AE407" t="str">
            <v>Bouyer Manutention (456014)</v>
          </cell>
          <cell r="AH407" t="str">
            <v>N/A</v>
          </cell>
        </row>
        <row r="408">
          <cell r="A408" t="str">
            <v>485</v>
          </cell>
          <cell r="B408">
            <v>40598</v>
          </cell>
          <cell r="C408" t="str">
            <v>HABRIAL MANUTENTION</v>
          </cell>
          <cell r="D408" t="str">
            <v>Transpalette</v>
          </cell>
          <cell r="E408">
            <v>0</v>
          </cell>
          <cell r="F408">
            <v>0</v>
          </cell>
          <cell r="I408"/>
          <cell r="J408">
            <v>9159</v>
          </cell>
          <cell r="K408" t="str">
            <v>1114  Extrusion</v>
          </cell>
          <cell r="L408"/>
          <cell r="M408" t="str">
            <v>autre</v>
          </cell>
          <cell r="Q408" t="str">
            <v>Non</v>
          </cell>
          <cell r="R408" t="str">
            <v>non</v>
          </cell>
          <cell r="S408" t="str">
            <v>non</v>
          </cell>
          <cell r="T408" t="str">
            <v>non</v>
          </cell>
          <cell r="U408" t="str">
            <v>non</v>
          </cell>
          <cell r="V408" t="str">
            <v>non</v>
          </cell>
          <cell r="W408" t="str">
            <v>non</v>
          </cell>
          <cell r="AC408" t="str">
            <v>Vide</v>
          </cell>
          <cell r="AE408"/>
          <cell r="AF408"/>
          <cell r="AH408" t="str">
            <v>non</v>
          </cell>
        </row>
        <row r="409">
          <cell r="A409" t="str">
            <v>486</v>
          </cell>
          <cell r="B409">
            <v>40764</v>
          </cell>
          <cell r="C409" t="str">
            <v>MANUVIT MANUTENTION</v>
          </cell>
          <cell r="D409" t="str">
            <v>Chariot de manutention</v>
          </cell>
          <cell r="E409">
            <v>0</v>
          </cell>
          <cell r="F409">
            <v>0</v>
          </cell>
          <cell r="I409" t="str">
            <v>LEV3005</v>
          </cell>
          <cell r="J409" t="str">
            <v>A 4569 II 95</v>
          </cell>
          <cell r="K409" t="str">
            <v>1118  Colliers de fixation</v>
          </cell>
          <cell r="M409" t="str">
            <v>autre</v>
          </cell>
          <cell r="Q409" t="str">
            <v>Non</v>
          </cell>
          <cell r="R409" t="str">
            <v>non</v>
          </cell>
          <cell r="S409" t="str">
            <v>non</v>
          </cell>
          <cell r="T409" t="str">
            <v>non</v>
          </cell>
          <cell r="U409" t="str">
            <v>non</v>
          </cell>
          <cell r="V409" t="str">
            <v>non</v>
          </cell>
          <cell r="W409" t="str">
            <v>non</v>
          </cell>
          <cell r="AC409" t="str">
            <v>Vide</v>
          </cell>
          <cell r="AE409" t="str">
            <v>Manuvit manutention</v>
          </cell>
          <cell r="AH409" t="str">
            <v>non</v>
          </cell>
        </row>
        <row r="410">
          <cell r="A410" t="str">
            <v>487</v>
          </cell>
          <cell r="B410">
            <v>40764</v>
          </cell>
          <cell r="C410" t="str">
            <v>ALSACE MANUTENTION</v>
          </cell>
          <cell r="D410" t="str">
            <v>Table élévatrice de 500kg</v>
          </cell>
          <cell r="E410">
            <v>0</v>
          </cell>
          <cell r="F410">
            <v>0</v>
          </cell>
          <cell r="I410" t="str">
            <v>HF2</v>
          </cell>
          <cell r="J410">
            <v>18526</v>
          </cell>
          <cell r="K410" t="str">
            <v>1118  Colliers de fixation</v>
          </cell>
          <cell r="L410">
            <v>1999</v>
          </cell>
          <cell r="M410" t="str">
            <v>autre</v>
          </cell>
          <cell r="Q410" t="str">
            <v>Non</v>
          </cell>
          <cell r="R410" t="str">
            <v>non</v>
          </cell>
          <cell r="S410" t="str">
            <v>non</v>
          </cell>
          <cell r="T410" t="str">
            <v>non</v>
          </cell>
          <cell r="U410" t="str">
            <v>non</v>
          </cell>
          <cell r="V410" t="str">
            <v>non</v>
          </cell>
          <cell r="W410" t="str">
            <v>non</v>
          </cell>
          <cell r="AC410" t="str">
            <v>Vide</v>
          </cell>
          <cell r="AE410" t="str">
            <v>Alsace Manutention (680004)</v>
          </cell>
          <cell r="AH410" t="str">
            <v>non</v>
          </cell>
        </row>
        <row r="411">
          <cell r="A411" t="str">
            <v>488</v>
          </cell>
          <cell r="B411">
            <v>40598</v>
          </cell>
          <cell r="C411"/>
          <cell r="D411" t="str">
            <v>Table élévatrice 175kg</v>
          </cell>
          <cell r="E411">
            <v>0</v>
          </cell>
          <cell r="F411">
            <v>0</v>
          </cell>
          <cell r="K411" t="str">
            <v>1118  Colliers de fixation</v>
          </cell>
          <cell r="M411" t="str">
            <v>autre</v>
          </cell>
          <cell r="Q411" t="str">
            <v>Non</v>
          </cell>
          <cell r="R411" t="str">
            <v>non</v>
          </cell>
          <cell r="S411" t="str">
            <v>non</v>
          </cell>
          <cell r="T411" t="str">
            <v>non</v>
          </cell>
          <cell r="U411" t="str">
            <v>non</v>
          </cell>
          <cell r="V411" t="str">
            <v>non</v>
          </cell>
          <cell r="W411" t="str">
            <v>non</v>
          </cell>
          <cell r="AC411" t="str">
            <v>Vide</v>
          </cell>
          <cell r="AE411"/>
          <cell r="AF411"/>
          <cell r="AH411" t="str">
            <v>non</v>
          </cell>
        </row>
        <row r="412">
          <cell r="A412" t="str">
            <v>489</v>
          </cell>
          <cell r="B412">
            <v>40764</v>
          </cell>
          <cell r="C412" t="str">
            <v>ALSACE MANUTENTION</v>
          </cell>
          <cell r="D412" t="str">
            <v>Table élévatrice de 250kg</v>
          </cell>
          <cell r="E412">
            <v>0</v>
          </cell>
          <cell r="F412">
            <v>0</v>
          </cell>
          <cell r="I412" t="str">
            <v>HF2H</v>
          </cell>
          <cell r="J412">
            <v>10859</v>
          </cell>
          <cell r="K412" t="str">
            <v>1118  Colliers de fixation</v>
          </cell>
          <cell r="M412" t="str">
            <v>autre</v>
          </cell>
          <cell r="Q412" t="str">
            <v>Non</v>
          </cell>
          <cell r="R412" t="str">
            <v>non</v>
          </cell>
          <cell r="S412" t="str">
            <v>non</v>
          </cell>
          <cell r="T412" t="str">
            <v>non</v>
          </cell>
          <cell r="U412" t="str">
            <v>non</v>
          </cell>
          <cell r="V412" t="str">
            <v>non</v>
          </cell>
          <cell r="W412" t="str">
            <v>non</v>
          </cell>
          <cell r="AC412" t="str">
            <v>Vide</v>
          </cell>
          <cell r="AE412" t="str">
            <v>Alsace Manutention (680004)</v>
          </cell>
          <cell r="AH412" t="str">
            <v>non</v>
          </cell>
        </row>
        <row r="413">
          <cell r="A413" t="str">
            <v>490</v>
          </cell>
          <cell r="B413">
            <v>39318</v>
          </cell>
          <cell r="C413" t="str">
            <v>FENWICK</v>
          </cell>
          <cell r="D413" t="str">
            <v>Transpalette</v>
          </cell>
          <cell r="E413">
            <v>0</v>
          </cell>
          <cell r="F413">
            <v>0</v>
          </cell>
          <cell r="I413" t="str">
            <v>M2054</v>
          </cell>
          <cell r="J413" t="str">
            <v>20/92767</v>
          </cell>
          <cell r="K413"/>
          <cell r="M413" t="str">
            <v>autre</v>
          </cell>
          <cell r="Q413" t="str">
            <v>Non</v>
          </cell>
          <cell r="R413" t="str">
            <v>non</v>
          </cell>
          <cell r="S413" t="str">
            <v>non</v>
          </cell>
          <cell r="T413" t="str">
            <v>non</v>
          </cell>
          <cell r="U413" t="str">
            <v>non</v>
          </cell>
          <cell r="V413" t="str">
            <v>non</v>
          </cell>
          <cell r="W413" t="str">
            <v>non</v>
          </cell>
          <cell r="AC413" t="str">
            <v>Vide</v>
          </cell>
          <cell r="AH413" t="str">
            <v>non</v>
          </cell>
        </row>
        <row r="414">
          <cell r="A414" t="str">
            <v>491</v>
          </cell>
          <cell r="B414">
            <v>42171</v>
          </cell>
          <cell r="C414" t="str">
            <v>ALSACE MANUTENTION</v>
          </cell>
          <cell r="D414" t="str">
            <v>Table élévatrice de 500kg</v>
          </cell>
          <cell r="E414">
            <v>0</v>
          </cell>
          <cell r="F414">
            <v>0</v>
          </cell>
          <cell r="I414" t="str">
            <v>HF</v>
          </cell>
          <cell r="J414">
            <v>15356</v>
          </cell>
          <cell r="K414" t="str">
            <v>1126  Confection silicones</v>
          </cell>
          <cell r="L414">
            <v>1998</v>
          </cell>
          <cell r="M414" t="str">
            <v>autre</v>
          </cell>
          <cell r="Q414" t="str">
            <v>Non</v>
          </cell>
          <cell r="R414" t="str">
            <v>non</v>
          </cell>
          <cell r="S414" t="str">
            <v>non</v>
          </cell>
          <cell r="T414" t="str">
            <v>non</v>
          </cell>
          <cell r="U414" t="str">
            <v>non</v>
          </cell>
          <cell r="V414" t="str">
            <v>non</v>
          </cell>
          <cell r="W414" t="str">
            <v>non</v>
          </cell>
          <cell r="AC414" t="str">
            <v>Vide</v>
          </cell>
          <cell r="AE414" t="str">
            <v>Alsace Manutention (680004)</v>
          </cell>
          <cell r="AH414" t="str">
            <v>non</v>
          </cell>
        </row>
        <row r="415">
          <cell r="A415" t="str">
            <v>492</v>
          </cell>
          <cell r="B415">
            <v>40764</v>
          </cell>
          <cell r="C415" t="str">
            <v>MANUVIT MANUTENTION</v>
          </cell>
          <cell r="D415" t="str">
            <v>Chariot de manutention</v>
          </cell>
          <cell r="E415">
            <v>0</v>
          </cell>
          <cell r="F415">
            <v>0</v>
          </cell>
          <cell r="I415" t="str">
            <v>LEV3005</v>
          </cell>
          <cell r="J415">
            <v>38820792</v>
          </cell>
          <cell r="K415" t="str">
            <v>1118  Colliers de fixation</v>
          </cell>
          <cell r="M415" t="str">
            <v>autre</v>
          </cell>
          <cell r="Q415" t="str">
            <v>Non</v>
          </cell>
          <cell r="R415" t="str">
            <v>non</v>
          </cell>
          <cell r="S415" t="str">
            <v>non</v>
          </cell>
          <cell r="T415" t="str">
            <v>non</v>
          </cell>
          <cell r="U415" t="str">
            <v>non</v>
          </cell>
          <cell r="V415" t="str">
            <v>non</v>
          </cell>
          <cell r="W415" t="str">
            <v>non</v>
          </cell>
          <cell r="AC415" t="str">
            <v>Vide</v>
          </cell>
          <cell r="AE415" t="str">
            <v>Manuvit manutention</v>
          </cell>
          <cell r="AF415"/>
          <cell r="AH415" t="str">
            <v>non</v>
          </cell>
        </row>
        <row r="416">
          <cell r="A416" t="str">
            <v>493</v>
          </cell>
          <cell r="B416">
            <v>40764</v>
          </cell>
          <cell r="C416" t="str">
            <v>ALSACE MANUTENTION</v>
          </cell>
          <cell r="D416" t="str">
            <v>Table élévatrice de 500kg</v>
          </cell>
          <cell r="E416">
            <v>0</v>
          </cell>
          <cell r="F416">
            <v>39958.582638888889</v>
          </cell>
          <cell r="G416" t="str">
            <v>Transfert Hutchinson Tunisie (Sousse)</v>
          </cell>
          <cell r="I416" t="str">
            <v>HF</v>
          </cell>
          <cell r="J416">
            <v>18527</v>
          </cell>
          <cell r="K416" t="str">
            <v>1118  Colliers de fixation</v>
          </cell>
          <cell r="L416">
            <v>1999</v>
          </cell>
          <cell r="M416" t="str">
            <v>autre</v>
          </cell>
          <cell r="Q416" t="str">
            <v>Non</v>
          </cell>
          <cell r="R416" t="str">
            <v>non</v>
          </cell>
          <cell r="S416" t="str">
            <v>non</v>
          </cell>
          <cell r="T416" t="str">
            <v>non</v>
          </cell>
          <cell r="U416" t="str">
            <v>non</v>
          </cell>
          <cell r="V416" t="str">
            <v>non</v>
          </cell>
          <cell r="W416" t="str">
            <v>non</v>
          </cell>
          <cell r="AC416" t="str">
            <v>Vide</v>
          </cell>
          <cell r="AE416" t="str">
            <v>Alsace Manutention (680004)</v>
          </cell>
          <cell r="AH416" t="str">
            <v>non</v>
          </cell>
        </row>
        <row r="417">
          <cell r="A417" t="str">
            <v>494</v>
          </cell>
          <cell r="B417">
            <v>42768</v>
          </cell>
          <cell r="C417" t="str">
            <v>KELCH</v>
          </cell>
          <cell r="D417" t="str">
            <v>Banc de préréglage d'outils</v>
          </cell>
          <cell r="E417">
            <v>0</v>
          </cell>
          <cell r="F417">
            <v>0</v>
          </cell>
          <cell r="I417" t="str">
            <v>TRABANT 271-2/M</v>
          </cell>
          <cell r="J417">
            <v>3384</v>
          </cell>
          <cell r="K417" t="str">
            <v>1111  Décolletage</v>
          </cell>
          <cell r="L417">
            <v>1999</v>
          </cell>
          <cell r="M417" t="str">
            <v>230V mono</v>
          </cell>
          <cell r="Q417" t="str">
            <v>1000VA</v>
          </cell>
          <cell r="R417" t="str">
            <v>oui</v>
          </cell>
          <cell r="S417" t="str">
            <v>non</v>
          </cell>
          <cell r="T417" t="str">
            <v>non</v>
          </cell>
          <cell r="U417" t="str">
            <v>non</v>
          </cell>
          <cell r="V417" t="str">
            <v>non</v>
          </cell>
          <cell r="W417" t="str">
            <v>non</v>
          </cell>
          <cell r="AC417" t="str">
            <v>Plans, schéma pneumatique et électrique</v>
          </cell>
          <cell r="AE417"/>
          <cell r="AH417" t="str">
            <v>oui</v>
          </cell>
        </row>
        <row r="418">
          <cell r="A418" t="str">
            <v>495</v>
          </cell>
          <cell r="B418">
            <v>42438</v>
          </cell>
          <cell r="C418" t="str">
            <v>KAISER + KRAFT</v>
          </cell>
          <cell r="D418" t="str">
            <v>Chariot de manutention</v>
          </cell>
          <cell r="E418">
            <v>0</v>
          </cell>
          <cell r="F418">
            <v>42433.041678240741</v>
          </cell>
          <cell r="G418" t="str">
            <v>ferraillage</v>
          </cell>
          <cell r="I418" t="str">
            <v>HS 1001 / 150</v>
          </cell>
          <cell r="J418">
            <v>10904</v>
          </cell>
          <cell r="K418" t="str">
            <v>1126  Confection silicones</v>
          </cell>
          <cell r="M418" t="str">
            <v>autre</v>
          </cell>
          <cell r="R418" t="str">
            <v>non</v>
          </cell>
          <cell r="S418" t="str">
            <v>non</v>
          </cell>
          <cell r="T418" t="str">
            <v>non</v>
          </cell>
          <cell r="U418" t="str">
            <v>non</v>
          </cell>
          <cell r="V418" t="str">
            <v>non</v>
          </cell>
          <cell r="W418" t="str">
            <v>non</v>
          </cell>
          <cell r="AC418" t="str">
            <v>Vide</v>
          </cell>
          <cell r="AH418" t="str">
            <v>non</v>
          </cell>
        </row>
        <row r="419">
          <cell r="A419" t="str">
            <v>496</v>
          </cell>
          <cell r="B419">
            <v>40371</v>
          </cell>
          <cell r="C419" t="str">
            <v>WESTING HOUSE</v>
          </cell>
          <cell r="D419" t="str">
            <v>Chargeur de batteries (pour N°480 Saxby)</v>
          </cell>
          <cell r="E419">
            <v>0</v>
          </cell>
          <cell r="F419">
            <v>39619.582638888889</v>
          </cell>
          <cell r="G419" t="str">
            <v>ferraillage</v>
          </cell>
          <cell r="I419" t="str">
            <v>CDSW</v>
          </cell>
          <cell r="K419" t="str">
            <v>1156  Magasin / réception</v>
          </cell>
          <cell r="M419" t="str">
            <v>autre</v>
          </cell>
          <cell r="R419" t="str">
            <v>non</v>
          </cell>
          <cell r="S419" t="str">
            <v>non</v>
          </cell>
          <cell r="T419" t="str">
            <v>non</v>
          </cell>
          <cell r="U419" t="str">
            <v>non</v>
          </cell>
          <cell r="V419" t="str">
            <v>non</v>
          </cell>
          <cell r="W419" t="str">
            <v>non</v>
          </cell>
          <cell r="AC419" t="str">
            <v>Vide</v>
          </cell>
          <cell r="AH419" t="str">
            <v>non</v>
          </cell>
        </row>
        <row r="420">
          <cell r="A420" t="str">
            <v>497</v>
          </cell>
          <cell r="B420">
            <v>40765</v>
          </cell>
          <cell r="C420" t="str">
            <v>SGTE</v>
          </cell>
          <cell r="D420" t="str">
            <v>Chargeur de batteries (pour  N°484 Prat)</v>
          </cell>
          <cell r="E420">
            <v>0</v>
          </cell>
          <cell r="F420">
            <v>39563.582638888889</v>
          </cell>
          <cell r="G420" t="str">
            <v>ferraillage</v>
          </cell>
          <cell r="I420" t="str">
            <v>CP24M50</v>
          </cell>
          <cell r="J420">
            <v>9915441</v>
          </cell>
          <cell r="K420" t="str">
            <v>1156  Magasin / réception</v>
          </cell>
          <cell r="M420" t="str">
            <v>230V mono</v>
          </cell>
          <cell r="Q420" t="str">
            <v>2300VA</v>
          </cell>
          <cell r="R420" t="str">
            <v>non</v>
          </cell>
          <cell r="S420" t="str">
            <v>non</v>
          </cell>
          <cell r="T420" t="str">
            <v>non</v>
          </cell>
          <cell r="U420" t="str">
            <v>non</v>
          </cell>
          <cell r="V420" t="str">
            <v>non</v>
          </cell>
          <cell r="W420" t="str">
            <v>non</v>
          </cell>
          <cell r="AC420" t="str">
            <v>Notice technique</v>
          </cell>
          <cell r="AE420" t="str">
            <v>SGTE</v>
          </cell>
          <cell r="AH420" t="str">
            <v>non</v>
          </cell>
        </row>
        <row r="421">
          <cell r="A421" t="str">
            <v>498</v>
          </cell>
          <cell r="B421">
            <v>39318</v>
          </cell>
          <cell r="C421"/>
          <cell r="D421" t="str">
            <v>Table élévatrive</v>
          </cell>
          <cell r="E421">
            <v>0</v>
          </cell>
          <cell r="F421">
            <v>0</v>
          </cell>
          <cell r="I421"/>
          <cell r="J421"/>
          <cell r="K421"/>
          <cell r="L421">
            <v>1997</v>
          </cell>
          <cell r="M421" t="str">
            <v>autre</v>
          </cell>
          <cell r="Q421" t="str">
            <v>Non</v>
          </cell>
          <cell r="R421" t="str">
            <v>non</v>
          </cell>
          <cell r="S421" t="str">
            <v>non</v>
          </cell>
          <cell r="T421" t="str">
            <v>non</v>
          </cell>
          <cell r="U421" t="str">
            <v>non</v>
          </cell>
          <cell r="V421" t="str">
            <v>non</v>
          </cell>
          <cell r="W421" t="str">
            <v>non</v>
          </cell>
          <cell r="AC421" t="str">
            <v>Vide</v>
          </cell>
          <cell r="AE421"/>
          <cell r="AH421" t="str">
            <v>non</v>
          </cell>
        </row>
        <row r="422">
          <cell r="A422" t="str">
            <v>499</v>
          </cell>
          <cell r="B422">
            <v>40598</v>
          </cell>
          <cell r="C422" t="str">
            <v>STILL</v>
          </cell>
          <cell r="D422" t="str">
            <v>Transpalette</v>
          </cell>
          <cell r="E422">
            <v>0</v>
          </cell>
          <cell r="F422">
            <v>0</v>
          </cell>
          <cell r="I422" t="str">
            <v>HP22</v>
          </cell>
          <cell r="J422">
            <v>12779</v>
          </cell>
          <cell r="K422" t="str">
            <v>1156  Magasin / réception</v>
          </cell>
          <cell r="M422" t="str">
            <v>autre</v>
          </cell>
          <cell r="Q422" t="str">
            <v>Non</v>
          </cell>
          <cell r="R422" t="str">
            <v>non</v>
          </cell>
          <cell r="S422" t="str">
            <v>non</v>
          </cell>
          <cell r="T422" t="str">
            <v>non</v>
          </cell>
          <cell r="U422" t="str">
            <v>non</v>
          </cell>
          <cell r="V422" t="str">
            <v>non</v>
          </cell>
          <cell r="W422" t="str">
            <v>non</v>
          </cell>
          <cell r="AC422" t="str">
            <v>Vide</v>
          </cell>
          <cell r="AH422" t="str">
            <v>non</v>
          </cell>
        </row>
        <row r="423">
          <cell r="A423" t="str">
            <v>500</v>
          </cell>
          <cell r="B423">
            <v>39318</v>
          </cell>
          <cell r="C423" t="str">
            <v>COMETE</v>
          </cell>
          <cell r="D423" t="str">
            <v>Chèvre</v>
          </cell>
          <cell r="E423">
            <v>0</v>
          </cell>
          <cell r="F423">
            <v>0</v>
          </cell>
          <cell r="I423" t="str">
            <v>COLA 100</v>
          </cell>
          <cell r="J423">
            <v>1386</v>
          </cell>
          <cell r="K423" t="str">
            <v>1154  Maintenance</v>
          </cell>
          <cell r="M423" t="str">
            <v>autre</v>
          </cell>
          <cell r="Q423" t="str">
            <v>Non</v>
          </cell>
          <cell r="R423" t="str">
            <v>non</v>
          </cell>
          <cell r="S423" t="str">
            <v>non</v>
          </cell>
          <cell r="T423" t="str">
            <v>non</v>
          </cell>
          <cell r="U423" t="str">
            <v>non</v>
          </cell>
          <cell r="V423" t="str">
            <v>non</v>
          </cell>
          <cell r="W423" t="str">
            <v>non</v>
          </cell>
          <cell r="AC423" t="str">
            <v>Vide</v>
          </cell>
          <cell r="AH423" t="str">
            <v>non</v>
          </cell>
        </row>
        <row r="424">
          <cell r="A424" t="str">
            <v>501</v>
          </cell>
          <cell r="B424">
            <v>43320</v>
          </cell>
          <cell r="C424" t="str">
            <v>NEDERMAN</v>
          </cell>
          <cell r="D424" t="str">
            <v>Aspiration mobile</v>
          </cell>
          <cell r="E424">
            <v>0</v>
          </cell>
          <cell r="F424">
            <v>43320.083344907405</v>
          </cell>
          <cell r="G424" t="str">
            <v>Ferraillage</v>
          </cell>
          <cell r="I424" t="str">
            <v>FILTER BOX 601363</v>
          </cell>
          <cell r="J424">
            <v>663</v>
          </cell>
          <cell r="K424" t="str">
            <v>1127  Colliers à secteurs</v>
          </cell>
          <cell r="M424" t="str">
            <v>410V tri</v>
          </cell>
          <cell r="Q424" t="str">
            <v>2,2KW</v>
          </cell>
          <cell r="R424" t="str">
            <v>non</v>
          </cell>
          <cell r="S424" t="str">
            <v>non</v>
          </cell>
          <cell r="T424" t="str">
            <v>non</v>
          </cell>
          <cell r="U424" t="str">
            <v>non</v>
          </cell>
          <cell r="V424" t="str">
            <v>non</v>
          </cell>
          <cell r="W424" t="str">
            <v>non</v>
          </cell>
          <cell r="AC424" t="str">
            <v>Notice technique</v>
          </cell>
          <cell r="AH424" t="str">
            <v>N/A</v>
          </cell>
        </row>
        <row r="425">
          <cell r="A425" t="str">
            <v>502</v>
          </cell>
          <cell r="B425">
            <v>39318</v>
          </cell>
          <cell r="C425" t="str">
            <v>ARO INGERSOLL RAND</v>
          </cell>
          <cell r="D425" t="str">
            <v>Pompe à vidange</v>
          </cell>
          <cell r="E425">
            <v>0</v>
          </cell>
          <cell r="F425">
            <v>0</v>
          </cell>
          <cell r="I425" t="str">
            <v>666053-322</v>
          </cell>
          <cell r="K425" t="str">
            <v>1154  Maintenance</v>
          </cell>
          <cell r="M425" t="str">
            <v>autre</v>
          </cell>
          <cell r="Q425" t="str">
            <v>Non</v>
          </cell>
          <cell r="R425" t="str">
            <v>oui</v>
          </cell>
          <cell r="S425" t="str">
            <v>non</v>
          </cell>
          <cell r="T425" t="str">
            <v>non</v>
          </cell>
          <cell r="U425" t="str">
            <v>non</v>
          </cell>
          <cell r="V425" t="str">
            <v>non</v>
          </cell>
          <cell r="W425" t="str">
            <v>non</v>
          </cell>
          <cell r="AC425" t="str">
            <v>Vide</v>
          </cell>
          <cell r="AH425" t="str">
            <v>non</v>
          </cell>
        </row>
        <row r="426">
          <cell r="A426" t="str">
            <v>505</v>
          </cell>
          <cell r="B426">
            <v>40764</v>
          </cell>
          <cell r="C426" t="str">
            <v>DCE</v>
          </cell>
          <cell r="D426" t="str">
            <v>Dépoussièreur</v>
          </cell>
          <cell r="E426">
            <v>0</v>
          </cell>
          <cell r="F426">
            <v>0</v>
          </cell>
          <cell r="I426" t="str">
            <v>UMA 150 HK3</v>
          </cell>
          <cell r="J426">
            <v>17924</v>
          </cell>
          <cell r="K426" t="str">
            <v>1123  Passivation / Finition décolletage</v>
          </cell>
          <cell r="M426" t="str">
            <v>410V tri</v>
          </cell>
          <cell r="Q426" t="str">
            <v>2500VA</v>
          </cell>
          <cell r="R426" t="str">
            <v>non</v>
          </cell>
          <cell r="S426" t="str">
            <v>non</v>
          </cell>
          <cell r="T426" t="str">
            <v>non</v>
          </cell>
          <cell r="U426" t="str">
            <v>non</v>
          </cell>
          <cell r="V426" t="str">
            <v>non</v>
          </cell>
          <cell r="W426" t="str">
            <v>oui</v>
          </cell>
          <cell r="AC426" t="str">
            <v>Vide</v>
          </cell>
          <cell r="AH426" t="str">
            <v>non</v>
          </cell>
        </row>
        <row r="427">
          <cell r="A427" t="str">
            <v>506</v>
          </cell>
          <cell r="B427">
            <v>40765</v>
          </cell>
          <cell r="C427" t="str">
            <v>FENWICK</v>
          </cell>
          <cell r="D427" t="str">
            <v>Transpalette</v>
          </cell>
          <cell r="E427">
            <v>0</v>
          </cell>
          <cell r="F427">
            <v>0</v>
          </cell>
          <cell r="I427" t="str">
            <v>M2050</v>
          </cell>
          <cell r="J427" t="str">
            <v>20/92/763</v>
          </cell>
          <cell r="K427" t="str">
            <v>1111  Décolletage</v>
          </cell>
          <cell r="M427" t="str">
            <v>autre</v>
          </cell>
          <cell r="Q427" t="str">
            <v>Non</v>
          </cell>
          <cell r="R427" t="str">
            <v>non</v>
          </cell>
          <cell r="S427" t="str">
            <v>non</v>
          </cell>
          <cell r="T427" t="str">
            <v>non</v>
          </cell>
          <cell r="U427" t="str">
            <v>non</v>
          </cell>
          <cell r="V427" t="str">
            <v>non</v>
          </cell>
          <cell r="W427" t="str">
            <v>non</v>
          </cell>
          <cell r="AC427" t="str">
            <v>Vide</v>
          </cell>
          <cell r="AH427" t="str">
            <v>N/A</v>
          </cell>
        </row>
        <row r="428">
          <cell r="A428" t="str">
            <v>507</v>
          </cell>
          <cell r="B428">
            <v>40765</v>
          </cell>
          <cell r="C428" t="str">
            <v>ESPA</v>
          </cell>
          <cell r="D428" t="str">
            <v>Banc a enfiler les billes</v>
          </cell>
          <cell r="E428">
            <v>0</v>
          </cell>
          <cell r="F428">
            <v>0</v>
          </cell>
          <cell r="I428"/>
          <cell r="J428"/>
          <cell r="K428" t="str">
            <v>1157  Contrôle</v>
          </cell>
          <cell r="M428" t="str">
            <v>autre</v>
          </cell>
          <cell r="Q428" t="str">
            <v>Non</v>
          </cell>
          <cell r="R428" t="str">
            <v>oui</v>
          </cell>
          <cell r="S428" t="str">
            <v>non</v>
          </cell>
          <cell r="T428" t="str">
            <v>non</v>
          </cell>
          <cell r="U428" t="str">
            <v>non</v>
          </cell>
          <cell r="V428" t="str">
            <v>non</v>
          </cell>
          <cell r="W428" t="str">
            <v>non</v>
          </cell>
          <cell r="AC428" t="str">
            <v>Vide</v>
          </cell>
          <cell r="AE428"/>
          <cell r="AH428" t="str">
            <v>N/A</v>
          </cell>
        </row>
        <row r="429">
          <cell r="A429" t="str">
            <v>508</v>
          </cell>
          <cell r="B429">
            <v>43629</v>
          </cell>
          <cell r="C429" t="str">
            <v>ESPA</v>
          </cell>
          <cell r="D429" t="str">
            <v>Tour IHK</v>
          </cell>
          <cell r="E429">
            <v>0</v>
          </cell>
          <cell r="F429">
            <v>43629.582638888889</v>
          </cell>
          <cell r="K429" t="str">
            <v>1125  Gaines légères</v>
          </cell>
          <cell r="M429" t="str">
            <v>230V mono</v>
          </cell>
          <cell r="Q429" t="str">
            <v>800VA</v>
          </cell>
          <cell r="R429" t="str">
            <v>non</v>
          </cell>
          <cell r="S429" t="str">
            <v>non</v>
          </cell>
          <cell r="T429" t="str">
            <v>non</v>
          </cell>
          <cell r="U429" t="str">
            <v>non</v>
          </cell>
          <cell r="V429" t="str">
            <v>non</v>
          </cell>
          <cell r="W429" t="str">
            <v>non</v>
          </cell>
          <cell r="AC429" t="str">
            <v>Vide</v>
          </cell>
          <cell r="AF429" t="str">
            <v>Mise au rebut le 13/06/19</v>
          </cell>
          <cell r="AH429" t="str">
            <v>non</v>
          </cell>
        </row>
        <row r="430">
          <cell r="A430" t="str">
            <v>509</v>
          </cell>
          <cell r="B430">
            <v>43382</v>
          </cell>
          <cell r="C430" t="str">
            <v>MECANOLAV</v>
          </cell>
          <cell r="D430" t="str">
            <v>Fontaine Eau Chaude de nettoyage pièces</v>
          </cell>
          <cell r="E430">
            <v>0</v>
          </cell>
          <cell r="F430">
            <v>43382.083344907405</v>
          </cell>
          <cell r="G430" t="str">
            <v>Ferraillage</v>
          </cell>
          <cell r="K430" t="str">
            <v>1154  Maintenance</v>
          </cell>
          <cell r="M430" t="str">
            <v>230V mono</v>
          </cell>
          <cell r="Q430" t="str">
            <v>50W</v>
          </cell>
          <cell r="R430" t="str">
            <v>non</v>
          </cell>
          <cell r="S430" t="str">
            <v>non</v>
          </cell>
          <cell r="T430" t="str">
            <v>non</v>
          </cell>
          <cell r="U430" t="str">
            <v>non</v>
          </cell>
          <cell r="V430" t="str">
            <v>non</v>
          </cell>
          <cell r="W430" t="str">
            <v>non</v>
          </cell>
          <cell r="AC430" t="str">
            <v>Brochure, commandes</v>
          </cell>
          <cell r="AE430" t="str">
            <v>Mécanolav (Ridel) (760009)
Wynn's Industrie</v>
          </cell>
          <cell r="AH430" t="str">
            <v>non</v>
          </cell>
        </row>
        <row r="431">
          <cell r="A431" t="str">
            <v>510</v>
          </cell>
          <cell r="B431">
            <v>43095</v>
          </cell>
          <cell r="C431" t="str">
            <v>SODISTAL</v>
          </cell>
          <cell r="D431" t="str">
            <v>Palan pont roulant (bât 101C)</v>
          </cell>
          <cell r="E431">
            <v>0</v>
          </cell>
          <cell r="F431">
            <v>43084.041678240741</v>
          </cell>
          <cell r="J431"/>
          <cell r="K431" t="str">
            <v>1115  Tuyaux</v>
          </cell>
          <cell r="M431" t="str">
            <v>410V tri</v>
          </cell>
          <cell r="Q431" t="str">
            <v>2100VA</v>
          </cell>
          <cell r="R431" t="str">
            <v>non</v>
          </cell>
          <cell r="S431" t="str">
            <v>non</v>
          </cell>
          <cell r="T431" t="str">
            <v>non</v>
          </cell>
          <cell r="U431" t="str">
            <v>non</v>
          </cell>
          <cell r="V431" t="str">
            <v>non</v>
          </cell>
          <cell r="W431" t="str">
            <v>non</v>
          </cell>
          <cell r="AC431" t="str">
            <v>Schémas électriques, notice d'entretient, plans, devis</v>
          </cell>
          <cell r="AE431" t="str">
            <v>Sodistal</v>
          </cell>
          <cell r="AF431" t="str">
            <v>Rebuté et remplacé par pont roulant n°1204</v>
          </cell>
          <cell r="AH431" t="str">
            <v>oui</v>
          </cell>
        </row>
        <row r="432">
          <cell r="A432" t="str">
            <v>511</v>
          </cell>
          <cell r="B432">
            <v>42768</v>
          </cell>
          <cell r="C432" t="str">
            <v>SODISTAL</v>
          </cell>
          <cell r="D432" t="str">
            <v>Palan pont roulant (bât 101C)</v>
          </cell>
          <cell r="E432">
            <v>0</v>
          </cell>
          <cell r="F432">
            <v>0</v>
          </cell>
          <cell r="J432"/>
          <cell r="K432" t="str">
            <v>1115  Tuyaux</v>
          </cell>
          <cell r="L432"/>
          <cell r="M432" t="str">
            <v>410V tri</v>
          </cell>
          <cell r="Q432" t="str">
            <v>2100VA</v>
          </cell>
          <cell r="R432" t="str">
            <v>non</v>
          </cell>
          <cell r="S432" t="str">
            <v>non</v>
          </cell>
          <cell r="T432" t="str">
            <v>non</v>
          </cell>
          <cell r="U432" t="str">
            <v>non</v>
          </cell>
          <cell r="V432" t="str">
            <v>non</v>
          </cell>
          <cell r="W432" t="str">
            <v>non</v>
          </cell>
          <cell r="AC432" t="str">
            <v>Schémas électriques, notice d'entretient, plans, devis</v>
          </cell>
          <cell r="AE432" t="str">
            <v>Sodistal</v>
          </cell>
          <cell r="AF432"/>
          <cell r="AH432" t="str">
            <v>oui</v>
          </cell>
        </row>
        <row r="433">
          <cell r="A433" t="str">
            <v>512</v>
          </cell>
          <cell r="B433">
            <v>42331</v>
          </cell>
          <cell r="C433" t="str">
            <v>FIRSTLINE</v>
          </cell>
          <cell r="D433" t="str">
            <v>Plaque chauffante</v>
          </cell>
          <cell r="E433">
            <v>0</v>
          </cell>
          <cell r="F433">
            <v>42331.540972222225</v>
          </cell>
          <cell r="G433" t="str">
            <v>Ferraillage</v>
          </cell>
          <cell r="I433">
            <v>2107</v>
          </cell>
          <cell r="J433">
            <v>894</v>
          </cell>
          <cell r="K433" t="str">
            <v>1117  Soudure</v>
          </cell>
          <cell r="M433" t="str">
            <v>230V mono</v>
          </cell>
          <cell r="P433" t="str">
            <v>1500W</v>
          </cell>
          <cell r="R433" t="str">
            <v>non</v>
          </cell>
          <cell r="S433" t="str">
            <v>non</v>
          </cell>
          <cell r="T433" t="str">
            <v>non</v>
          </cell>
          <cell r="U433" t="str">
            <v>non</v>
          </cell>
          <cell r="V433" t="str">
            <v>non</v>
          </cell>
          <cell r="W433" t="str">
            <v>non</v>
          </cell>
          <cell r="AC433" t="str">
            <v>Vide</v>
          </cell>
          <cell r="AH433" t="str">
            <v>non</v>
          </cell>
        </row>
        <row r="434">
          <cell r="A434" t="str">
            <v>513</v>
          </cell>
          <cell r="B434">
            <v>39318</v>
          </cell>
          <cell r="C434" t="str">
            <v>ESPA</v>
          </cell>
          <cell r="D434" t="str">
            <v>banc pour essais de choc</v>
          </cell>
          <cell r="E434">
            <v>0</v>
          </cell>
          <cell r="F434">
            <v>0</v>
          </cell>
          <cell r="K434" t="str">
            <v>1157  Contrôle</v>
          </cell>
          <cell r="M434" t="str">
            <v>autre</v>
          </cell>
          <cell r="Q434" t="str">
            <v>Non</v>
          </cell>
          <cell r="R434" t="str">
            <v>non</v>
          </cell>
          <cell r="S434" t="str">
            <v>non</v>
          </cell>
          <cell r="T434" t="str">
            <v>non</v>
          </cell>
          <cell r="U434" t="str">
            <v>non</v>
          </cell>
          <cell r="V434" t="str">
            <v>non</v>
          </cell>
          <cell r="W434" t="str">
            <v>non</v>
          </cell>
          <cell r="AC434" t="str">
            <v>Vide</v>
          </cell>
          <cell r="AH434" t="str">
            <v>non</v>
          </cell>
        </row>
        <row r="435">
          <cell r="A435" t="str">
            <v>514</v>
          </cell>
          <cell r="B435">
            <v>39318</v>
          </cell>
          <cell r="C435" t="str">
            <v>POMPES ANDRE BODIN</v>
          </cell>
          <cell r="D435" t="str">
            <v>Pompe</v>
          </cell>
          <cell r="E435">
            <v>0</v>
          </cell>
          <cell r="F435">
            <v>0</v>
          </cell>
          <cell r="I435" t="str">
            <v>MT.3.60</v>
          </cell>
          <cell r="J435">
            <v>90284</v>
          </cell>
          <cell r="K435" t="str">
            <v>1115  Tuyaux</v>
          </cell>
          <cell r="M435" t="str">
            <v>410V tri</v>
          </cell>
          <cell r="Q435" t="str">
            <v>1800VA</v>
          </cell>
          <cell r="R435" t="str">
            <v>non</v>
          </cell>
          <cell r="S435" t="str">
            <v>non</v>
          </cell>
          <cell r="T435" t="str">
            <v>non</v>
          </cell>
          <cell r="U435" t="str">
            <v>oui</v>
          </cell>
          <cell r="V435" t="str">
            <v>non</v>
          </cell>
          <cell r="W435" t="str">
            <v>non</v>
          </cell>
          <cell r="AC435" t="str">
            <v>Vide</v>
          </cell>
          <cell r="AF435" t="str">
            <v>Pompe servant à l'alimentation de la tête d'équerre.</v>
          </cell>
          <cell r="AH435" t="str">
            <v>non</v>
          </cell>
        </row>
        <row r="436">
          <cell r="A436" t="str">
            <v>515</v>
          </cell>
          <cell r="B436">
            <v>43766</v>
          </cell>
          <cell r="C436" t="str">
            <v>ESPA</v>
          </cell>
          <cell r="D436" t="str">
            <v>Sertisseuse</v>
          </cell>
          <cell r="E436">
            <v>0</v>
          </cell>
          <cell r="F436">
            <v>0</v>
          </cell>
          <cell r="I436"/>
          <cell r="J436"/>
          <cell r="K436" t="str">
            <v>1120  Colliers spéciaux</v>
          </cell>
          <cell r="M436" t="str">
            <v>autre</v>
          </cell>
          <cell r="Q436" t="str">
            <v>Non</v>
          </cell>
          <cell r="R436" t="str">
            <v>oui</v>
          </cell>
          <cell r="S436" t="str">
            <v>non</v>
          </cell>
          <cell r="T436" t="str">
            <v>non</v>
          </cell>
          <cell r="U436" t="str">
            <v>non</v>
          </cell>
          <cell r="V436" t="str">
            <v>non</v>
          </cell>
          <cell r="W436" t="str">
            <v>non</v>
          </cell>
          <cell r="AC436" t="str">
            <v>Non</v>
          </cell>
          <cell r="AE436"/>
          <cell r="AF436" t="str">
            <v>28/10/2019 : Stockage Bat 104</v>
          </cell>
          <cell r="AH436" t="str">
            <v>non</v>
          </cell>
        </row>
        <row r="437">
          <cell r="A437" t="str">
            <v>517</v>
          </cell>
          <cell r="B437">
            <v>42768</v>
          </cell>
          <cell r="C437" t="str">
            <v>ESPA</v>
          </cell>
          <cell r="D437" t="str">
            <v>machine à écraser les manchons</v>
          </cell>
          <cell r="E437">
            <v>0</v>
          </cell>
          <cell r="F437">
            <v>0</v>
          </cell>
          <cell r="I437"/>
          <cell r="J437"/>
          <cell r="K437" t="str">
            <v>1125  Gaines légères</v>
          </cell>
          <cell r="M437" t="str">
            <v>autre</v>
          </cell>
          <cell r="Q437" t="str">
            <v>Non</v>
          </cell>
          <cell r="R437" t="str">
            <v>oui</v>
          </cell>
          <cell r="S437" t="str">
            <v>non</v>
          </cell>
          <cell r="T437" t="str">
            <v>non</v>
          </cell>
          <cell r="U437" t="str">
            <v>non</v>
          </cell>
          <cell r="V437" t="str">
            <v>non</v>
          </cell>
          <cell r="W437" t="str">
            <v>non</v>
          </cell>
          <cell r="AC437" t="str">
            <v>Vide</v>
          </cell>
          <cell r="AH437" t="str">
            <v>oui</v>
          </cell>
        </row>
        <row r="438">
          <cell r="A438" t="str">
            <v>518</v>
          </cell>
          <cell r="B438">
            <v>42781</v>
          </cell>
          <cell r="C438" t="str">
            <v>BABCOCK WANSON</v>
          </cell>
          <cell r="D438" t="str">
            <v>Générateur d'air chaud (bât 101B)</v>
          </cell>
          <cell r="E438">
            <v>36312.582638888889</v>
          </cell>
          <cell r="F438">
            <v>0</v>
          </cell>
          <cell r="I438" t="str">
            <v>BW 300 TC</v>
          </cell>
          <cell r="J438" t="str">
            <v>PN 5055 960</v>
          </cell>
          <cell r="K438" t="str">
            <v>IG  Installations générales</v>
          </cell>
          <cell r="M438" t="str">
            <v>230V tri</v>
          </cell>
          <cell r="Q438" t="str">
            <v>6kW</v>
          </cell>
          <cell r="R438" t="str">
            <v>non</v>
          </cell>
          <cell r="S438" t="str">
            <v>non</v>
          </cell>
          <cell r="T438" t="str">
            <v>oui</v>
          </cell>
          <cell r="U438" t="str">
            <v>non</v>
          </cell>
          <cell r="V438" t="str">
            <v>non</v>
          </cell>
          <cell r="W438" t="str">
            <v>oui</v>
          </cell>
          <cell r="AC438" t="str">
            <v>Vide</v>
          </cell>
          <cell r="AF438" t="str">
            <v>Pn calorifique utile : 349kW  (300 000 kcal/h)
débit d'air : 6,47m3/s soit 23300 Nm3/h
élévation température 44°C</v>
          </cell>
          <cell r="AH438" t="str">
            <v>oui</v>
          </cell>
        </row>
        <row r="439">
          <cell r="A439" t="str">
            <v>519</v>
          </cell>
          <cell r="B439">
            <v>42781</v>
          </cell>
          <cell r="C439" t="str">
            <v>DE DIETRICH</v>
          </cell>
          <cell r="D439" t="str">
            <v>Chaudière eau chaude chauffage central (bât 101A)</v>
          </cell>
          <cell r="E439">
            <v>0</v>
          </cell>
          <cell r="F439">
            <v>0</v>
          </cell>
          <cell r="I439" t="str">
            <v>CF441 (CF400 inscrit sur tolerie)</v>
          </cell>
          <cell r="J439">
            <v>8601910</v>
          </cell>
          <cell r="K439" t="str">
            <v>IG  Installations générales</v>
          </cell>
          <cell r="M439" t="str">
            <v>230V mono</v>
          </cell>
          <cell r="Q439" t="str">
            <v>1200VA</v>
          </cell>
          <cell r="R439" t="str">
            <v>non</v>
          </cell>
          <cell r="S439" t="str">
            <v>non</v>
          </cell>
          <cell r="T439" t="str">
            <v>oui</v>
          </cell>
          <cell r="U439" t="str">
            <v>non</v>
          </cell>
          <cell r="V439" t="str">
            <v>non</v>
          </cell>
          <cell r="W439" t="str">
            <v>oui</v>
          </cell>
          <cell r="AC439" t="str">
            <v>Vide</v>
          </cell>
          <cell r="AE439" t="str">
            <v>Weishaupt</v>
          </cell>
          <cell r="AF439" t="str">
            <v>puissance thermique 290 kW</v>
          </cell>
          <cell r="AH439" t="str">
            <v>oui</v>
          </cell>
        </row>
        <row r="440">
          <cell r="A440" t="str">
            <v>520</v>
          </cell>
          <cell r="B440">
            <v>40764</v>
          </cell>
          <cell r="C440" t="str">
            <v>CEPEM/THERMOR</v>
          </cell>
          <cell r="D440" t="str">
            <v>Ballon d'eau chaude (bât 101A)</v>
          </cell>
          <cell r="E440">
            <v>0</v>
          </cell>
          <cell r="F440">
            <v>0</v>
          </cell>
          <cell r="I440">
            <v>8775081</v>
          </cell>
          <cell r="J440">
            <v>11363611</v>
          </cell>
          <cell r="K440" t="str">
            <v>IG  Installations générales</v>
          </cell>
          <cell r="L440"/>
          <cell r="M440" t="str">
            <v>230V mono</v>
          </cell>
          <cell r="Q440" t="str">
            <v>800W</v>
          </cell>
          <cell r="R440" t="str">
            <v>non</v>
          </cell>
          <cell r="S440" t="str">
            <v>non</v>
          </cell>
          <cell r="T440" t="str">
            <v>non</v>
          </cell>
          <cell r="U440" t="str">
            <v>oui</v>
          </cell>
          <cell r="V440" t="str">
            <v>non</v>
          </cell>
          <cell r="W440" t="str">
            <v>non</v>
          </cell>
          <cell r="AC440" t="str">
            <v>Vide</v>
          </cell>
          <cell r="AE440" t="str">
            <v>Forclum (450342)</v>
          </cell>
          <cell r="AH440" t="str">
            <v>non</v>
          </cell>
        </row>
        <row r="441">
          <cell r="A441" t="str">
            <v>521</v>
          </cell>
          <cell r="B441">
            <v>43630</v>
          </cell>
          <cell r="C441" t="str">
            <v>BINZEL</v>
          </cell>
          <cell r="D441" t="str">
            <v>Refroidisseur pour poste  de soudure</v>
          </cell>
          <cell r="E441">
            <v>0</v>
          </cell>
          <cell r="F441">
            <v>42900.582638888889</v>
          </cell>
          <cell r="G441" t="str">
            <v>Ferraillage</v>
          </cell>
          <cell r="I441">
            <v>23</v>
          </cell>
          <cell r="K441" t="str">
            <v>1154  Maintenance</v>
          </cell>
          <cell r="M441" t="str">
            <v>410V tri</v>
          </cell>
          <cell r="Q441" t="str">
            <v>500VA</v>
          </cell>
          <cell r="R441" t="str">
            <v>non</v>
          </cell>
          <cell r="S441" t="str">
            <v>non</v>
          </cell>
          <cell r="T441" t="str">
            <v>non</v>
          </cell>
          <cell r="U441" t="str">
            <v>non</v>
          </cell>
          <cell r="V441" t="str">
            <v>non</v>
          </cell>
          <cell r="W441" t="str">
            <v>non</v>
          </cell>
          <cell r="AC441" t="str">
            <v>Vide</v>
          </cell>
          <cell r="AF441" t="str">
            <v>aout 2014 : en stock au magasin Maintenance</v>
          </cell>
          <cell r="AH441" t="str">
            <v>non</v>
          </cell>
        </row>
        <row r="442">
          <cell r="A442" t="str">
            <v>522</v>
          </cell>
          <cell r="B442">
            <v>43630</v>
          </cell>
          <cell r="C442" t="str">
            <v>ESPA</v>
          </cell>
          <cell r="D442" t="str">
            <v>Balancier (presse manuelle)</v>
          </cell>
          <cell r="E442">
            <v>0</v>
          </cell>
          <cell r="F442">
            <v>0</v>
          </cell>
          <cell r="I442"/>
          <cell r="J442"/>
          <cell r="K442" t="str">
            <v>1154  Maintenance</v>
          </cell>
          <cell r="M442" t="str">
            <v>sans</v>
          </cell>
          <cell r="Q442" t="str">
            <v>Non</v>
          </cell>
          <cell r="R442" t="str">
            <v>non</v>
          </cell>
          <cell r="S442" t="str">
            <v>non</v>
          </cell>
          <cell r="T442" t="str">
            <v>non</v>
          </cell>
          <cell r="U442" t="str">
            <v>non</v>
          </cell>
          <cell r="V442" t="str">
            <v>non</v>
          </cell>
          <cell r="W442" t="str">
            <v>non</v>
          </cell>
          <cell r="AC442" t="str">
            <v>Vide</v>
          </cell>
          <cell r="AH442" t="str">
            <v>non</v>
          </cell>
        </row>
        <row r="443">
          <cell r="A443" t="str">
            <v>523</v>
          </cell>
          <cell r="B443">
            <v>39318</v>
          </cell>
          <cell r="C443" t="str">
            <v>SNGS</v>
          </cell>
          <cell r="D443" t="str">
            <v>Fontaine à dégraissant</v>
          </cell>
          <cell r="E443">
            <v>0</v>
          </cell>
          <cell r="F443">
            <v>0</v>
          </cell>
          <cell r="I443" t="str">
            <v>SN-DOPE</v>
          </cell>
          <cell r="J443"/>
          <cell r="K443" t="str">
            <v>1121  Outillage</v>
          </cell>
          <cell r="M443" t="str">
            <v>230V mono</v>
          </cell>
          <cell r="Q443"/>
          <cell r="R443" t="str">
            <v>non</v>
          </cell>
          <cell r="S443" t="str">
            <v>non</v>
          </cell>
          <cell r="T443" t="str">
            <v>non</v>
          </cell>
          <cell r="U443" t="str">
            <v>non</v>
          </cell>
          <cell r="V443" t="str">
            <v>non</v>
          </cell>
          <cell r="W443" t="str">
            <v>non</v>
          </cell>
          <cell r="AC443" t="str">
            <v>Vide</v>
          </cell>
          <cell r="AH443" t="str">
            <v>non</v>
          </cell>
        </row>
        <row r="444">
          <cell r="A444" t="str">
            <v>524</v>
          </cell>
          <cell r="B444">
            <v>40765</v>
          </cell>
          <cell r="C444" t="str">
            <v>ESPA</v>
          </cell>
          <cell r="D444" t="str">
            <v>Presse manuelle</v>
          </cell>
          <cell r="E444">
            <v>0</v>
          </cell>
          <cell r="F444">
            <v>0</v>
          </cell>
          <cell r="J444"/>
          <cell r="K444" t="str">
            <v>1117  Soudure</v>
          </cell>
          <cell r="M444" t="str">
            <v>autre</v>
          </cell>
          <cell r="Q444" t="str">
            <v>Non</v>
          </cell>
          <cell r="R444" t="str">
            <v>non</v>
          </cell>
          <cell r="S444" t="str">
            <v>non</v>
          </cell>
          <cell r="T444" t="str">
            <v>non</v>
          </cell>
          <cell r="U444" t="str">
            <v>non</v>
          </cell>
          <cell r="V444" t="str">
            <v>non</v>
          </cell>
          <cell r="W444" t="str">
            <v>non</v>
          </cell>
          <cell r="AC444" t="str">
            <v>Vide</v>
          </cell>
          <cell r="AH444" t="str">
            <v>N/A</v>
          </cell>
        </row>
        <row r="445">
          <cell r="A445" t="str">
            <v>525</v>
          </cell>
          <cell r="B445">
            <v>40765</v>
          </cell>
          <cell r="C445" t="str">
            <v>ESPA</v>
          </cell>
          <cell r="D445" t="str">
            <v>Amenage + ebavureur</v>
          </cell>
          <cell r="E445">
            <v>0</v>
          </cell>
          <cell r="F445">
            <v>0</v>
          </cell>
          <cell r="I445"/>
          <cell r="J445"/>
          <cell r="K445" t="str">
            <v>1118  Colliers de fixation</v>
          </cell>
          <cell r="L445"/>
          <cell r="M445" t="str">
            <v>230V mono</v>
          </cell>
          <cell r="Q445" t="str">
            <v>400VA</v>
          </cell>
          <cell r="R445" t="str">
            <v>non</v>
          </cell>
          <cell r="S445" t="str">
            <v>non</v>
          </cell>
          <cell r="T445" t="str">
            <v>non</v>
          </cell>
          <cell r="U445" t="str">
            <v>non</v>
          </cell>
          <cell r="V445" t="str">
            <v>non</v>
          </cell>
          <cell r="W445" t="str">
            <v>non</v>
          </cell>
          <cell r="AC445" t="str">
            <v>Vide</v>
          </cell>
          <cell r="AH445" t="str">
            <v>N/A</v>
          </cell>
        </row>
        <row r="446">
          <cell r="A446" t="str">
            <v>526</v>
          </cell>
          <cell r="B446">
            <v>42331</v>
          </cell>
          <cell r="C446" t="str">
            <v>ESPA</v>
          </cell>
          <cell r="D446" t="str">
            <v xml:space="preserve">Dévidoir     </v>
          </cell>
          <cell r="E446">
            <v>0</v>
          </cell>
          <cell r="F446">
            <v>0</v>
          </cell>
          <cell r="I446"/>
          <cell r="K446" t="str">
            <v>1117  Soudure</v>
          </cell>
          <cell r="M446" t="str">
            <v>sans</v>
          </cell>
          <cell r="Q446" t="str">
            <v>Non</v>
          </cell>
          <cell r="R446" t="str">
            <v>non</v>
          </cell>
          <cell r="S446" t="str">
            <v>non</v>
          </cell>
          <cell r="T446" t="str">
            <v>non</v>
          </cell>
          <cell r="U446" t="str">
            <v>non</v>
          </cell>
          <cell r="V446" t="str">
            <v>non</v>
          </cell>
          <cell r="W446" t="str">
            <v>non</v>
          </cell>
          <cell r="AC446" t="str">
            <v>Vide</v>
          </cell>
          <cell r="AE446"/>
          <cell r="AF446" t="str">
            <v>sur ligne coupe tuyau ISO7314 avec (machine de coupe AXXAIR : équipement N°782)</v>
          </cell>
          <cell r="AH446" t="str">
            <v>non</v>
          </cell>
        </row>
        <row r="447">
          <cell r="A447" t="str">
            <v>527</v>
          </cell>
          <cell r="B447">
            <v>40514</v>
          </cell>
          <cell r="C447" t="str">
            <v>MANIP / GAGNERAUD</v>
          </cell>
          <cell r="D447" t="str">
            <v>Bras de levage</v>
          </cell>
          <cell r="E447">
            <v>0</v>
          </cell>
          <cell r="F447">
            <v>40505.540972222225</v>
          </cell>
          <cell r="G447" t="str">
            <v>ferraillage</v>
          </cell>
          <cell r="I447" t="str">
            <v>ER 150</v>
          </cell>
          <cell r="J447" t="str">
            <v>C24241</v>
          </cell>
          <cell r="K447" t="str">
            <v>1118  Colliers de fixation</v>
          </cell>
          <cell r="M447" t="str">
            <v>autre</v>
          </cell>
          <cell r="Q447" t="str">
            <v>Non</v>
          </cell>
          <cell r="R447" t="str">
            <v>oui</v>
          </cell>
          <cell r="S447" t="str">
            <v>non</v>
          </cell>
          <cell r="T447" t="str">
            <v>non</v>
          </cell>
          <cell r="U447" t="str">
            <v>non</v>
          </cell>
          <cell r="V447" t="str">
            <v>non</v>
          </cell>
          <cell r="W447" t="str">
            <v>non</v>
          </cell>
          <cell r="AC447" t="str">
            <v>Vide</v>
          </cell>
          <cell r="AF447" t="str">
            <v>CMU 110 kg</v>
          </cell>
          <cell r="AH447" t="str">
            <v>non</v>
          </cell>
        </row>
        <row r="448">
          <cell r="A448" t="str">
            <v>528</v>
          </cell>
          <cell r="B448">
            <v>40598</v>
          </cell>
          <cell r="C448" t="str">
            <v>APPLIMO</v>
          </cell>
          <cell r="D448" t="str">
            <v>Aérotherme</v>
          </cell>
          <cell r="E448">
            <v>0</v>
          </cell>
          <cell r="F448">
            <v>37803.582638888889</v>
          </cell>
          <cell r="G448" t="str">
            <v>ferraillage</v>
          </cell>
          <cell r="K448" t="str">
            <v>IG  Installations générales</v>
          </cell>
          <cell r="M448" t="str">
            <v>230V mono</v>
          </cell>
          <cell r="Q448" t="str">
            <v>9kW</v>
          </cell>
          <cell r="R448" t="str">
            <v>non</v>
          </cell>
          <cell r="S448" t="str">
            <v>non</v>
          </cell>
          <cell r="T448" t="str">
            <v>non</v>
          </cell>
          <cell r="U448" t="str">
            <v>non</v>
          </cell>
          <cell r="V448" t="str">
            <v>non</v>
          </cell>
          <cell r="W448" t="str">
            <v>non</v>
          </cell>
          <cell r="AC448" t="str">
            <v>Vide</v>
          </cell>
          <cell r="AH448" t="str">
            <v>non</v>
          </cell>
        </row>
        <row r="449">
          <cell r="A449" t="str">
            <v>529</v>
          </cell>
          <cell r="B449">
            <v>40765</v>
          </cell>
          <cell r="C449" t="str">
            <v>ESPA</v>
          </cell>
          <cell r="D449" t="str">
            <v>Coupe Wedge automatique</v>
          </cell>
          <cell r="E449">
            <v>0</v>
          </cell>
          <cell r="F449">
            <v>0</v>
          </cell>
          <cell r="K449" t="str">
            <v>1118  Colliers de fixation</v>
          </cell>
          <cell r="M449" t="str">
            <v>autre</v>
          </cell>
          <cell r="Q449" t="str">
            <v>Non</v>
          </cell>
          <cell r="R449" t="str">
            <v>oui</v>
          </cell>
          <cell r="S449" t="str">
            <v>non</v>
          </cell>
          <cell r="T449" t="str">
            <v>non</v>
          </cell>
          <cell r="U449" t="str">
            <v>non</v>
          </cell>
          <cell r="V449" t="str">
            <v>non</v>
          </cell>
          <cell r="W449" t="str">
            <v>non</v>
          </cell>
          <cell r="AC449" t="str">
            <v>Vide</v>
          </cell>
          <cell r="AF449" t="str">
            <v>RAS</v>
          </cell>
          <cell r="AH449" t="str">
            <v>N/A</v>
          </cell>
        </row>
        <row r="450">
          <cell r="A450" t="str">
            <v>530</v>
          </cell>
          <cell r="B450">
            <v>40764</v>
          </cell>
          <cell r="C450" t="str">
            <v>ESPA</v>
          </cell>
          <cell r="D450" t="str">
            <v>Coupe Wedge manuel</v>
          </cell>
          <cell r="E450">
            <v>0</v>
          </cell>
          <cell r="F450">
            <v>0</v>
          </cell>
          <cell r="I450"/>
          <cell r="J450"/>
          <cell r="K450" t="str">
            <v>1118  Colliers de fixation</v>
          </cell>
          <cell r="L450"/>
          <cell r="M450" t="str">
            <v>autre</v>
          </cell>
          <cell r="Q450" t="str">
            <v>Non</v>
          </cell>
          <cell r="R450" t="str">
            <v>non</v>
          </cell>
          <cell r="S450" t="str">
            <v>non</v>
          </cell>
          <cell r="T450" t="str">
            <v>non</v>
          </cell>
          <cell r="U450" t="str">
            <v>non</v>
          </cell>
          <cell r="V450" t="str">
            <v>non</v>
          </cell>
          <cell r="W450" t="str">
            <v>non</v>
          </cell>
          <cell r="AC450" t="str">
            <v>Vide</v>
          </cell>
          <cell r="AE450" t="str">
            <v>Non</v>
          </cell>
          <cell r="AF450" t="str">
            <v>Equipement déposé</v>
          </cell>
          <cell r="AH450" t="str">
            <v>non</v>
          </cell>
        </row>
        <row r="451">
          <cell r="A451" t="str">
            <v>531</v>
          </cell>
          <cell r="B451">
            <v>40764</v>
          </cell>
          <cell r="C451" t="str">
            <v>ESPA</v>
          </cell>
          <cell r="D451" t="str">
            <v>Coupe Wedge manuel</v>
          </cell>
          <cell r="E451">
            <v>0</v>
          </cell>
          <cell r="F451">
            <v>0</v>
          </cell>
          <cell r="I451"/>
          <cell r="J451"/>
          <cell r="K451" t="str">
            <v>1118  Colliers de fixation</v>
          </cell>
          <cell r="M451" t="str">
            <v>autre</v>
          </cell>
          <cell r="Q451" t="str">
            <v>Non</v>
          </cell>
          <cell r="R451" t="str">
            <v>non</v>
          </cell>
          <cell r="S451" t="str">
            <v>non</v>
          </cell>
          <cell r="T451" t="str">
            <v>non</v>
          </cell>
          <cell r="U451" t="str">
            <v>non</v>
          </cell>
          <cell r="V451" t="str">
            <v>non</v>
          </cell>
          <cell r="W451" t="str">
            <v>non</v>
          </cell>
          <cell r="AC451" t="str">
            <v>Vide</v>
          </cell>
          <cell r="AE451" t="str">
            <v>Non</v>
          </cell>
          <cell r="AF451" t="str">
            <v>Equipement déposé</v>
          </cell>
          <cell r="AH451" t="str">
            <v>non</v>
          </cell>
        </row>
        <row r="452">
          <cell r="A452" t="str">
            <v>532</v>
          </cell>
          <cell r="B452">
            <v>39318</v>
          </cell>
          <cell r="C452" t="str">
            <v>ESPA</v>
          </cell>
          <cell r="D452" t="str">
            <v>Table</v>
          </cell>
          <cell r="E452">
            <v>0</v>
          </cell>
          <cell r="F452">
            <v>0</v>
          </cell>
          <cell r="J452"/>
          <cell r="K452" t="str">
            <v>1118  Colliers de fixation</v>
          </cell>
          <cell r="M452" t="str">
            <v>autre</v>
          </cell>
          <cell r="Q452" t="str">
            <v>Non</v>
          </cell>
          <cell r="R452" t="str">
            <v>non</v>
          </cell>
          <cell r="S452" t="str">
            <v>non</v>
          </cell>
          <cell r="T452" t="str">
            <v>non</v>
          </cell>
          <cell r="U452" t="str">
            <v>non</v>
          </cell>
          <cell r="V452" t="str">
            <v>non</v>
          </cell>
          <cell r="W452" t="str">
            <v>non</v>
          </cell>
          <cell r="AC452" t="str">
            <v>Vide</v>
          </cell>
          <cell r="AH452" t="str">
            <v>non</v>
          </cell>
        </row>
        <row r="453">
          <cell r="A453" t="str">
            <v>533</v>
          </cell>
          <cell r="B453">
            <v>39318</v>
          </cell>
          <cell r="C453" t="str">
            <v>ESPA</v>
          </cell>
          <cell r="D453" t="str">
            <v>Table</v>
          </cell>
          <cell r="E453">
            <v>0</v>
          </cell>
          <cell r="F453">
            <v>0</v>
          </cell>
          <cell r="I453"/>
          <cell r="J453"/>
          <cell r="K453" t="str">
            <v>1118  Colliers de fixation</v>
          </cell>
          <cell r="M453" t="str">
            <v>autre</v>
          </cell>
          <cell r="Q453" t="str">
            <v>Non</v>
          </cell>
          <cell r="R453" t="str">
            <v>non</v>
          </cell>
          <cell r="S453" t="str">
            <v>non</v>
          </cell>
          <cell r="T453" t="str">
            <v>non</v>
          </cell>
          <cell r="U453" t="str">
            <v>non</v>
          </cell>
          <cell r="V453" t="str">
            <v>non</v>
          </cell>
          <cell r="W453" t="str">
            <v>non</v>
          </cell>
          <cell r="AC453" t="str">
            <v>Vide</v>
          </cell>
          <cell r="AH453" t="str">
            <v>non</v>
          </cell>
        </row>
        <row r="454">
          <cell r="A454" t="str">
            <v>534</v>
          </cell>
          <cell r="B454">
            <v>40763</v>
          </cell>
          <cell r="C454" t="str">
            <v>METTLER TOLEDO</v>
          </cell>
          <cell r="D454" t="str">
            <v>balance de pesée</v>
          </cell>
          <cell r="E454">
            <v>0</v>
          </cell>
          <cell r="F454">
            <v>0</v>
          </cell>
          <cell r="I454" t="str">
            <v>PB -8001- C</v>
          </cell>
          <cell r="J454">
            <v>1117482123</v>
          </cell>
          <cell r="K454" t="str">
            <v>1118  Colliers de fixation</v>
          </cell>
          <cell r="M454" t="str">
            <v>230V mono</v>
          </cell>
          <cell r="Q454" t="str">
            <v>120VA</v>
          </cell>
          <cell r="R454" t="str">
            <v>non</v>
          </cell>
          <cell r="S454" t="str">
            <v>non</v>
          </cell>
          <cell r="T454" t="str">
            <v>non</v>
          </cell>
          <cell r="U454" t="str">
            <v>non</v>
          </cell>
          <cell r="V454" t="str">
            <v>non</v>
          </cell>
          <cell r="W454" t="str">
            <v>non</v>
          </cell>
          <cell r="AC454" t="str">
            <v>Vide</v>
          </cell>
          <cell r="AE454" t="str">
            <v xml:space="preserve">Mettler Toledo SA
Division Industrie                          </v>
          </cell>
          <cell r="AF454" t="str">
            <v>Code étalonnage: CF037</v>
          </cell>
          <cell r="AH454" t="str">
            <v>non</v>
          </cell>
        </row>
        <row r="455">
          <cell r="A455" t="str">
            <v>535</v>
          </cell>
          <cell r="B455">
            <v>39958</v>
          </cell>
          <cell r="C455" t="str">
            <v>ESPA</v>
          </cell>
          <cell r="D455" t="str">
            <v>Table de roulage</v>
          </cell>
          <cell r="E455">
            <v>0</v>
          </cell>
          <cell r="F455">
            <v>39958.582638888889</v>
          </cell>
          <cell r="G455" t="str">
            <v>Transfert Hutchinson Tunisie (Sousse)</v>
          </cell>
          <cell r="K455" t="str">
            <v>1118  Colliers de fixation</v>
          </cell>
          <cell r="M455" t="str">
            <v>autre</v>
          </cell>
          <cell r="Q455" t="str">
            <v>Non</v>
          </cell>
          <cell r="R455" t="str">
            <v>non</v>
          </cell>
          <cell r="S455" t="str">
            <v>non</v>
          </cell>
          <cell r="T455" t="str">
            <v>non</v>
          </cell>
          <cell r="U455" t="str">
            <v>non</v>
          </cell>
          <cell r="V455" t="str">
            <v>non</v>
          </cell>
          <cell r="W455" t="str">
            <v>non</v>
          </cell>
          <cell r="AC455" t="str">
            <v>Vide</v>
          </cell>
          <cell r="AH455" t="str">
            <v>non</v>
          </cell>
        </row>
        <row r="456">
          <cell r="A456" t="str">
            <v>536</v>
          </cell>
          <cell r="B456">
            <v>39318</v>
          </cell>
          <cell r="C456" t="str">
            <v>ESPA</v>
          </cell>
          <cell r="D456" t="str">
            <v>Dévidoir</v>
          </cell>
          <cell r="E456">
            <v>0</v>
          </cell>
          <cell r="F456">
            <v>0</v>
          </cell>
          <cell r="I456"/>
          <cell r="J456"/>
          <cell r="K456" t="str">
            <v>1120  Colliers spéciaux</v>
          </cell>
          <cell r="M456" t="str">
            <v>autre</v>
          </cell>
          <cell r="Q456" t="str">
            <v>Non</v>
          </cell>
          <cell r="R456" t="str">
            <v>non</v>
          </cell>
          <cell r="S456" t="str">
            <v>non</v>
          </cell>
          <cell r="T456" t="str">
            <v>non</v>
          </cell>
          <cell r="U456" t="str">
            <v>non</v>
          </cell>
          <cell r="V456" t="str">
            <v>non</v>
          </cell>
          <cell r="W456" t="str">
            <v>non</v>
          </cell>
          <cell r="AC456" t="str">
            <v>Vide</v>
          </cell>
          <cell r="AH456" t="str">
            <v>non</v>
          </cell>
        </row>
        <row r="457">
          <cell r="A457" t="str">
            <v>537</v>
          </cell>
          <cell r="B457">
            <v>40765</v>
          </cell>
          <cell r="C457" t="str">
            <v>ESPA</v>
          </cell>
          <cell r="D457" t="str">
            <v>Table de coupe</v>
          </cell>
          <cell r="E457">
            <v>0</v>
          </cell>
          <cell r="F457">
            <v>0</v>
          </cell>
          <cell r="K457" t="str">
            <v>1120  Colliers spéciaux</v>
          </cell>
          <cell r="M457" t="str">
            <v>autre</v>
          </cell>
          <cell r="Q457" t="str">
            <v>Non</v>
          </cell>
          <cell r="R457" t="str">
            <v>non</v>
          </cell>
          <cell r="S457" t="str">
            <v>non</v>
          </cell>
          <cell r="T457" t="str">
            <v>non</v>
          </cell>
          <cell r="U457" t="str">
            <v>non</v>
          </cell>
          <cell r="V457" t="str">
            <v>non</v>
          </cell>
          <cell r="W457" t="str">
            <v>non</v>
          </cell>
          <cell r="AC457" t="str">
            <v>Vide</v>
          </cell>
          <cell r="AE457" t="str">
            <v>Non</v>
          </cell>
          <cell r="AF457" t="str">
            <v>RAS</v>
          </cell>
          <cell r="AH457" t="str">
            <v>N/A</v>
          </cell>
        </row>
        <row r="458">
          <cell r="A458" t="str">
            <v>538</v>
          </cell>
          <cell r="B458">
            <v>40763</v>
          </cell>
          <cell r="C458" t="str">
            <v>EUROMARK</v>
          </cell>
          <cell r="D458" t="str">
            <v>Marquage</v>
          </cell>
          <cell r="E458">
            <v>0</v>
          </cell>
          <cell r="F458">
            <v>0</v>
          </cell>
          <cell r="I458">
            <v>770</v>
          </cell>
          <cell r="J458">
            <v>11503</v>
          </cell>
          <cell r="K458" t="str">
            <v>1112  Colliers de serrage</v>
          </cell>
          <cell r="L458"/>
          <cell r="M458" t="str">
            <v>230V mono</v>
          </cell>
          <cell r="Q458"/>
          <cell r="R458" t="str">
            <v>oui</v>
          </cell>
          <cell r="S458" t="str">
            <v>non</v>
          </cell>
          <cell r="T458" t="str">
            <v>non</v>
          </cell>
          <cell r="U458" t="str">
            <v>non</v>
          </cell>
          <cell r="V458" t="str">
            <v>non</v>
          </cell>
          <cell r="W458" t="str">
            <v>non</v>
          </cell>
          <cell r="AC458" t="str">
            <v>Vide</v>
          </cell>
          <cell r="AF458"/>
          <cell r="AH458" t="str">
            <v>non</v>
          </cell>
        </row>
        <row r="459">
          <cell r="A459" t="str">
            <v>539</v>
          </cell>
          <cell r="B459">
            <v>39318</v>
          </cell>
          <cell r="C459" t="str">
            <v>SAFETY - KLEEN</v>
          </cell>
          <cell r="D459" t="str">
            <v>Fontaine à dégraissant</v>
          </cell>
          <cell r="E459">
            <v>0</v>
          </cell>
          <cell r="F459">
            <v>0</v>
          </cell>
          <cell r="I459">
            <v>172</v>
          </cell>
          <cell r="J459">
            <v>21793</v>
          </cell>
          <cell r="K459" t="str">
            <v>1154  Maintenance</v>
          </cell>
          <cell r="M459" t="str">
            <v>230V mono</v>
          </cell>
          <cell r="R459" t="str">
            <v>non</v>
          </cell>
          <cell r="S459" t="str">
            <v>non</v>
          </cell>
          <cell r="T459" t="str">
            <v>non</v>
          </cell>
          <cell r="U459" t="str">
            <v>non</v>
          </cell>
          <cell r="V459" t="str">
            <v>non</v>
          </cell>
          <cell r="W459" t="str">
            <v>non</v>
          </cell>
          <cell r="AC459" t="str">
            <v>Vide</v>
          </cell>
          <cell r="AE459"/>
          <cell r="AF459"/>
          <cell r="AH459" t="str">
            <v>non</v>
          </cell>
        </row>
        <row r="460">
          <cell r="A460" t="str">
            <v>540</v>
          </cell>
          <cell r="B460">
            <v>43630</v>
          </cell>
          <cell r="C460" t="str">
            <v>SAFOR / SAF</v>
          </cell>
          <cell r="D460" t="str">
            <v>Poste a souder</v>
          </cell>
          <cell r="E460">
            <v>0</v>
          </cell>
          <cell r="F460">
            <v>42900.582638888889</v>
          </cell>
          <cell r="G460" t="str">
            <v>Ferraillage</v>
          </cell>
          <cell r="I460">
            <v>140</v>
          </cell>
          <cell r="K460" t="str">
            <v>1154  Maintenance</v>
          </cell>
          <cell r="M460" t="str">
            <v>autre</v>
          </cell>
          <cell r="R460" t="str">
            <v>non</v>
          </cell>
          <cell r="S460" t="str">
            <v>non</v>
          </cell>
          <cell r="T460" t="str">
            <v>non</v>
          </cell>
          <cell r="U460" t="str">
            <v>non</v>
          </cell>
          <cell r="V460" t="str">
            <v>non</v>
          </cell>
          <cell r="W460" t="str">
            <v>non</v>
          </cell>
          <cell r="AC460" t="str">
            <v>Vide</v>
          </cell>
          <cell r="AH460" t="str">
            <v>non</v>
          </cell>
        </row>
        <row r="461">
          <cell r="A461" t="str">
            <v>541</v>
          </cell>
          <cell r="B461">
            <v>40598</v>
          </cell>
          <cell r="C461" t="str">
            <v>ELEKTROSTA</v>
          </cell>
          <cell r="D461" t="str">
            <v>Poste TIG</v>
          </cell>
          <cell r="E461">
            <v>0</v>
          </cell>
          <cell r="F461">
            <v>0</v>
          </cell>
          <cell r="I461" t="str">
            <v>TIGINOX 200 P</v>
          </cell>
          <cell r="J461"/>
          <cell r="K461" t="str">
            <v>1117  Soudure</v>
          </cell>
          <cell r="M461" t="str">
            <v>autre</v>
          </cell>
          <cell r="Q461"/>
          <cell r="R461" t="str">
            <v>non</v>
          </cell>
          <cell r="S461" t="str">
            <v>non</v>
          </cell>
          <cell r="T461" t="str">
            <v>non</v>
          </cell>
          <cell r="U461" t="str">
            <v>non</v>
          </cell>
          <cell r="V461" t="str">
            <v>non</v>
          </cell>
          <cell r="W461" t="str">
            <v>non</v>
          </cell>
          <cell r="AC461" t="str">
            <v>Vide</v>
          </cell>
          <cell r="AE461"/>
          <cell r="AH461" t="str">
            <v>non</v>
          </cell>
        </row>
        <row r="462">
          <cell r="A462" t="str">
            <v>542</v>
          </cell>
          <cell r="B462">
            <v>39492</v>
          </cell>
          <cell r="C462" t="str">
            <v>LA CLUSIENNE + Fab. MAISON</v>
          </cell>
          <cell r="D462" t="str">
            <v>Table à sertir manuelle</v>
          </cell>
          <cell r="E462">
            <v>0</v>
          </cell>
          <cell r="F462">
            <v>39492.540972222225</v>
          </cell>
          <cell r="G462" t="str">
            <v>ferraillage</v>
          </cell>
          <cell r="I462" t="str">
            <v>10 TB 398</v>
          </cell>
          <cell r="K462" t="str">
            <v>1120  Colliers spéciaux</v>
          </cell>
          <cell r="M462" t="str">
            <v>autre</v>
          </cell>
          <cell r="Q462" t="str">
            <v>Non</v>
          </cell>
          <cell r="R462" t="str">
            <v>oui</v>
          </cell>
          <cell r="S462" t="str">
            <v>non</v>
          </cell>
          <cell r="T462" t="str">
            <v>non</v>
          </cell>
          <cell r="U462" t="str">
            <v>non</v>
          </cell>
          <cell r="V462" t="str">
            <v>non</v>
          </cell>
          <cell r="W462" t="str">
            <v>non</v>
          </cell>
          <cell r="AC462" t="str">
            <v>Doc technique, joints</v>
          </cell>
          <cell r="AH462" t="str">
            <v>non</v>
          </cell>
        </row>
        <row r="463">
          <cell r="A463" t="str">
            <v>543</v>
          </cell>
          <cell r="B463">
            <v>40765</v>
          </cell>
          <cell r="C463" t="str">
            <v>ESPA</v>
          </cell>
          <cell r="D463" t="str">
            <v>Montage des viroles</v>
          </cell>
          <cell r="E463">
            <v>0</v>
          </cell>
          <cell r="F463">
            <v>0</v>
          </cell>
          <cell r="J463"/>
          <cell r="K463" t="str">
            <v>1113  Tuyauteries</v>
          </cell>
          <cell r="M463" t="str">
            <v>230V mono</v>
          </cell>
          <cell r="Q463" t="str">
            <v>1000VA</v>
          </cell>
          <cell r="R463" t="str">
            <v>non</v>
          </cell>
          <cell r="S463" t="str">
            <v>non</v>
          </cell>
          <cell r="T463" t="str">
            <v>non</v>
          </cell>
          <cell r="U463" t="str">
            <v>non</v>
          </cell>
          <cell r="V463" t="str">
            <v>non</v>
          </cell>
          <cell r="W463" t="str">
            <v>non</v>
          </cell>
          <cell r="AC463" t="str">
            <v>Vide</v>
          </cell>
          <cell r="AH463" t="str">
            <v>N/A</v>
          </cell>
        </row>
        <row r="464">
          <cell r="A464" t="str">
            <v>544</v>
          </cell>
          <cell r="B464">
            <v>39318</v>
          </cell>
          <cell r="C464" t="str">
            <v>ESPA</v>
          </cell>
          <cell r="D464" t="str">
            <v>Montage des viroles</v>
          </cell>
          <cell r="E464">
            <v>0</v>
          </cell>
          <cell r="F464">
            <v>0</v>
          </cell>
          <cell r="K464" t="str">
            <v>1113  Tuyauteries</v>
          </cell>
          <cell r="M464" t="str">
            <v>230V mono</v>
          </cell>
          <cell r="Q464" t="str">
            <v>1000VA</v>
          </cell>
          <cell r="R464" t="str">
            <v>non</v>
          </cell>
          <cell r="S464" t="str">
            <v>non</v>
          </cell>
          <cell r="T464" t="str">
            <v>non</v>
          </cell>
          <cell r="U464" t="str">
            <v>non</v>
          </cell>
          <cell r="V464" t="str">
            <v>non</v>
          </cell>
          <cell r="W464" t="str">
            <v>non</v>
          </cell>
          <cell r="AC464" t="str">
            <v>Vide</v>
          </cell>
          <cell r="AH464" t="str">
            <v>non</v>
          </cell>
        </row>
        <row r="465">
          <cell r="A465" t="str">
            <v>545</v>
          </cell>
          <cell r="B465">
            <v>39318</v>
          </cell>
          <cell r="C465" t="str">
            <v>ESPA</v>
          </cell>
          <cell r="D465" t="str">
            <v>Dévidoir</v>
          </cell>
          <cell r="E465">
            <v>0</v>
          </cell>
          <cell r="F465">
            <v>36951.540972222225</v>
          </cell>
          <cell r="G465" t="str">
            <v>ferraillage</v>
          </cell>
          <cell r="K465" t="str">
            <v>1113  Tuyauteries</v>
          </cell>
          <cell r="M465" t="str">
            <v>autre</v>
          </cell>
          <cell r="Q465" t="str">
            <v>Non</v>
          </cell>
          <cell r="R465" t="str">
            <v>non</v>
          </cell>
          <cell r="S465" t="str">
            <v>non</v>
          </cell>
          <cell r="T465" t="str">
            <v>non</v>
          </cell>
          <cell r="U465" t="str">
            <v>non</v>
          </cell>
          <cell r="V465" t="str">
            <v>non</v>
          </cell>
          <cell r="W465" t="str">
            <v>non</v>
          </cell>
          <cell r="AC465" t="str">
            <v>Vide</v>
          </cell>
          <cell r="AH465" t="str">
            <v>non</v>
          </cell>
        </row>
        <row r="466">
          <cell r="A466" t="str">
            <v>546</v>
          </cell>
          <cell r="B466">
            <v>40765</v>
          </cell>
          <cell r="C466"/>
          <cell r="D466" t="str">
            <v>Marquage des douilles</v>
          </cell>
          <cell r="E466">
            <v>0</v>
          </cell>
          <cell r="F466">
            <v>0</v>
          </cell>
          <cell r="I466"/>
          <cell r="J466"/>
          <cell r="K466" t="str">
            <v>1113  Tuyauteries</v>
          </cell>
          <cell r="L466"/>
          <cell r="M466" t="str">
            <v>autre</v>
          </cell>
          <cell r="Q466" t="str">
            <v>Non</v>
          </cell>
          <cell r="R466" t="str">
            <v>oui</v>
          </cell>
          <cell r="S466" t="str">
            <v>non</v>
          </cell>
          <cell r="T466" t="str">
            <v>non</v>
          </cell>
          <cell r="U466" t="str">
            <v>non</v>
          </cell>
          <cell r="V466" t="str">
            <v>non</v>
          </cell>
          <cell r="W466" t="str">
            <v>non</v>
          </cell>
          <cell r="AC466" t="str">
            <v>Vide</v>
          </cell>
          <cell r="AF466"/>
          <cell r="AH466" t="str">
            <v>non</v>
          </cell>
        </row>
        <row r="467">
          <cell r="A467" t="str">
            <v>547</v>
          </cell>
          <cell r="B467">
            <v>42768</v>
          </cell>
          <cell r="C467" t="str">
            <v>VERLINDE</v>
          </cell>
          <cell r="D467" t="str">
            <v>Palan 500 Kg sur monopoudre 10ml</v>
          </cell>
          <cell r="E467">
            <v>0</v>
          </cell>
          <cell r="F467">
            <v>0</v>
          </cell>
          <cell r="I467" t="str">
            <v>EUROCHAIN I 54 M</v>
          </cell>
          <cell r="J467" t="str">
            <v>8711195G</v>
          </cell>
          <cell r="K467" t="str">
            <v>1116  Moulage</v>
          </cell>
          <cell r="M467" t="str">
            <v>410V tri</v>
          </cell>
          <cell r="Q467" t="str">
            <v>1200VA</v>
          </cell>
          <cell r="R467" t="str">
            <v>non</v>
          </cell>
          <cell r="S467" t="str">
            <v>non</v>
          </cell>
          <cell r="T467" t="str">
            <v>non</v>
          </cell>
          <cell r="U467" t="str">
            <v>non</v>
          </cell>
          <cell r="V467" t="str">
            <v>non</v>
          </cell>
          <cell r="W467" t="str">
            <v>non</v>
          </cell>
          <cell r="AC467" t="str">
            <v>Doc technique</v>
          </cell>
          <cell r="AH467" t="str">
            <v>oui</v>
          </cell>
        </row>
        <row r="468">
          <cell r="A468" t="str">
            <v>548</v>
          </cell>
          <cell r="B468">
            <v>39318</v>
          </cell>
          <cell r="C468" t="str">
            <v>ESPA</v>
          </cell>
          <cell r="D468" t="str">
            <v>Enrouleur / Dévidoir fil de cuivre</v>
          </cell>
          <cell r="E468">
            <v>0</v>
          </cell>
          <cell r="F468">
            <v>0</v>
          </cell>
          <cell r="I468"/>
          <cell r="J468"/>
          <cell r="K468" t="str">
            <v>1156  Magasin / réception</v>
          </cell>
          <cell r="M468" t="str">
            <v>autre</v>
          </cell>
          <cell r="Q468" t="str">
            <v>Non</v>
          </cell>
          <cell r="R468" t="str">
            <v>non</v>
          </cell>
          <cell r="S468" t="str">
            <v>non</v>
          </cell>
          <cell r="T468" t="str">
            <v>non</v>
          </cell>
          <cell r="U468" t="str">
            <v>non</v>
          </cell>
          <cell r="V468" t="str">
            <v>non</v>
          </cell>
          <cell r="W468" t="str">
            <v>non</v>
          </cell>
          <cell r="AC468" t="str">
            <v>Vide</v>
          </cell>
          <cell r="AH468" t="str">
            <v>non</v>
          </cell>
        </row>
        <row r="469">
          <cell r="A469" t="str">
            <v>549</v>
          </cell>
          <cell r="B469">
            <v>39318</v>
          </cell>
          <cell r="C469"/>
          <cell r="D469" t="str">
            <v>transpalette</v>
          </cell>
          <cell r="E469">
            <v>0</v>
          </cell>
          <cell r="F469">
            <v>0</v>
          </cell>
          <cell r="I469"/>
          <cell r="J469"/>
          <cell r="K469" t="str">
            <v>1156  Magasin / réception</v>
          </cell>
          <cell r="M469" t="str">
            <v>autre</v>
          </cell>
          <cell r="Q469" t="str">
            <v>Non</v>
          </cell>
          <cell r="R469" t="str">
            <v>non</v>
          </cell>
          <cell r="S469" t="str">
            <v>non</v>
          </cell>
          <cell r="T469" t="str">
            <v>non</v>
          </cell>
          <cell r="U469" t="str">
            <v>non</v>
          </cell>
          <cell r="V469" t="str">
            <v>non</v>
          </cell>
          <cell r="W469" t="str">
            <v>non</v>
          </cell>
          <cell r="AC469" t="str">
            <v>Vide</v>
          </cell>
          <cell r="AH469" t="str">
            <v>non</v>
          </cell>
        </row>
        <row r="470">
          <cell r="A470" t="str">
            <v>550</v>
          </cell>
          <cell r="B470">
            <v>39318</v>
          </cell>
          <cell r="C470" t="str">
            <v>BIOBLOCK SCIENTIFIL</v>
          </cell>
          <cell r="D470" t="str">
            <v>Générateur + lampe fibre optique</v>
          </cell>
          <cell r="E470">
            <v>0</v>
          </cell>
          <cell r="F470">
            <v>0</v>
          </cell>
          <cell r="I470" t="str">
            <v>KLQ 150</v>
          </cell>
          <cell r="J470">
            <v>10524</v>
          </cell>
          <cell r="K470" t="str">
            <v>1157  Contrôle</v>
          </cell>
          <cell r="M470" t="str">
            <v>230V mono</v>
          </cell>
          <cell r="Q470" t="str">
            <v>150W</v>
          </cell>
          <cell r="R470" t="str">
            <v>non</v>
          </cell>
          <cell r="S470" t="str">
            <v>non</v>
          </cell>
          <cell r="T470" t="str">
            <v>non</v>
          </cell>
          <cell r="U470" t="str">
            <v>non</v>
          </cell>
          <cell r="V470" t="str">
            <v>non</v>
          </cell>
          <cell r="W470" t="str">
            <v>non</v>
          </cell>
          <cell r="AC470" t="str">
            <v>Vide</v>
          </cell>
          <cell r="AH470" t="str">
            <v>non</v>
          </cell>
        </row>
        <row r="471">
          <cell r="A471" t="str">
            <v>551</v>
          </cell>
          <cell r="B471">
            <v>40050</v>
          </cell>
          <cell r="C471" t="str">
            <v>WESPER</v>
          </cell>
          <cell r="D471" t="str">
            <v>Aérotherme</v>
          </cell>
          <cell r="E471">
            <v>0</v>
          </cell>
          <cell r="F471">
            <v>37622.540972222225</v>
          </cell>
          <cell r="G471" t="str">
            <v>ferraillage</v>
          </cell>
          <cell r="I471" t="str">
            <v>16.B3.C10</v>
          </cell>
          <cell r="J471">
            <v>1199019</v>
          </cell>
          <cell r="K471" t="str">
            <v>IG  Installations générales</v>
          </cell>
          <cell r="M471" t="str">
            <v>230V mono</v>
          </cell>
          <cell r="Q471" t="str">
            <v>700VA</v>
          </cell>
          <cell r="R471" t="str">
            <v>non</v>
          </cell>
          <cell r="S471" t="str">
            <v>non</v>
          </cell>
          <cell r="T471" t="str">
            <v>non</v>
          </cell>
          <cell r="U471" t="str">
            <v>oui</v>
          </cell>
          <cell r="V471" t="str">
            <v>non</v>
          </cell>
          <cell r="W471" t="str">
            <v>non</v>
          </cell>
          <cell r="AC471" t="str">
            <v>Docs techniques</v>
          </cell>
          <cell r="AH471" t="str">
            <v>non</v>
          </cell>
        </row>
        <row r="472">
          <cell r="A472" t="str">
            <v>552</v>
          </cell>
          <cell r="B472">
            <v>42228</v>
          </cell>
          <cell r="C472" t="str">
            <v>WESPER</v>
          </cell>
          <cell r="D472" t="str">
            <v>Aérotherme eau chaude (bât 102)</v>
          </cell>
          <cell r="E472">
            <v>0</v>
          </cell>
          <cell r="F472">
            <v>42228.582638888889</v>
          </cell>
          <cell r="G472" t="str">
            <v>ferraillage</v>
          </cell>
          <cell r="I472" t="str">
            <v>15.B3.C10</v>
          </cell>
          <cell r="J472">
            <v>33560</v>
          </cell>
          <cell r="K472" t="str">
            <v>IG  Installations générales</v>
          </cell>
          <cell r="M472" t="str">
            <v>230V mono</v>
          </cell>
          <cell r="Q472" t="str">
            <v>700VA</v>
          </cell>
          <cell r="R472" t="str">
            <v>non</v>
          </cell>
          <cell r="S472" t="str">
            <v>non</v>
          </cell>
          <cell r="T472" t="str">
            <v>non</v>
          </cell>
          <cell r="U472" t="str">
            <v>oui</v>
          </cell>
          <cell r="V472" t="str">
            <v>non</v>
          </cell>
          <cell r="W472" t="str">
            <v>non</v>
          </cell>
          <cell r="AC472" t="str">
            <v>Docs techniques</v>
          </cell>
          <cell r="AH472" t="str">
            <v>non</v>
          </cell>
        </row>
        <row r="473">
          <cell r="A473" t="str">
            <v>553</v>
          </cell>
          <cell r="B473">
            <v>42228</v>
          </cell>
          <cell r="C473" t="str">
            <v>SOFICA</v>
          </cell>
          <cell r="D473" t="str">
            <v>Aérotherme eau chaude (bât 102)</v>
          </cell>
          <cell r="E473">
            <v>0</v>
          </cell>
          <cell r="F473">
            <v>42228.582638888889</v>
          </cell>
          <cell r="G473" t="str">
            <v>ferraillage</v>
          </cell>
          <cell r="I473" t="str">
            <v>61 - 6</v>
          </cell>
          <cell r="J473">
            <v>17801</v>
          </cell>
          <cell r="K473" t="str">
            <v>IG  Installations générales</v>
          </cell>
          <cell r="M473" t="str">
            <v>230V mono</v>
          </cell>
          <cell r="Q473" t="str">
            <v>700VA</v>
          </cell>
          <cell r="R473" t="str">
            <v>non</v>
          </cell>
          <cell r="S473" t="str">
            <v>non</v>
          </cell>
          <cell r="T473" t="str">
            <v>non</v>
          </cell>
          <cell r="U473" t="str">
            <v>oui</v>
          </cell>
          <cell r="V473" t="str">
            <v>non</v>
          </cell>
          <cell r="W473" t="str">
            <v>non</v>
          </cell>
          <cell r="AC473" t="str">
            <v>Docs techniques</v>
          </cell>
          <cell r="AH473" t="str">
            <v>non</v>
          </cell>
        </row>
        <row r="474">
          <cell r="A474" t="str">
            <v>554</v>
          </cell>
          <cell r="B474">
            <v>41206</v>
          </cell>
          <cell r="C474" t="str">
            <v>WESPER</v>
          </cell>
          <cell r="D474" t="str">
            <v>Aérotherme eau chaude (bât 101C)</v>
          </cell>
          <cell r="E474">
            <v>0</v>
          </cell>
          <cell r="F474">
            <v>41206.582638888889</v>
          </cell>
          <cell r="G474" t="str">
            <v>ferraillage</v>
          </cell>
          <cell r="I474" t="str">
            <v>242 301 10</v>
          </cell>
          <cell r="J474">
            <v>90714534</v>
          </cell>
          <cell r="K474" t="str">
            <v>IG  Installations générales</v>
          </cell>
          <cell r="M474" t="str">
            <v>230V mono</v>
          </cell>
          <cell r="Q474" t="str">
            <v>700VA</v>
          </cell>
          <cell r="R474" t="str">
            <v>non</v>
          </cell>
          <cell r="S474" t="str">
            <v>non</v>
          </cell>
          <cell r="T474" t="str">
            <v>non</v>
          </cell>
          <cell r="U474" t="str">
            <v>oui</v>
          </cell>
          <cell r="V474" t="str">
            <v>non</v>
          </cell>
          <cell r="W474" t="str">
            <v>non</v>
          </cell>
          <cell r="AC474" t="str">
            <v>Docs techniques</v>
          </cell>
          <cell r="AH474" t="str">
            <v>non</v>
          </cell>
        </row>
        <row r="475">
          <cell r="A475" t="str">
            <v>555</v>
          </cell>
          <cell r="B475">
            <v>42228</v>
          </cell>
          <cell r="C475" t="str">
            <v>WESPER</v>
          </cell>
          <cell r="D475" t="str">
            <v>Aérotherme eau chaude (bât 101C)</v>
          </cell>
          <cell r="E475">
            <v>0</v>
          </cell>
          <cell r="F475">
            <v>42228.582638888889</v>
          </cell>
          <cell r="G475" t="str">
            <v>ferraillage</v>
          </cell>
          <cell r="I475" t="str">
            <v>24.B3.C10</v>
          </cell>
          <cell r="J475">
            <v>31338</v>
          </cell>
          <cell r="K475" t="str">
            <v>IG  Installations générales</v>
          </cell>
          <cell r="M475" t="str">
            <v>230V mono</v>
          </cell>
          <cell r="Q475" t="str">
            <v>700VA</v>
          </cell>
          <cell r="R475" t="str">
            <v>non</v>
          </cell>
          <cell r="S475" t="str">
            <v>non</v>
          </cell>
          <cell r="T475" t="str">
            <v>non</v>
          </cell>
          <cell r="U475" t="str">
            <v>oui</v>
          </cell>
          <cell r="V475" t="str">
            <v>non</v>
          </cell>
          <cell r="W475" t="str">
            <v>non</v>
          </cell>
          <cell r="AC475" t="str">
            <v>Docs techniques</v>
          </cell>
          <cell r="AH475" t="str">
            <v>non</v>
          </cell>
        </row>
        <row r="476">
          <cell r="A476" t="str">
            <v>556</v>
          </cell>
          <cell r="B476">
            <v>40050</v>
          </cell>
          <cell r="C476" t="str">
            <v>WESPER</v>
          </cell>
          <cell r="D476" t="str">
            <v>Aérotherme</v>
          </cell>
          <cell r="E476">
            <v>0</v>
          </cell>
          <cell r="F476">
            <v>37803.582638888889</v>
          </cell>
          <cell r="G476" t="str">
            <v>ferraillage</v>
          </cell>
          <cell r="I476" t="str">
            <v>24.B3.C10</v>
          </cell>
          <cell r="J476">
            <v>31554</v>
          </cell>
          <cell r="K476" t="str">
            <v>IG  Installations générales</v>
          </cell>
          <cell r="M476" t="str">
            <v>230V mono</v>
          </cell>
          <cell r="Q476" t="str">
            <v>700VA</v>
          </cell>
          <cell r="R476" t="str">
            <v>non</v>
          </cell>
          <cell r="S476" t="str">
            <v>non</v>
          </cell>
          <cell r="T476" t="str">
            <v>non</v>
          </cell>
          <cell r="U476" t="str">
            <v>oui</v>
          </cell>
          <cell r="V476" t="str">
            <v>non</v>
          </cell>
          <cell r="W476" t="str">
            <v>non</v>
          </cell>
          <cell r="AC476" t="str">
            <v>Docs techniques</v>
          </cell>
          <cell r="AH476" t="str">
            <v>non</v>
          </cell>
        </row>
        <row r="477">
          <cell r="A477" t="str">
            <v>557</v>
          </cell>
          <cell r="B477">
            <v>40050</v>
          </cell>
          <cell r="C477" t="str">
            <v>WESPER</v>
          </cell>
          <cell r="D477" t="str">
            <v>Aérotherme</v>
          </cell>
          <cell r="E477">
            <v>0</v>
          </cell>
          <cell r="F477">
            <v>37803.582638888889</v>
          </cell>
          <cell r="G477" t="str">
            <v>ferraillage</v>
          </cell>
          <cell r="I477" t="str">
            <v>24.B3.C10</v>
          </cell>
          <cell r="J477">
            <v>31543</v>
          </cell>
          <cell r="K477" t="str">
            <v>IG  Installations générales</v>
          </cell>
          <cell r="M477" t="str">
            <v>230V mono</v>
          </cell>
          <cell r="Q477" t="str">
            <v>700VA</v>
          </cell>
          <cell r="R477" t="str">
            <v>non</v>
          </cell>
          <cell r="S477" t="str">
            <v>non</v>
          </cell>
          <cell r="T477" t="str">
            <v>non</v>
          </cell>
          <cell r="U477" t="str">
            <v>oui</v>
          </cell>
          <cell r="V477" t="str">
            <v>non</v>
          </cell>
          <cell r="W477" t="str">
            <v>non</v>
          </cell>
          <cell r="AC477" t="str">
            <v>Docs techniques</v>
          </cell>
          <cell r="AH477" t="str">
            <v>non</v>
          </cell>
        </row>
        <row r="478">
          <cell r="A478" t="str">
            <v>558</v>
          </cell>
          <cell r="B478">
            <v>42228</v>
          </cell>
          <cell r="C478" t="str">
            <v>WESPER</v>
          </cell>
          <cell r="D478" t="str">
            <v>Aérotherme eau chaude (bât 101C)</v>
          </cell>
          <cell r="E478">
            <v>0</v>
          </cell>
          <cell r="F478">
            <v>42228.582638888889</v>
          </cell>
          <cell r="G478" t="str">
            <v>ferraillage</v>
          </cell>
          <cell r="K478" t="str">
            <v>IG  Installations générales</v>
          </cell>
          <cell r="M478" t="str">
            <v>230V mono</v>
          </cell>
          <cell r="Q478" t="str">
            <v>700VA</v>
          </cell>
          <cell r="R478" t="str">
            <v>non</v>
          </cell>
          <cell r="S478" t="str">
            <v>non</v>
          </cell>
          <cell r="T478" t="str">
            <v>non</v>
          </cell>
          <cell r="U478" t="str">
            <v>oui</v>
          </cell>
          <cell r="V478" t="str">
            <v>non</v>
          </cell>
          <cell r="W478" t="str">
            <v>non</v>
          </cell>
          <cell r="AC478" t="str">
            <v>Docs techniques</v>
          </cell>
          <cell r="AH478" t="str">
            <v>non</v>
          </cell>
        </row>
        <row r="479">
          <cell r="A479" t="str">
            <v>559</v>
          </cell>
          <cell r="B479">
            <v>40050</v>
          </cell>
          <cell r="C479" t="str">
            <v>WESPER</v>
          </cell>
          <cell r="D479" t="str">
            <v>Aérotherme eau chaude (bât 103)</v>
          </cell>
          <cell r="E479">
            <v>0</v>
          </cell>
          <cell r="F479">
            <v>0</v>
          </cell>
          <cell r="I479" t="str">
            <v>651.EC.9</v>
          </cell>
          <cell r="J479">
            <v>17607</v>
          </cell>
          <cell r="K479" t="str">
            <v>IG  Installations générales</v>
          </cell>
          <cell r="M479" t="str">
            <v>230V mono</v>
          </cell>
          <cell r="Q479" t="str">
            <v>700VA</v>
          </cell>
          <cell r="R479" t="str">
            <v>non</v>
          </cell>
          <cell r="S479" t="str">
            <v>non</v>
          </cell>
          <cell r="T479" t="str">
            <v>non</v>
          </cell>
          <cell r="U479" t="str">
            <v>oui</v>
          </cell>
          <cell r="V479" t="str">
            <v>non</v>
          </cell>
          <cell r="W479" t="str">
            <v>non</v>
          </cell>
          <cell r="AC479" t="str">
            <v>Docs techniques</v>
          </cell>
          <cell r="AE479"/>
          <cell r="AH479" t="str">
            <v>non</v>
          </cell>
        </row>
        <row r="480">
          <cell r="A480" t="str">
            <v>560</v>
          </cell>
          <cell r="B480">
            <v>40050</v>
          </cell>
          <cell r="C480" t="str">
            <v>WESPER</v>
          </cell>
          <cell r="D480" t="str">
            <v>Aérotherme eau chaude (bât 103)</v>
          </cell>
          <cell r="E480">
            <v>0</v>
          </cell>
          <cell r="F480">
            <v>0</v>
          </cell>
          <cell r="I480" t="str">
            <v>651.E.C9</v>
          </cell>
          <cell r="J480">
            <v>17606</v>
          </cell>
          <cell r="K480" t="str">
            <v>IG  Installations générales</v>
          </cell>
          <cell r="M480" t="str">
            <v>230V mono</v>
          </cell>
          <cell r="Q480" t="str">
            <v>700VA</v>
          </cell>
          <cell r="R480" t="str">
            <v>non</v>
          </cell>
          <cell r="S480" t="str">
            <v>non</v>
          </cell>
          <cell r="T480" t="str">
            <v>non</v>
          </cell>
          <cell r="U480" t="str">
            <v>oui</v>
          </cell>
          <cell r="V480" t="str">
            <v>non</v>
          </cell>
          <cell r="W480" t="str">
            <v>non</v>
          </cell>
          <cell r="AC480" t="str">
            <v>Docs techniques</v>
          </cell>
          <cell r="AH480" t="str">
            <v>non</v>
          </cell>
        </row>
        <row r="481">
          <cell r="A481" t="str">
            <v>561</v>
          </cell>
          <cell r="B481">
            <v>41206</v>
          </cell>
          <cell r="C481" t="str">
            <v>WESPER</v>
          </cell>
          <cell r="D481" t="str">
            <v>Aérotherme eau chaude (bât 101C)</v>
          </cell>
          <cell r="E481">
            <v>0</v>
          </cell>
          <cell r="F481">
            <v>0</v>
          </cell>
          <cell r="I481" t="str">
            <v>651.EC.9</v>
          </cell>
          <cell r="J481">
            <v>17610</v>
          </cell>
          <cell r="K481" t="str">
            <v>IG  Installations générales</v>
          </cell>
          <cell r="M481" t="str">
            <v>230V mono</v>
          </cell>
          <cell r="Q481" t="str">
            <v>700VA</v>
          </cell>
          <cell r="R481" t="str">
            <v>non</v>
          </cell>
          <cell r="S481" t="str">
            <v>non</v>
          </cell>
          <cell r="T481" t="str">
            <v>non</v>
          </cell>
          <cell r="U481" t="str">
            <v>oui</v>
          </cell>
          <cell r="V481" t="str">
            <v>non</v>
          </cell>
          <cell r="W481" t="str">
            <v>non</v>
          </cell>
          <cell r="AC481" t="str">
            <v>Docs techniques</v>
          </cell>
          <cell r="AF481" t="str">
            <v>déposé du bâtiment  103 en août 2012
reposé en remplacement du N°554 en octobre 2012 dans bâtiment 101C</v>
          </cell>
          <cell r="AH481" t="str">
            <v>non</v>
          </cell>
        </row>
        <row r="482">
          <cell r="A482" t="str">
            <v>562</v>
          </cell>
          <cell r="B482">
            <v>40050</v>
          </cell>
          <cell r="C482" t="str">
            <v>WESPER</v>
          </cell>
          <cell r="D482" t="str">
            <v>Aérotherme eau chaude (bât 103)</v>
          </cell>
          <cell r="E482">
            <v>0</v>
          </cell>
          <cell r="F482">
            <v>0</v>
          </cell>
          <cell r="I482" t="str">
            <v>651.EC.9</v>
          </cell>
          <cell r="J482">
            <v>17609</v>
          </cell>
          <cell r="K482" t="str">
            <v>IG  Installations générales</v>
          </cell>
          <cell r="M482" t="str">
            <v>230V mono</v>
          </cell>
          <cell r="Q482" t="str">
            <v>700VA</v>
          </cell>
          <cell r="R482" t="str">
            <v>non</v>
          </cell>
          <cell r="S482" t="str">
            <v>non</v>
          </cell>
          <cell r="T482" t="str">
            <v>non</v>
          </cell>
          <cell r="U482" t="str">
            <v>oui</v>
          </cell>
          <cell r="V482" t="str">
            <v>non</v>
          </cell>
          <cell r="W482" t="str">
            <v>non</v>
          </cell>
          <cell r="AC482" t="str">
            <v>Docs techniques</v>
          </cell>
          <cell r="AH482" t="str">
            <v>non</v>
          </cell>
        </row>
        <row r="483">
          <cell r="A483" t="str">
            <v>563</v>
          </cell>
          <cell r="B483">
            <v>39318</v>
          </cell>
          <cell r="C483" t="str">
            <v>METTLER TOLEDO</v>
          </cell>
          <cell r="D483" t="str">
            <v>balance de pesée</v>
          </cell>
          <cell r="E483">
            <v>0</v>
          </cell>
          <cell r="F483">
            <v>0</v>
          </cell>
          <cell r="I483" t="str">
            <v>PM 34</v>
          </cell>
          <cell r="J483" t="str">
            <v>26.1.06.627.9.2</v>
          </cell>
          <cell r="K483" t="str">
            <v>1156  Magasin / réception</v>
          </cell>
          <cell r="M483" t="str">
            <v>230V mono</v>
          </cell>
          <cell r="Q483" t="str">
            <v>120VA</v>
          </cell>
          <cell r="R483" t="str">
            <v>non</v>
          </cell>
          <cell r="S483" t="str">
            <v>non</v>
          </cell>
          <cell r="T483" t="str">
            <v>non</v>
          </cell>
          <cell r="U483" t="str">
            <v>non</v>
          </cell>
          <cell r="V483" t="str">
            <v>non</v>
          </cell>
          <cell r="W483" t="str">
            <v>non</v>
          </cell>
          <cell r="AC483" t="str">
            <v>Mode d'emploi</v>
          </cell>
          <cell r="AF483" t="str">
            <v>Code étalonnage: IC 082</v>
          </cell>
          <cell r="AH483" t="str">
            <v>non</v>
          </cell>
        </row>
        <row r="484">
          <cell r="A484" t="str">
            <v>564</v>
          </cell>
          <cell r="B484">
            <v>40050</v>
          </cell>
          <cell r="C484" t="str">
            <v>WESPER</v>
          </cell>
          <cell r="D484" t="str">
            <v>Aérotherme eau chaude (bât 102)</v>
          </cell>
          <cell r="E484">
            <v>0</v>
          </cell>
          <cell r="F484">
            <v>39295.582638888889</v>
          </cell>
          <cell r="G484" t="str">
            <v>ferraillage</v>
          </cell>
          <cell r="I484" t="str">
            <v>242 B01 10</v>
          </cell>
          <cell r="J484">
            <v>90714538</v>
          </cell>
          <cell r="K484" t="str">
            <v>IG  Installations générales</v>
          </cell>
          <cell r="M484" t="str">
            <v>230V mono</v>
          </cell>
          <cell r="Q484" t="str">
            <v>700VA</v>
          </cell>
          <cell r="R484" t="str">
            <v>non</v>
          </cell>
          <cell r="S484" t="str">
            <v>non</v>
          </cell>
          <cell r="T484" t="str">
            <v>non</v>
          </cell>
          <cell r="U484" t="str">
            <v>oui</v>
          </cell>
          <cell r="V484" t="str">
            <v>non</v>
          </cell>
          <cell r="W484" t="str">
            <v>non</v>
          </cell>
          <cell r="AC484" t="str">
            <v>Docs techniques</v>
          </cell>
          <cell r="AH484" t="str">
            <v>non</v>
          </cell>
        </row>
        <row r="485">
          <cell r="A485" t="str">
            <v>565</v>
          </cell>
          <cell r="B485">
            <v>42681</v>
          </cell>
          <cell r="C485" t="str">
            <v>WESPER</v>
          </cell>
          <cell r="D485" t="str">
            <v>Aérotherme eau chaude (bât 102)</v>
          </cell>
          <cell r="E485">
            <v>0</v>
          </cell>
          <cell r="F485">
            <v>42679.041678240741</v>
          </cell>
          <cell r="G485" t="str">
            <v>Ferraillage</v>
          </cell>
          <cell r="I485" t="str">
            <v>16.B3.C10</v>
          </cell>
          <cell r="J485">
            <v>199021</v>
          </cell>
          <cell r="K485" t="str">
            <v>IG  Installations générales</v>
          </cell>
          <cell r="M485" t="str">
            <v>230V mono</v>
          </cell>
          <cell r="Q485" t="str">
            <v>700VA</v>
          </cell>
          <cell r="R485" t="str">
            <v>non</v>
          </cell>
          <cell r="S485" t="str">
            <v>non</v>
          </cell>
          <cell r="T485" t="str">
            <v>non</v>
          </cell>
          <cell r="U485" t="str">
            <v>oui</v>
          </cell>
          <cell r="V485" t="str">
            <v>non</v>
          </cell>
          <cell r="W485" t="str">
            <v>non</v>
          </cell>
          <cell r="AC485" t="str">
            <v>Docs techniques</v>
          </cell>
          <cell r="AH485" t="str">
            <v>non</v>
          </cell>
        </row>
        <row r="486">
          <cell r="A486" t="str">
            <v>566</v>
          </cell>
          <cell r="B486">
            <v>42681</v>
          </cell>
          <cell r="C486" t="str">
            <v>WESPER</v>
          </cell>
          <cell r="D486" t="str">
            <v>Aérotherme eau chaude (bât 102)</v>
          </cell>
          <cell r="E486">
            <v>0</v>
          </cell>
          <cell r="F486">
            <v>42679.041678240741</v>
          </cell>
          <cell r="G486" t="str">
            <v>Ferraillage</v>
          </cell>
          <cell r="I486" t="str">
            <v>16.B3.C10</v>
          </cell>
          <cell r="J486">
            <v>199018</v>
          </cell>
          <cell r="K486" t="str">
            <v>IG  Installations générales</v>
          </cell>
          <cell r="M486" t="str">
            <v>230V mono</v>
          </cell>
          <cell r="Q486" t="str">
            <v>700VA</v>
          </cell>
          <cell r="R486" t="str">
            <v>non</v>
          </cell>
          <cell r="S486" t="str">
            <v>non</v>
          </cell>
          <cell r="T486" t="str">
            <v>non</v>
          </cell>
          <cell r="U486" t="str">
            <v>oui</v>
          </cell>
          <cell r="V486" t="str">
            <v>non</v>
          </cell>
          <cell r="W486" t="str">
            <v>non</v>
          </cell>
          <cell r="AC486" t="str">
            <v>Docs techniques</v>
          </cell>
          <cell r="AH486" t="str">
            <v>non</v>
          </cell>
        </row>
        <row r="487">
          <cell r="A487" t="str">
            <v>567</v>
          </cell>
          <cell r="B487">
            <v>42681</v>
          </cell>
          <cell r="C487" t="str">
            <v>WESPER</v>
          </cell>
          <cell r="D487" t="str">
            <v>Aérotherme eau chaude (bât 102)</v>
          </cell>
          <cell r="E487">
            <v>0</v>
          </cell>
          <cell r="F487">
            <v>42679.041678240741</v>
          </cell>
          <cell r="G487" t="str">
            <v>Ferraillage</v>
          </cell>
          <cell r="I487" t="str">
            <v>15.B3.C10</v>
          </cell>
          <cell r="J487">
            <v>33161</v>
          </cell>
          <cell r="K487" t="str">
            <v>IG  Installations générales</v>
          </cell>
          <cell r="M487" t="str">
            <v>230V mono</v>
          </cell>
          <cell r="Q487" t="str">
            <v>700VA</v>
          </cell>
          <cell r="R487" t="str">
            <v>non</v>
          </cell>
          <cell r="S487" t="str">
            <v>non</v>
          </cell>
          <cell r="T487" t="str">
            <v>non</v>
          </cell>
          <cell r="U487" t="str">
            <v>oui</v>
          </cell>
          <cell r="V487" t="str">
            <v>non</v>
          </cell>
          <cell r="W487" t="str">
            <v>non</v>
          </cell>
          <cell r="AC487" t="str">
            <v>Docs techniques</v>
          </cell>
          <cell r="AH487" t="str">
            <v>non</v>
          </cell>
        </row>
        <row r="488">
          <cell r="A488" t="str">
            <v>568</v>
          </cell>
          <cell r="B488">
            <v>42681</v>
          </cell>
          <cell r="C488" t="str">
            <v>WESPER</v>
          </cell>
          <cell r="D488" t="str">
            <v>Aérotherme eau chaude (bât 102)</v>
          </cell>
          <cell r="E488">
            <v>0</v>
          </cell>
          <cell r="F488">
            <v>42679.041678240741</v>
          </cell>
          <cell r="G488" t="str">
            <v>Ferraillage</v>
          </cell>
          <cell r="I488" t="str">
            <v>15.B3.C10</v>
          </cell>
          <cell r="J488">
            <v>192397</v>
          </cell>
          <cell r="K488" t="str">
            <v>IG  Installations générales</v>
          </cell>
          <cell r="M488" t="str">
            <v>230V mono</v>
          </cell>
          <cell r="Q488" t="str">
            <v>700VA</v>
          </cell>
          <cell r="R488" t="str">
            <v>non</v>
          </cell>
          <cell r="S488" t="str">
            <v>non</v>
          </cell>
          <cell r="T488" t="str">
            <v>non</v>
          </cell>
          <cell r="U488" t="str">
            <v>oui</v>
          </cell>
          <cell r="V488" t="str">
            <v>non</v>
          </cell>
          <cell r="W488" t="str">
            <v>non</v>
          </cell>
          <cell r="AC488" t="str">
            <v>Docs techniques</v>
          </cell>
          <cell r="AH488" t="str">
            <v>non</v>
          </cell>
        </row>
        <row r="489">
          <cell r="A489" t="str">
            <v>569</v>
          </cell>
          <cell r="B489">
            <v>42492</v>
          </cell>
          <cell r="C489" t="str">
            <v>B.A.C</v>
          </cell>
          <cell r="D489" t="str">
            <v>Tour de refroidissement</v>
          </cell>
          <cell r="E489">
            <v>0</v>
          </cell>
          <cell r="F489">
            <v>37623.041678240741</v>
          </cell>
          <cell r="G489" t="str">
            <v>en arrêt d'exploitation</v>
          </cell>
          <cell r="I489" t="str">
            <v>VXT-25</v>
          </cell>
          <cell r="J489" t="str">
            <v>H 990517</v>
          </cell>
          <cell r="K489" t="str">
            <v>1114  Extrusion</v>
          </cell>
          <cell r="M489" t="str">
            <v>230V mono</v>
          </cell>
          <cell r="Q489" t="str">
            <v>1250VA</v>
          </cell>
          <cell r="R489" t="str">
            <v>non</v>
          </cell>
          <cell r="S489" t="str">
            <v>non</v>
          </cell>
          <cell r="T489" t="str">
            <v>non</v>
          </cell>
          <cell r="U489" t="str">
            <v>oui</v>
          </cell>
          <cell r="V489" t="str">
            <v>oui</v>
          </cell>
          <cell r="W489" t="str">
            <v>non</v>
          </cell>
          <cell r="AC489" t="str">
            <v>Doc régulateur afficheur conductivité CDM 51, schéma électrique, doc pompe doseuse électromagnétique, doc technique refroidisseur</v>
          </cell>
          <cell r="AE489" t="str">
            <v>CMPO-Hursin (450006)</v>
          </cell>
          <cell r="AH489" t="str">
            <v>non</v>
          </cell>
        </row>
        <row r="490">
          <cell r="A490" t="str">
            <v>571</v>
          </cell>
          <cell r="B490">
            <v>39318</v>
          </cell>
          <cell r="C490" t="str">
            <v>AEROQUIP</v>
          </cell>
          <cell r="D490" t="str">
            <v>Banc d'essais pression d'épreuve</v>
          </cell>
          <cell r="E490">
            <v>0</v>
          </cell>
          <cell r="F490">
            <v>38476.582638888889</v>
          </cell>
          <cell r="G490" t="str">
            <v>ferraillage</v>
          </cell>
          <cell r="I490" t="str">
            <v>F-2197</v>
          </cell>
          <cell r="J490">
            <v>197</v>
          </cell>
          <cell r="K490" t="str">
            <v>1159  Essais</v>
          </cell>
          <cell r="M490" t="str">
            <v>230V mono</v>
          </cell>
          <cell r="Q490" t="str">
            <v>320VA</v>
          </cell>
          <cell r="R490" t="str">
            <v>oui</v>
          </cell>
          <cell r="S490" t="str">
            <v>non</v>
          </cell>
          <cell r="T490" t="str">
            <v>non</v>
          </cell>
          <cell r="U490" t="str">
            <v>non</v>
          </cell>
          <cell r="V490" t="str">
            <v>non</v>
          </cell>
          <cell r="W490" t="str">
            <v>non</v>
          </cell>
          <cell r="AC490" t="str">
            <v>Vide</v>
          </cell>
          <cell r="AH490" t="str">
            <v>non</v>
          </cell>
        </row>
        <row r="491">
          <cell r="A491" t="str">
            <v>572</v>
          </cell>
          <cell r="B491">
            <v>42768</v>
          </cell>
          <cell r="C491" t="str">
            <v>ESPA</v>
          </cell>
          <cell r="D491" t="str">
            <v>Banc de dépression</v>
          </cell>
          <cell r="E491">
            <v>0</v>
          </cell>
          <cell r="F491">
            <v>0</v>
          </cell>
          <cell r="I491"/>
          <cell r="K491" t="str">
            <v>1126  Confection silicones</v>
          </cell>
          <cell r="M491" t="str">
            <v>230V mono</v>
          </cell>
          <cell r="Q491" t="str">
            <v>800VA</v>
          </cell>
          <cell r="R491" t="str">
            <v>non</v>
          </cell>
          <cell r="S491" t="str">
            <v>non</v>
          </cell>
          <cell r="T491" t="str">
            <v>non</v>
          </cell>
          <cell r="U491" t="str">
            <v>non</v>
          </cell>
          <cell r="V491" t="str">
            <v>non</v>
          </cell>
          <cell r="W491" t="str">
            <v>non</v>
          </cell>
          <cell r="AC491" t="str">
            <v>Vide</v>
          </cell>
          <cell r="AE491" t="str">
            <v>Hydrotec (450155)</v>
          </cell>
          <cell r="AF491"/>
          <cell r="AH491" t="str">
            <v>oui</v>
          </cell>
        </row>
        <row r="492">
          <cell r="A492" t="str">
            <v>573</v>
          </cell>
          <cell r="B492">
            <v>39318</v>
          </cell>
          <cell r="C492" t="str">
            <v>ESPA</v>
          </cell>
          <cell r="D492" t="str">
            <v>Banc d'essais de raccords rapide rotation</v>
          </cell>
          <cell r="E492">
            <v>0</v>
          </cell>
          <cell r="F492">
            <v>0</v>
          </cell>
          <cell r="I492"/>
          <cell r="J492"/>
          <cell r="K492" t="str">
            <v>1159  Essais</v>
          </cell>
          <cell r="M492" t="str">
            <v>230V mono</v>
          </cell>
          <cell r="Q492" t="str">
            <v>Non</v>
          </cell>
          <cell r="R492" t="str">
            <v>oui</v>
          </cell>
          <cell r="S492" t="str">
            <v>non</v>
          </cell>
          <cell r="T492" t="str">
            <v>non</v>
          </cell>
          <cell r="U492" t="str">
            <v>non</v>
          </cell>
          <cell r="V492" t="str">
            <v>non</v>
          </cell>
          <cell r="W492" t="str">
            <v>non</v>
          </cell>
          <cell r="AC492" t="str">
            <v>Vide</v>
          </cell>
          <cell r="AH492" t="str">
            <v>non</v>
          </cell>
        </row>
        <row r="493">
          <cell r="A493" t="str">
            <v>574</v>
          </cell>
          <cell r="B493">
            <v>39318</v>
          </cell>
          <cell r="C493" t="str">
            <v>ESPA</v>
          </cell>
          <cell r="D493" t="str">
            <v>Etuve pression d'epreuve</v>
          </cell>
          <cell r="E493">
            <v>0</v>
          </cell>
          <cell r="F493">
            <v>38476.582638888889</v>
          </cell>
          <cell r="G493" t="str">
            <v>ferraillage</v>
          </cell>
          <cell r="K493" t="str">
            <v>1159  Essais</v>
          </cell>
          <cell r="M493" t="str">
            <v>230V mono</v>
          </cell>
          <cell r="R493" t="str">
            <v>non</v>
          </cell>
          <cell r="S493" t="str">
            <v>non</v>
          </cell>
          <cell r="T493" t="str">
            <v>non</v>
          </cell>
          <cell r="U493" t="str">
            <v>non</v>
          </cell>
          <cell r="V493" t="str">
            <v>non</v>
          </cell>
          <cell r="W493" t="str">
            <v>non</v>
          </cell>
          <cell r="AC493" t="str">
            <v>Vide</v>
          </cell>
          <cell r="AF493" t="str">
            <v>Lesiter 600°C</v>
          </cell>
          <cell r="AH493" t="str">
            <v>non</v>
          </cell>
        </row>
        <row r="494">
          <cell r="A494" t="str">
            <v>575</v>
          </cell>
          <cell r="B494">
            <v>40763</v>
          </cell>
          <cell r="C494" t="str">
            <v>ESPA</v>
          </cell>
          <cell r="D494" t="str">
            <v>Essais rupture des anneaux métalliques</v>
          </cell>
          <cell r="E494">
            <v>0</v>
          </cell>
          <cell r="F494">
            <v>0</v>
          </cell>
          <cell r="K494" t="str">
            <v>1120  Colliers spéciaux</v>
          </cell>
          <cell r="M494" t="str">
            <v>230V mono</v>
          </cell>
          <cell r="Q494"/>
          <cell r="R494" t="str">
            <v>oui</v>
          </cell>
          <cell r="S494" t="str">
            <v>non</v>
          </cell>
          <cell r="T494" t="str">
            <v>non</v>
          </cell>
          <cell r="U494" t="str">
            <v>non</v>
          </cell>
          <cell r="V494" t="str">
            <v>non</v>
          </cell>
          <cell r="W494" t="str">
            <v>non</v>
          </cell>
          <cell r="AC494" t="str">
            <v>Vide</v>
          </cell>
          <cell r="AF494" t="str">
            <v>Remisé dans le hangar 140</v>
          </cell>
          <cell r="AH494" t="str">
            <v>non</v>
          </cell>
        </row>
        <row r="495">
          <cell r="A495" t="str">
            <v>576</v>
          </cell>
          <cell r="B495">
            <v>39318</v>
          </cell>
          <cell r="C495" t="str">
            <v>ESPA</v>
          </cell>
          <cell r="D495" t="str">
            <v>Banc d'essais de pression</v>
          </cell>
          <cell r="E495">
            <v>0</v>
          </cell>
          <cell r="F495">
            <v>38476.582638888889</v>
          </cell>
          <cell r="G495" t="str">
            <v>ferraillage</v>
          </cell>
          <cell r="K495" t="str">
            <v>1159  Essais</v>
          </cell>
          <cell r="M495" t="str">
            <v>230V mono</v>
          </cell>
          <cell r="R495" t="str">
            <v>oui</v>
          </cell>
          <cell r="S495" t="str">
            <v>non</v>
          </cell>
          <cell r="T495" t="str">
            <v>non</v>
          </cell>
          <cell r="U495" t="str">
            <v>non</v>
          </cell>
          <cell r="V495" t="str">
            <v>non</v>
          </cell>
          <cell r="W495" t="str">
            <v>non</v>
          </cell>
          <cell r="AC495" t="str">
            <v>Vide</v>
          </cell>
          <cell r="AH495" t="str">
            <v>non</v>
          </cell>
        </row>
        <row r="496">
          <cell r="A496" t="str">
            <v>577</v>
          </cell>
          <cell r="B496">
            <v>39318</v>
          </cell>
          <cell r="C496" t="str">
            <v>ESPA</v>
          </cell>
          <cell r="D496" t="str">
            <v>Banc d'essais de Flamme FAR 25</v>
          </cell>
          <cell r="E496">
            <v>0</v>
          </cell>
          <cell r="F496">
            <v>38476.582638888889</v>
          </cell>
          <cell r="G496" t="str">
            <v>ferraillage</v>
          </cell>
          <cell r="K496" t="str">
            <v>1159  Essais</v>
          </cell>
          <cell r="M496" t="str">
            <v>autre</v>
          </cell>
          <cell r="Q496" t="str">
            <v>Non</v>
          </cell>
          <cell r="R496" t="str">
            <v>oui</v>
          </cell>
          <cell r="S496" t="str">
            <v>non</v>
          </cell>
          <cell r="T496" t="str">
            <v>oui</v>
          </cell>
          <cell r="U496" t="str">
            <v>non</v>
          </cell>
          <cell r="V496" t="str">
            <v>non</v>
          </cell>
          <cell r="W496" t="str">
            <v>non</v>
          </cell>
          <cell r="AC496" t="str">
            <v>Vide</v>
          </cell>
          <cell r="AH496" t="str">
            <v>non</v>
          </cell>
        </row>
        <row r="497">
          <cell r="A497" t="str">
            <v>578</v>
          </cell>
          <cell r="B497">
            <v>39318</v>
          </cell>
          <cell r="C497" t="str">
            <v>ESPA</v>
          </cell>
          <cell r="D497" t="str">
            <v>Banc d'essais résistance à la corrosion</v>
          </cell>
          <cell r="E497">
            <v>0</v>
          </cell>
          <cell r="F497">
            <v>0</v>
          </cell>
          <cell r="J497"/>
          <cell r="K497" t="str">
            <v>1159  Essais</v>
          </cell>
          <cell r="M497" t="str">
            <v>230V mono</v>
          </cell>
          <cell r="Q497" t="str">
            <v>Non</v>
          </cell>
          <cell r="R497" t="str">
            <v>oui</v>
          </cell>
          <cell r="S497" t="str">
            <v>non</v>
          </cell>
          <cell r="T497" t="str">
            <v>non</v>
          </cell>
          <cell r="U497" t="str">
            <v>non</v>
          </cell>
          <cell r="V497" t="str">
            <v>non</v>
          </cell>
          <cell r="W497" t="str">
            <v>non</v>
          </cell>
          <cell r="AC497" t="str">
            <v>Vide</v>
          </cell>
          <cell r="AF497"/>
          <cell r="AH497" t="str">
            <v>non</v>
          </cell>
        </row>
        <row r="498">
          <cell r="A498" t="str">
            <v>579</v>
          </cell>
          <cell r="B498">
            <v>39318</v>
          </cell>
          <cell r="C498" t="str">
            <v>ROCKWELL</v>
          </cell>
          <cell r="D498" t="str">
            <v>banc d'essai de dureté</v>
          </cell>
          <cell r="E498">
            <v>0</v>
          </cell>
          <cell r="F498">
            <v>0</v>
          </cell>
          <cell r="I498" t="str">
            <v>DS6</v>
          </cell>
          <cell r="J498">
            <v>4466</v>
          </cell>
          <cell r="K498" t="str">
            <v>1157  Contrôle</v>
          </cell>
          <cell r="M498" t="str">
            <v>autre</v>
          </cell>
          <cell r="Q498" t="str">
            <v>Non</v>
          </cell>
          <cell r="R498" t="str">
            <v>non</v>
          </cell>
          <cell r="S498" t="str">
            <v>non</v>
          </cell>
          <cell r="T498" t="str">
            <v>non</v>
          </cell>
          <cell r="U498" t="str">
            <v>non</v>
          </cell>
          <cell r="V498" t="str">
            <v>non</v>
          </cell>
          <cell r="W498" t="str">
            <v>non</v>
          </cell>
          <cell r="AC498" t="str">
            <v>Vide</v>
          </cell>
          <cell r="AH498" t="str">
            <v>non</v>
          </cell>
        </row>
        <row r="499">
          <cell r="A499" t="str">
            <v>580</v>
          </cell>
          <cell r="B499">
            <v>40763</v>
          </cell>
          <cell r="C499" t="str">
            <v>NIKON</v>
          </cell>
          <cell r="D499" t="str">
            <v>Projecteur de profils</v>
          </cell>
          <cell r="E499">
            <v>0</v>
          </cell>
          <cell r="F499">
            <v>0</v>
          </cell>
          <cell r="I499" t="str">
            <v>V16-D</v>
          </cell>
          <cell r="J499">
            <v>76923</v>
          </cell>
          <cell r="K499" t="str">
            <v>1157  Contrôle</v>
          </cell>
          <cell r="L499"/>
          <cell r="M499" t="str">
            <v>230V mono</v>
          </cell>
          <cell r="Q499" t="str">
            <v>300 VA</v>
          </cell>
          <cell r="R499" t="str">
            <v>non</v>
          </cell>
          <cell r="S499" t="str">
            <v>non</v>
          </cell>
          <cell r="T499" t="str">
            <v>non</v>
          </cell>
          <cell r="U499" t="str">
            <v>non</v>
          </cell>
          <cell r="V499" t="str">
            <v>non</v>
          </cell>
          <cell r="W499" t="str">
            <v>non</v>
          </cell>
          <cell r="AC499" t="str">
            <v>Doc technique</v>
          </cell>
          <cell r="AE499" t="str">
            <v>Nikon France SA</v>
          </cell>
          <cell r="AH499" t="str">
            <v>non</v>
          </cell>
        </row>
        <row r="500">
          <cell r="A500" t="str">
            <v>581</v>
          </cell>
          <cell r="B500">
            <v>40763</v>
          </cell>
          <cell r="C500" t="str">
            <v>NIKON</v>
          </cell>
          <cell r="D500" t="str">
            <v>Microscope</v>
          </cell>
          <cell r="E500">
            <v>0</v>
          </cell>
          <cell r="F500">
            <v>0</v>
          </cell>
          <cell r="I500" t="str">
            <v>OPTIPHOT</v>
          </cell>
          <cell r="J500">
            <v>260373</v>
          </cell>
          <cell r="K500" t="str">
            <v>1157  Contrôle</v>
          </cell>
          <cell r="M500" t="str">
            <v>230V mono</v>
          </cell>
          <cell r="Q500"/>
          <cell r="R500" t="str">
            <v>non</v>
          </cell>
          <cell r="S500" t="str">
            <v>non</v>
          </cell>
          <cell r="T500" t="str">
            <v>non</v>
          </cell>
          <cell r="U500" t="str">
            <v>non</v>
          </cell>
          <cell r="V500" t="str">
            <v>non</v>
          </cell>
          <cell r="W500" t="str">
            <v>non</v>
          </cell>
          <cell r="AC500" t="str">
            <v>Vide</v>
          </cell>
          <cell r="AE500" t="str">
            <v>Nikon France SA</v>
          </cell>
          <cell r="AH500" t="str">
            <v>non</v>
          </cell>
        </row>
        <row r="501">
          <cell r="A501" t="str">
            <v>582</v>
          </cell>
          <cell r="B501">
            <v>40763</v>
          </cell>
          <cell r="C501" t="str">
            <v>NIKON</v>
          </cell>
          <cell r="D501" t="str">
            <v>Microscope</v>
          </cell>
          <cell r="E501">
            <v>0</v>
          </cell>
          <cell r="F501">
            <v>0</v>
          </cell>
          <cell r="I501" t="str">
            <v>SMZ-1</v>
          </cell>
          <cell r="J501">
            <v>151290</v>
          </cell>
          <cell r="K501" t="str">
            <v>1157  Contrôle</v>
          </cell>
          <cell r="M501" t="str">
            <v>230V mono</v>
          </cell>
          <cell r="R501" t="str">
            <v>non</v>
          </cell>
          <cell r="S501" t="str">
            <v>non</v>
          </cell>
          <cell r="T501" t="str">
            <v>non</v>
          </cell>
          <cell r="U501" t="str">
            <v>non</v>
          </cell>
          <cell r="V501" t="str">
            <v>non</v>
          </cell>
          <cell r="W501" t="str">
            <v>non</v>
          </cell>
          <cell r="AC501" t="str">
            <v>Vide</v>
          </cell>
          <cell r="AE501" t="str">
            <v>Nikon France SA</v>
          </cell>
          <cell r="AH501" t="str">
            <v>non</v>
          </cell>
        </row>
        <row r="502">
          <cell r="A502" t="str">
            <v>583</v>
          </cell>
          <cell r="B502">
            <v>39318</v>
          </cell>
          <cell r="C502" t="str">
            <v>SCHOTT</v>
          </cell>
          <cell r="D502" t="str">
            <v>Générateur / fibres optiques</v>
          </cell>
          <cell r="E502">
            <v>0</v>
          </cell>
          <cell r="F502">
            <v>0</v>
          </cell>
          <cell r="I502" t="str">
            <v>KL 1500</v>
          </cell>
          <cell r="J502"/>
          <cell r="K502" t="str">
            <v>1157  Contrôle</v>
          </cell>
          <cell r="M502" t="str">
            <v>230V mono</v>
          </cell>
          <cell r="Q502" t="str">
            <v>150W</v>
          </cell>
          <cell r="R502" t="str">
            <v>non</v>
          </cell>
          <cell r="S502" t="str">
            <v>non</v>
          </cell>
          <cell r="T502" t="str">
            <v>non</v>
          </cell>
          <cell r="U502" t="str">
            <v>non</v>
          </cell>
          <cell r="V502" t="str">
            <v>non</v>
          </cell>
          <cell r="W502" t="str">
            <v>non</v>
          </cell>
          <cell r="AC502" t="str">
            <v>Vide</v>
          </cell>
          <cell r="AH502" t="str">
            <v>non</v>
          </cell>
        </row>
        <row r="503">
          <cell r="A503" t="str">
            <v>584</v>
          </cell>
          <cell r="B503">
            <v>40765</v>
          </cell>
          <cell r="C503" t="str">
            <v>HELIO -VERT</v>
          </cell>
          <cell r="D503" t="str">
            <v>Trusquin</v>
          </cell>
          <cell r="E503">
            <v>0</v>
          </cell>
          <cell r="F503">
            <v>0</v>
          </cell>
          <cell r="I503" t="str">
            <v>731 - 650</v>
          </cell>
          <cell r="J503" t="str">
            <v>4422 - 36P</v>
          </cell>
          <cell r="K503" t="str">
            <v>1157  Contrôle</v>
          </cell>
          <cell r="L503"/>
          <cell r="M503" t="str">
            <v>230V mono</v>
          </cell>
          <cell r="Q503" t="str">
            <v>80VA</v>
          </cell>
          <cell r="R503" t="str">
            <v>non</v>
          </cell>
          <cell r="S503" t="str">
            <v>non</v>
          </cell>
          <cell r="T503" t="str">
            <v>non</v>
          </cell>
          <cell r="U503" t="str">
            <v>non</v>
          </cell>
          <cell r="V503" t="str">
            <v>non</v>
          </cell>
          <cell r="W503" t="str">
            <v>non</v>
          </cell>
          <cell r="AC503" t="str">
            <v>Vide</v>
          </cell>
          <cell r="AE503"/>
          <cell r="AF503"/>
          <cell r="AH503" t="str">
            <v>N/A</v>
          </cell>
        </row>
        <row r="504">
          <cell r="A504" t="str">
            <v>585</v>
          </cell>
          <cell r="B504">
            <v>39318</v>
          </cell>
          <cell r="C504" t="str">
            <v>JPM</v>
          </cell>
          <cell r="D504" t="str">
            <v>Enregistreur</v>
          </cell>
          <cell r="E504">
            <v>0</v>
          </cell>
          <cell r="F504">
            <v>0</v>
          </cell>
          <cell r="I504">
            <v>8399675</v>
          </cell>
          <cell r="J504">
            <v>92169</v>
          </cell>
          <cell r="K504" t="str">
            <v>1157  Contrôle</v>
          </cell>
          <cell r="M504" t="str">
            <v>autre</v>
          </cell>
          <cell r="Q504"/>
          <cell r="R504" t="str">
            <v>non</v>
          </cell>
          <cell r="S504" t="str">
            <v>non</v>
          </cell>
          <cell r="T504" t="str">
            <v>non</v>
          </cell>
          <cell r="U504" t="str">
            <v>non</v>
          </cell>
          <cell r="V504" t="str">
            <v>non</v>
          </cell>
          <cell r="W504" t="str">
            <v>non</v>
          </cell>
          <cell r="AC504" t="str">
            <v>Vide</v>
          </cell>
          <cell r="AH504" t="str">
            <v>non</v>
          </cell>
        </row>
        <row r="505">
          <cell r="A505" t="str">
            <v>586</v>
          </cell>
          <cell r="B505">
            <v>40763</v>
          </cell>
          <cell r="C505" t="str">
            <v>TME</v>
          </cell>
          <cell r="D505" t="str">
            <v>Coffret de mesure</v>
          </cell>
          <cell r="E505">
            <v>0</v>
          </cell>
          <cell r="F505">
            <v>0</v>
          </cell>
          <cell r="I505" t="str">
            <v>TM9200</v>
          </cell>
          <cell r="J505">
            <v>457</v>
          </cell>
          <cell r="K505" t="str">
            <v>1157  Contrôle</v>
          </cell>
          <cell r="M505" t="str">
            <v>230V mono</v>
          </cell>
          <cell r="P505"/>
          <cell r="R505" t="str">
            <v>non</v>
          </cell>
          <cell r="S505" t="str">
            <v>non</v>
          </cell>
          <cell r="T505" t="str">
            <v>non</v>
          </cell>
          <cell r="U505" t="str">
            <v>non</v>
          </cell>
          <cell r="V505" t="str">
            <v>non</v>
          </cell>
          <cell r="W505" t="str">
            <v>non</v>
          </cell>
          <cell r="AC505" t="str">
            <v>Vide</v>
          </cell>
          <cell r="AE505" t="str">
            <v>TME</v>
          </cell>
          <cell r="AH505" t="str">
            <v>non</v>
          </cell>
        </row>
        <row r="506">
          <cell r="A506" t="str">
            <v>587</v>
          </cell>
          <cell r="B506">
            <v>43424</v>
          </cell>
          <cell r="C506" t="str">
            <v>IDEAL</v>
          </cell>
          <cell r="D506" t="str">
            <v>Massicot (coupe)</v>
          </cell>
          <cell r="E506">
            <v>0</v>
          </cell>
          <cell r="F506">
            <v>41491.582638888889</v>
          </cell>
          <cell r="G506" t="str">
            <v>Ferraillage</v>
          </cell>
          <cell r="I506" t="str">
            <v>FORTE 45 - 45/U</v>
          </cell>
          <cell r="K506" t="str">
            <v>1155  Expéditions</v>
          </cell>
          <cell r="M506" t="str">
            <v>autre</v>
          </cell>
          <cell r="Q506" t="str">
            <v>Non</v>
          </cell>
          <cell r="R506" t="str">
            <v>non</v>
          </cell>
          <cell r="S506" t="str">
            <v>non</v>
          </cell>
          <cell r="T506" t="str">
            <v>non</v>
          </cell>
          <cell r="U506" t="str">
            <v>non</v>
          </cell>
          <cell r="V506" t="str">
            <v>non</v>
          </cell>
          <cell r="W506" t="str">
            <v>non</v>
          </cell>
          <cell r="AC506" t="str">
            <v>Vide</v>
          </cell>
          <cell r="AH506" t="str">
            <v>non</v>
          </cell>
        </row>
        <row r="507">
          <cell r="A507" t="str">
            <v>588</v>
          </cell>
          <cell r="B507">
            <v>40763</v>
          </cell>
          <cell r="C507" t="str">
            <v>ROSLER</v>
          </cell>
          <cell r="D507" t="str">
            <v>Vibrateur  circulaire</v>
          </cell>
          <cell r="E507">
            <v>37135.582638888889</v>
          </cell>
          <cell r="F507">
            <v>39958.582638888889</v>
          </cell>
          <cell r="G507" t="str">
            <v>Transfert à Hutchinson Tunisie (Sousse)</v>
          </cell>
          <cell r="I507" t="str">
            <v>R 125 EC</v>
          </cell>
          <cell r="J507">
            <v>26681</v>
          </cell>
          <cell r="K507" t="str">
            <v>1123  Passivation / Finition décolletage</v>
          </cell>
          <cell r="M507" t="str">
            <v>410V tri</v>
          </cell>
          <cell r="Q507" t="str">
            <v>1000VA</v>
          </cell>
          <cell r="R507" t="str">
            <v>oui</v>
          </cell>
          <cell r="S507" t="str">
            <v>non</v>
          </cell>
          <cell r="T507" t="str">
            <v>non</v>
          </cell>
          <cell r="U507" t="str">
            <v>oui</v>
          </cell>
          <cell r="V507" t="str">
            <v>oui</v>
          </cell>
          <cell r="W507" t="str">
            <v>non</v>
          </cell>
          <cell r="AC507" t="str">
            <v>Brochures, docs techniques (schémas électriques, plans, informations générales)</v>
          </cell>
          <cell r="AE507" t="str">
            <v>Rosler</v>
          </cell>
          <cell r="AH507" t="str">
            <v>non</v>
          </cell>
        </row>
        <row r="508">
          <cell r="A508" t="str">
            <v>589A</v>
          </cell>
          <cell r="B508">
            <v>40765</v>
          </cell>
          <cell r="C508" t="str">
            <v>ZUMBACH</v>
          </cell>
          <cell r="D508" t="str">
            <v>Console pour tête de mesure diamètre tuyau</v>
          </cell>
          <cell r="E508">
            <v>0</v>
          </cell>
          <cell r="F508">
            <v>0</v>
          </cell>
          <cell r="I508" t="str">
            <v>USYS 10B-01-A-A</v>
          </cell>
          <cell r="J508" t="str">
            <v>2001-0078</v>
          </cell>
          <cell r="K508" t="str">
            <v>1115  Tuyaux</v>
          </cell>
          <cell r="L508"/>
          <cell r="M508" t="str">
            <v>230V mono</v>
          </cell>
          <cell r="Q508" t="str">
            <v>40VA</v>
          </cell>
          <cell r="R508" t="str">
            <v>non</v>
          </cell>
          <cell r="S508" t="str">
            <v>non</v>
          </cell>
          <cell r="T508" t="str">
            <v>non</v>
          </cell>
          <cell r="U508" t="str">
            <v>non</v>
          </cell>
          <cell r="V508" t="str">
            <v>non</v>
          </cell>
          <cell r="W508" t="str">
            <v>non</v>
          </cell>
          <cell r="AC508" t="str">
            <v>Certification de calibration, doc tête de mesure</v>
          </cell>
          <cell r="AE508"/>
          <cell r="AF508"/>
          <cell r="AH508" t="str">
            <v>non</v>
          </cell>
        </row>
        <row r="509">
          <cell r="A509" t="str">
            <v>589B</v>
          </cell>
          <cell r="B509">
            <v>40722</v>
          </cell>
          <cell r="C509" t="str">
            <v>ZUMBACH</v>
          </cell>
          <cell r="D509" t="str">
            <v>Tête de mesure diamètre tuyau</v>
          </cell>
          <cell r="E509">
            <v>0</v>
          </cell>
          <cell r="F509">
            <v>0</v>
          </cell>
          <cell r="I509" t="str">
            <v>ODAC 82J DT 100</v>
          </cell>
          <cell r="J509" t="str">
            <v>2001 - 0078</v>
          </cell>
          <cell r="K509" t="str">
            <v>1115  Tuyaux</v>
          </cell>
          <cell r="M509" t="str">
            <v>230V mono</v>
          </cell>
          <cell r="Q509" t="str">
            <v>Idem</v>
          </cell>
          <cell r="R509" t="str">
            <v>non</v>
          </cell>
          <cell r="S509" t="str">
            <v>non</v>
          </cell>
          <cell r="T509" t="str">
            <v>non</v>
          </cell>
          <cell r="U509" t="str">
            <v>non</v>
          </cell>
          <cell r="V509" t="str">
            <v>non</v>
          </cell>
          <cell r="W509" t="str">
            <v>non</v>
          </cell>
          <cell r="AC509" t="str">
            <v>Certification de calibration, doc tête de mesure</v>
          </cell>
          <cell r="AH509" t="str">
            <v>non</v>
          </cell>
        </row>
        <row r="510">
          <cell r="A510" t="str">
            <v>591</v>
          </cell>
          <cell r="B510">
            <v>40763</v>
          </cell>
          <cell r="C510" t="str">
            <v>EUROCHAIN</v>
          </cell>
          <cell r="D510" t="str">
            <v>palan sur monopoutre</v>
          </cell>
          <cell r="E510">
            <v>0</v>
          </cell>
          <cell r="F510">
            <v>0</v>
          </cell>
          <cell r="I510" t="str">
            <v>VL1 124 B2</v>
          </cell>
          <cell r="J510" t="str">
            <v>01329154H01001</v>
          </cell>
          <cell r="K510" t="str">
            <v>1113  Tuyauteries</v>
          </cell>
          <cell r="M510" t="str">
            <v>230V mono</v>
          </cell>
          <cell r="Q510" t="str">
            <v>0,2kw</v>
          </cell>
          <cell r="R510" t="str">
            <v>non</v>
          </cell>
          <cell r="S510" t="str">
            <v>non</v>
          </cell>
          <cell r="T510" t="str">
            <v>non</v>
          </cell>
          <cell r="U510" t="str">
            <v>non</v>
          </cell>
          <cell r="V510" t="str">
            <v>non</v>
          </cell>
          <cell r="W510" t="str">
            <v>non</v>
          </cell>
          <cell r="AC510" t="str">
            <v>Notice d'instruction, livret d'installation/maintenance/pièces de rechange</v>
          </cell>
          <cell r="AE510" t="str">
            <v>Bouyer Manutention (456014)</v>
          </cell>
          <cell r="AH510" t="str">
            <v>non</v>
          </cell>
        </row>
        <row r="511">
          <cell r="A511" t="str">
            <v>592</v>
          </cell>
          <cell r="B511">
            <v>40763</v>
          </cell>
          <cell r="C511" t="str">
            <v>EUROCHAIN</v>
          </cell>
          <cell r="D511" t="str">
            <v>palan sur mono poutre (bât 102)</v>
          </cell>
          <cell r="E511">
            <v>0</v>
          </cell>
          <cell r="F511">
            <v>0</v>
          </cell>
          <cell r="I511" t="str">
            <v>VL2 254M1</v>
          </cell>
          <cell r="J511" t="str">
            <v>01339474I01001</v>
          </cell>
          <cell r="K511" t="str">
            <v>1121  Outillage</v>
          </cell>
          <cell r="M511" t="str">
            <v>230V mono</v>
          </cell>
          <cell r="Q511" t="str">
            <v>0,42KW</v>
          </cell>
          <cell r="R511" t="str">
            <v>non</v>
          </cell>
          <cell r="S511" t="str">
            <v>non</v>
          </cell>
          <cell r="T511" t="str">
            <v>non</v>
          </cell>
          <cell r="U511" t="str">
            <v>non</v>
          </cell>
          <cell r="V511" t="str">
            <v>non</v>
          </cell>
          <cell r="W511" t="str">
            <v>non</v>
          </cell>
          <cell r="AC511" t="str">
            <v>Notice d'instruction, livret d'installation/maintenance/pièces de rechange</v>
          </cell>
          <cell r="AE511" t="str">
            <v>Bouyer Manutention (456014)</v>
          </cell>
          <cell r="AH511" t="str">
            <v>non</v>
          </cell>
        </row>
        <row r="512">
          <cell r="A512" t="str">
            <v>593</v>
          </cell>
          <cell r="B512">
            <v>43427</v>
          </cell>
          <cell r="C512" t="str">
            <v>LBJ</v>
          </cell>
          <cell r="D512" t="str">
            <v>riveteuse</v>
          </cell>
          <cell r="E512">
            <v>0</v>
          </cell>
          <cell r="F512">
            <v>0</v>
          </cell>
          <cell r="I512" t="str">
            <v>HPM 30-50</v>
          </cell>
          <cell r="J512" t="str">
            <v>219-86</v>
          </cell>
          <cell r="K512" t="str">
            <v>1113  Tuyauteries</v>
          </cell>
          <cell r="M512" t="str">
            <v>sans</v>
          </cell>
          <cell r="Q512" t="str">
            <v>Non</v>
          </cell>
          <cell r="R512" t="str">
            <v>oui</v>
          </cell>
          <cell r="S512" t="str">
            <v>non</v>
          </cell>
          <cell r="T512" t="str">
            <v>non</v>
          </cell>
          <cell r="U512" t="str">
            <v>non</v>
          </cell>
          <cell r="V512" t="str">
            <v>non</v>
          </cell>
          <cell r="W512" t="str">
            <v>non</v>
          </cell>
          <cell r="AC512" t="str">
            <v>plans, brochure, liste de pièces</v>
          </cell>
          <cell r="AF512" t="str">
            <v>23/11/2018 changement de section d'affectation - passage de Colliers à Tuyauteries</v>
          </cell>
          <cell r="AH512" t="str">
            <v>non</v>
          </cell>
        </row>
        <row r="513">
          <cell r="A513" t="str">
            <v>594</v>
          </cell>
          <cell r="B513">
            <v>42450</v>
          </cell>
          <cell r="C513" t="str">
            <v>SOMECO</v>
          </cell>
          <cell r="D513" t="str">
            <v>capteur de force pour soudeuse par point</v>
          </cell>
          <cell r="E513">
            <v>0</v>
          </cell>
          <cell r="F513">
            <v>0</v>
          </cell>
          <cell r="I513" t="str">
            <v>Peuson</v>
          </cell>
          <cell r="K513" t="str">
            <v>1154  Maintenance</v>
          </cell>
          <cell r="M513" t="str">
            <v>autre</v>
          </cell>
          <cell r="Q513"/>
          <cell r="R513" t="str">
            <v>non</v>
          </cell>
          <cell r="S513" t="str">
            <v>non</v>
          </cell>
          <cell r="T513" t="str">
            <v>non</v>
          </cell>
          <cell r="U513" t="str">
            <v>non</v>
          </cell>
          <cell r="V513" t="str">
            <v>non</v>
          </cell>
          <cell r="W513" t="str">
            <v>non</v>
          </cell>
          <cell r="AC513" t="str">
            <v>Doc d'utilisation</v>
          </cell>
          <cell r="AE513"/>
          <cell r="AH513" t="str">
            <v>non</v>
          </cell>
        </row>
        <row r="514">
          <cell r="A514" t="str">
            <v>595</v>
          </cell>
          <cell r="B514">
            <v>40763</v>
          </cell>
          <cell r="C514" t="str">
            <v>ARO</v>
          </cell>
          <cell r="D514" t="str">
            <v>vide fût</v>
          </cell>
          <cell r="E514">
            <v>0</v>
          </cell>
          <cell r="F514">
            <v>38231.582638888889</v>
          </cell>
          <cell r="G514" t="str">
            <v>ferraillage</v>
          </cell>
          <cell r="I514" t="str">
            <v>6660SX-X</v>
          </cell>
          <cell r="K514" t="str">
            <v>1156  Magasin / réception</v>
          </cell>
          <cell r="M514" t="str">
            <v>autre</v>
          </cell>
          <cell r="Q514" t="str">
            <v>Non</v>
          </cell>
          <cell r="R514" t="str">
            <v>oui</v>
          </cell>
          <cell r="S514" t="str">
            <v>non</v>
          </cell>
          <cell r="T514" t="str">
            <v>non</v>
          </cell>
          <cell r="U514" t="str">
            <v>non</v>
          </cell>
          <cell r="V514" t="str">
            <v>non</v>
          </cell>
          <cell r="W514" t="str">
            <v>non</v>
          </cell>
          <cell r="AC514" t="str">
            <v>Notice d'utilsation</v>
          </cell>
          <cell r="AE514" t="str">
            <v>ARO</v>
          </cell>
          <cell r="AH514" t="str">
            <v>non</v>
          </cell>
        </row>
        <row r="515">
          <cell r="A515" t="str">
            <v>596</v>
          </cell>
          <cell r="B515">
            <v>43573</v>
          </cell>
          <cell r="C515" t="str">
            <v>Festo Automator</v>
          </cell>
          <cell r="D515" t="str">
            <v>machine à marquer</v>
          </cell>
          <cell r="E515">
            <v>0</v>
          </cell>
          <cell r="F515">
            <v>43568.582638888889</v>
          </cell>
          <cell r="G515" t="str">
            <v>Ferraillage</v>
          </cell>
          <cell r="I515" t="str">
            <v>MV35P</v>
          </cell>
          <cell r="K515" t="str">
            <v>1126  Confection silicones</v>
          </cell>
          <cell r="M515" t="str">
            <v>autre</v>
          </cell>
          <cell r="Q515" t="str">
            <v>Non</v>
          </cell>
          <cell r="R515" t="str">
            <v>oui</v>
          </cell>
          <cell r="S515" t="str">
            <v>non</v>
          </cell>
          <cell r="T515" t="str">
            <v>non</v>
          </cell>
          <cell r="U515" t="str">
            <v>non</v>
          </cell>
          <cell r="V515" t="str">
            <v>non</v>
          </cell>
          <cell r="W515" t="str">
            <v>non</v>
          </cell>
          <cell r="AC515" t="str">
            <v>Plans</v>
          </cell>
          <cell r="AE515"/>
          <cell r="AF515"/>
          <cell r="AH515" t="str">
            <v>oui</v>
          </cell>
        </row>
        <row r="516">
          <cell r="A516" t="str">
            <v>597</v>
          </cell>
          <cell r="B516">
            <v>42768</v>
          </cell>
          <cell r="C516" t="str">
            <v>Blazer</v>
          </cell>
          <cell r="D516" t="str">
            <v>doseur lubrifiant</v>
          </cell>
          <cell r="E516">
            <v>0</v>
          </cell>
          <cell r="F516">
            <v>0</v>
          </cell>
          <cell r="I516" t="str">
            <v>Jet Mix 9260</v>
          </cell>
          <cell r="K516" t="str">
            <v>1111  Décolletage</v>
          </cell>
          <cell r="M516" t="str">
            <v>autre</v>
          </cell>
          <cell r="Q516" t="str">
            <v>Non</v>
          </cell>
          <cell r="R516" t="str">
            <v>oui</v>
          </cell>
          <cell r="S516" t="str">
            <v>non</v>
          </cell>
          <cell r="T516" t="str">
            <v>non</v>
          </cell>
          <cell r="U516" t="str">
            <v>non</v>
          </cell>
          <cell r="V516" t="str">
            <v>non</v>
          </cell>
          <cell r="W516" t="str">
            <v>non</v>
          </cell>
          <cell r="AC516" t="str">
            <v>Vide</v>
          </cell>
          <cell r="AF516" t="str">
            <v>A 6 bar, débit de 1800 l/h</v>
          </cell>
          <cell r="AH516" t="str">
            <v>non</v>
          </cell>
        </row>
        <row r="517">
          <cell r="A517" t="str">
            <v>598</v>
          </cell>
          <cell r="B517">
            <v>42781</v>
          </cell>
          <cell r="C517" t="str">
            <v>Guardian Equipement</v>
          </cell>
          <cell r="D517" t="str">
            <v>douche + lave oeil</v>
          </cell>
          <cell r="E517">
            <v>0</v>
          </cell>
          <cell r="F517">
            <v>0</v>
          </cell>
          <cell r="G517"/>
          <cell r="I517" t="str">
            <v>G1902P</v>
          </cell>
          <cell r="J517"/>
          <cell r="K517" t="str">
            <v>1123  Passivation / Finition décolletage</v>
          </cell>
          <cell r="L517"/>
          <cell r="M517" t="str">
            <v>autre</v>
          </cell>
          <cell r="Q517" t="str">
            <v>Non</v>
          </cell>
          <cell r="R517" t="str">
            <v>non</v>
          </cell>
          <cell r="S517" t="str">
            <v>non</v>
          </cell>
          <cell r="T517" t="str">
            <v>non</v>
          </cell>
          <cell r="U517" t="str">
            <v>oui</v>
          </cell>
          <cell r="V517" t="str">
            <v>oui</v>
          </cell>
          <cell r="W517" t="str">
            <v>non</v>
          </cell>
          <cell r="AC517" t="str">
            <v>Vide</v>
          </cell>
          <cell r="AH517" t="str">
            <v>oui</v>
          </cell>
        </row>
        <row r="518">
          <cell r="A518" t="str">
            <v>599</v>
          </cell>
          <cell r="B518">
            <v>40763</v>
          </cell>
          <cell r="C518" t="str">
            <v>Castotin</v>
          </cell>
          <cell r="D518" t="str">
            <v>poste à souder AC/DC</v>
          </cell>
          <cell r="E518">
            <v>0</v>
          </cell>
          <cell r="F518">
            <v>0</v>
          </cell>
          <cell r="I518" t="str">
            <v>Castotig 3002</v>
          </cell>
          <cell r="J518">
            <v>12430170</v>
          </cell>
          <cell r="K518" t="str">
            <v>1117  Soudure</v>
          </cell>
          <cell r="L518"/>
          <cell r="M518" t="str">
            <v>410V tri</v>
          </cell>
          <cell r="P518"/>
          <cell r="Q518" t="str">
            <v>33000VA</v>
          </cell>
          <cell r="R518" t="str">
            <v>oui</v>
          </cell>
          <cell r="S518" t="str">
            <v>non</v>
          </cell>
          <cell r="T518" t="str">
            <v>non</v>
          </cell>
          <cell r="U518" t="str">
            <v>non</v>
          </cell>
          <cell r="V518" t="str">
            <v>non</v>
          </cell>
          <cell r="W518" t="str">
            <v>non</v>
          </cell>
          <cell r="AC518" t="str">
            <v>Livret mode d'emploi/liste des pièces de rechange</v>
          </cell>
          <cell r="AE518" t="str">
            <v>Castolin France</v>
          </cell>
          <cell r="AH518" t="str">
            <v>non</v>
          </cell>
        </row>
        <row r="519">
          <cell r="A519" t="str">
            <v>600</v>
          </cell>
          <cell r="B519">
            <v>40763</v>
          </cell>
          <cell r="C519" t="str">
            <v>ARO</v>
          </cell>
          <cell r="D519" t="str">
            <v>soudeuse par point portable</v>
          </cell>
          <cell r="E519">
            <v>37226.540972222225</v>
          </cell>
          <cell r="F519">
            <v>0</v>
          </cell>
          <cell r="I519" t="str">
            <v>Pince N179 + coffret</v>
          </cell>
          <cell r="J519" t="str">
            <v>0147221A005 et 0141231A070</v>
          </cell>
          <cell r="K519" t="str">
            <v>1120  Colliers spéciaux</v>
          </cell>
          <cell r="M519" t="str">
            <v>410V tri</v>
          </cell>
          <cell r="Q519"/>
          <cell r="R519" t="str">
            <v>non</v>
          </cell>
          <cell r="S519" t="str">
            <v>non</v>
          </cell>
          <cell r="T519" t="str">
            <v>non</v>
          </cell>
          <cell r="U519" t="str">
            <v>non</v>
          </cell>
          <cell r="V519" t="str">
            <v>non</v>
          </cell>
          <cell r="W519" t="str">
            <v>non</v>
          </cell>
          <cell r="AC519" t="str">
            <v>Liste des pièces de rechange,notice d'utilisation et d'entretient</v>
          </cell>
          <cell r="AE519" t="str">
            <v>ARO</v>
          </cell>
          <cell r="AH519" t="str">
            <v>non</v>
          </cell>
        </row>
        <row r="520">
          <cell r="A520" t="str">
            <v>601</v>
          </cell>
          <cell r="B520">
            <v>43424</v>
          </cell>
          <cell r="C520" t="str">
            <v>Clavel</v>
          </cell>
          <cell r="D520" t="str">
            <v>tronçonneuse de gaines (coupe)</v>
          </cell>
          <cell r="E520">
            <v>37288.540972222225</v>
          </cell>
          <cell r="F520">
            <v>41029.582638888889</v>
          </cell>
          <cell r="G520" t="str">
            <v>ferraillage</v>
          </cell>
          <cell r="I520" t="str">
            <v>M2</v>
          </cell>
          <cell r="J520">
            <v>1324</v>
          </cell>
          <cell r="K520" t="str">
            <v>1115  Tuyaux</v>
          </cell>
          <cell r="M520" t="str">
            <v>230V mono</v>
          </cell>
          <cell r="Q520" t="str">
            <v>2,2kW</v>
          </cell>
          <cell r="R520" t="str">
            <v>oui</v>
          </cell>
          <cell r="S520" t="str">
            <v>non</v>
          </cell>
          <cell r="T520" t="str">
            <v>non</v>
          </cell>
          <cell r="U520" t="str">
            <v>non</v>
          </cell>
          <cell r="V520" t="str">
            <v>non</v>
          </cell>
          <cell r="W520" t="str">
            <v>non</v>
          </cell>
          <cell r="AC520" t="str">
            <v>Notice technique</v>
          </cell>
          <cell r="AE520" t="str">
            <v>Clavel</v>
          </cell>
          <cell r="AH520" t="str">
            <v>N/A</v>
          </cell>
        </row>
        <row r="521">
          <cell r="A521" t="str">
            <v>602</v>
          </cell>
          <cell r="B521">
            <v>42768</v>
          </cell>
          <cell r="C521" t="str">
            <v>Olier</v>
          </cell>
          <cell r="D521" t="str">
            <v>calandre D=300 L=500</v>
          </cell>
          <cell r="E521">
            <v>0</v>
          </cell>
          <cell r="F521">
            <v>0</v>
          </cell>
          <cell r="I521">
            <v>1104</v>
          </cell>
          <cell r="J521"/>
          <cell r="K521" t="str">
            <v>1114  Extrusion</v>
          </cell>
          <cell r="M521" t="str">
            <v>410V tri</v>
          </cell>
          <cell r="Q521" t="str">
            <v>8100VA</v>
          </cell>
          <cell r="R521" t="str">
            <v>non</v>
          </cell>
          <cell r="S521" t="str">
            <v>oui</v>
          </cell>
          <cell r="T521" t="str">
            <v>non</v>
          </cell>
          <cell r="U521" t="str">
            <v>non</v>
          </cell>
          <cell r="V521" t="str">
            <v>non</v>
          </cell>
          <cell r="W521" t="str">
            <v>non</v>
          </cell>
          <cell r="AC521" t="str">
            <v>Plan de maintenance, doc Télémécanique Altivar 58</v>
          </cell>
          <cell r="AE521" t="str">
            <v>O.M.I.
Mecaspace Industie</v>
          </cell>
          <cell r="AF521" t="str">
            <v>Voir Tension 3 pour Schémas électriques de l'armoire</v>
          </cell>
          <cell r="AH521" t="str">
            <v>oui</v>
          </cell>
        </row>
        <row r="522">
          <cell r="A522" t="str">
            <v>603</v>
          </cell>
          <cell r="B522">
            <v>39318</v>
          </cell>
          <cell r="C522" t="str">
            <v>NABERTHERM</v>
          </cell>
          <cell r="D522" t="str">
            <v>Four pour essais</v>
          </cell>
          <cell r="E522">
            <v>0</v>
          </cell>
          <cell r="F522">
            <v>37530.582638888889</v>
          </cell>
          <cell r="G522" t="str">
            <v>reprise par fournisseur</v>
          </cell>
          <cell r="I522" t="str">
            <v>N100 / L Entry</v>
          </cell>
          <cell r="K522" t="str">
            <v>1159  Essais</v>
          </cell>
          <cell r="M522" t="str">
            <v>autre</v>
          </cell>
          <cell r="R522" t="str">
            <v>non</v>
          </cell>
          <cell r="S522" t="str">
            <v>non</v>
          </cell>
          <cell r="T522" t="str">
            <v>non</v>
          </cell>
          <cell r="U522" t="str">
            <v>non</v>
          </cell>
          <cell r="V522" t="str">
            <v>non</v>
          </cell>
          <cell r="W522" t="str">
            <v>non</v>
          </cell>
          <cell r="AH522" t="str">
            <v>non</v>
          </cell>
        </row>
        <row r="523">
          <cell r="A523" t="str">
            <v>604</v>
          </cell>
          <cell r="B523">
            <v>40763</v>
          </cell>
          <cell r="C523" t="str">
            <v>CASTOLIN CARTECTI</v>
          </cell>
          <cell r="D523" t="str">
            <v>Poste TIG</v>
          </cell>
          <cell r="E523">
            <v>37347.582638888889</v>
          </cell>
          <cell r="F523">
            <v>0</v>
          </cell>
          <cell r="I523" t="str">
            <v>Castotig 3002 AC/DC</v>
          </cell>
          <cell r="J523">
            <v>13110067</v>
          </cell>
          <cell r="K523" t="str">
            <v>1117  Soudure</v>
          </cell>
          <cell r="M523" t="str">
            <v>410V tri</v>
          </cell>
          <cell r="Q523" t="str">
            <v>33000VA</v>
          </cell>
          <cell r="R523" t="str">
            <v>non</v>
          </cell>
          <cell r="S523" t="str">
            <v>non</v>
          </cell>
          <cell r="T523" t="str">
            <v>non</v>
          </cell>
          <cell r="U523" t="str">
            <v>non</v>
          </cell>
          <cell r="V523" t="str">
            <v>non</v>
          </cell>
          <cell r="W523" t="str">
            <v>non</v>
          </cell>
          <cell r="AC523" t="str">
            <v>Notice d'utilisation (schémas électriques, liste des pièces de rechange)</v>
          </cell>
          <cell r="AE523" t="str">
            <v>Castolin France</v>
          </cell>
          <cell r="AH523" t="str">
            <v>non</v>
          </cell>
        </row>
        <row r="524">
          <cell r="A524" t="str">
            <v>605</v>
          </cell>
          <cell r="B524">
            <v>40598</v>
          </cell>
          <cell r="C524" t="str">
            <v>SCHIEFFER</v>
          </cell>
          <cell r="D524" t="str">
            <v>rideau automatique translucide (bât 103)</v>
          </cell>
          <cell r="E524">
            <v>35431.540972222225</v>
          </cell>
          <cell r="F524">
            <v>0</v>
          </cell>
          <cell r="I524" t="str">
            <v>Roll 290</v>
          </cell>
          <cell r="J524" t="str">
            <v>N° fab 1814300285
N° série 102</v>
          </cell>
          <cell r="K524" t="str">
            <v>IG  Installations générales</v>
          </cell>
          <cell r="M524" t="str">
            <v>410V tri</v>
          </cell>
          <cell r="Q524" t="str">
            <v>0,45kW</v>
          </cell>
          <cell r="R524" t="str">
            <v>non</v>
          </cell>
          <cell r="S524" t="str">
            <v>non</v>
          </cell>
          <cell r="T524" t="str">
            <v>non</v>
          </cell>
          <cell r="U524" t="str">
            <v>non</v>
          </cell>
          <cell r="V524" t="str">
            <v>non</v>
          </cell>
          <cell r="W524" t="str">
            <v>non</v>
          </cell>
          <cell r="AC524" t="str">
            <v>non</v>
          </cell>
          <cell r="AF524" t="str">
            <v>Inutile et condamné depuis 2005 suite déplacement bureau Réception - porte sectionnelle 2,5x3 condamnée</v>
          </cell>
          <cell r="AH524" t="str">
            <v>non</v>
          </cell>
        </row>
        <row r="525">
          <cell r="A525" t="str">
            <v>606</v>
          </cell>
          <cell r="B525">
            <v>42957</v>
          </cell>
          <cell r="C525" t="str">
            <v>Clavel</v>
          </cell>
          <cell r="D525" t="str">
            <v>Emmancheuse</v>
          </cell>
          <cell r="E525">
            <v>37347.582638888889</v>
          </cell>
          <cell r="F525">
            <v>0</v>
          </cell>
          <cell r="I525" t="str">
            <v>ME126-00348</v>
          </cell>
          <cell r="J525">
            <v>68</v>
          </cell>
          <cell r="K525" t="str">
            <v>1113  Tuyauteries</v>
          </cell>
          <cell r="L525"/>
          <cell r="M525" t="str">
            <v>230V tri</v>
          </cell>
          <cell r="Q525" t="str">
            <v>300VA</v>
          </cell>
          <cell r="R525" t="str">
            <v>oui</v>
          </cell>
          <cell r="S525" t="str">
            <v>non</v>
          </cell>
          <cell r="T525" t="str">
            <v>non</v>
          </cell>
          <cell r="U525" t="str">
            <v>non</v>
          </cell>
          <cell r="V525" t="str">
            <v>non</v>
          </cell>
          <cell r="W525" t="str">
            <v>non</v>
          </cell>
          <cell r="AC525" t="str">
            <v>Plans, schémas électriques, adressages</v>
          </cell>
          <cell r="AE525" t="str">
            <v>Clavel</v>
          </cell>
          <cell r="AH525" t="str">
            <v>oui</v>
          </cell>
        </row>
        <row r="526">
          <cell r="A526" t="str">
            <v>607</v>
          </cell>
          <cell r="B526">
            <v>40763</v>
          </cell>
          <cell r="C526" t="str">
            <v>GALVATEK</v>
          </cell>
          <cell r="D526" t="str">
            <v>Thermoplongeur (bain traitement thermique)</v>
          </cell>
          <cell r="E526">
            <v>37347.582638888889</v>
          </cell>
          <cell r="F526">
            <v>39692.582638888889</v>
          </cell>
          <cell r="G526" t="str">
            <v>ferraillage</v>
          </cell>
          <cell r="I526" t="str">
            <v>P3007152
JF00A1</v>
          </cell>
          <cell r="J526">
            <v>63939</v>
          </cell>
          <cell r="K526" t="str">
            <v>1123  Passivation / Finition décolletage</v>
          </cell>
          <cell r="M526" t="str">
            <v>230V mono</v>
          </cell>
          <cell r="Q526" t="str">
            <v>6400VA</v>
          </cell>
          <cell r="R526" t="str">
            <v>non</v>
          </cell>
          <cell r="S526" t="str">
            <v>non</v>
          </cell>
          <cell r="T526" t="str">
            <v>non</v>
          </cell>
          <cell r="U526" t="str">
            <v>non</v>
          </cell>
          <cell r="V526" t="str">
            <v>non</v>
          </cell>
          <cell r="W526" t="str">
            <v>non</v>
          </cell>
          <cell r="AC526" t="str">
            <v>Doc régulation sondes teflon, doc thermoplongeur Vulcaloy, doc technique</v>
          </cell>
          <cell r="AE526" t="str">
            <v>Frankel
Galvatek</v>
          </cell>
          <cell r="AH526" t="str">
            <v>non</v>
          </cell>
        </row>
        <row r="527">
          <cell r="A527" t="str">
            <v>608</v>
          </cell>
          <cell r="B527">
            <v>40765</v>
          </cell>
          <cell r="C527"/>
          <cell r="D527" t="str">
            <v>Centrale Argon</v>
          </cell>
          <cell r="E527">
            <v>0</v>
          </cell>
          <cell r="F527">
            <v>0</v>
          </cell>
          <cell r="I527"/>
          <cell r="J527"/>
          <cell r="K527" t="str">
            <v>1117  Soudure</v>
          </cell>
          <cell r="L527"/>
          <cell r="M527" t="str">
            <v>autre</v>
          </cell>
          <cell r="Q527" t="str">
            <v>Non</v>
          </cell>
          <cell r="R527" t="str">
            <v>non</v>
          </cell>
          <cell r="S527" t="str">
            <v>non</v>
          </cell>
          <cell r="T527" t="str">
            <v>non</v>
          </cell>
          <cell r="U527" t="str">
            <v>non</v>
          </cell>
          <cell r="V527" t="str">
            <v>non</v>
          </cell>
          <cell r="W527" t="str">
            <v>non</v>
          </cell>
          <cell r="AC527" t="str">
            <v>Vide</v>
          </cell>
          <cell r="AE527"/>
          <cell r="AF527" t="str">
            <v>P= 200 bar, Argon= asphyxiant à concentration élevée</v>
          </cell>
          <cell r="AH527" t="str">
            <v>N/A</v>
          </cell>
        </row>
        <row r="528">
          <cell r="A528" t="str">
            <v>609</v>
          </cell>
          <cell r="B528">
            <v>42776</v>
          </cell>
          <cell r="C528" t="str">
            <v>CLIMATS</v>
          </cell>
          <cell r="D528" t="str">
            <v>enceinte climatique</v>
          </cell>
          <cell r="E528">
            <v>37438.582638888889</v>
          </cell>
          <cell r="F528">
            <v>0</v>
          </cell>
          <cell r="I528" t="str">
            <v>EXCAL 2223-HE</v>
          </cell>
          <cell r="J528">
            <v>5808</v>
          </cell>
          <cell r="K528" t="str">
            <v>1159  Essais</v>
          </cell>
          <cell r="M528" t="str">
            <v>410V tri</v>
          </cell>
          <cell r="Q528" t="str">
            <v>9350VA</v>
          </cell>
          <cell r="R528" t="str">
            <v>non</v>
          </cell>
          <cell r="S528" t="str">
            <v>non</v>
          </cell>
          <cell r="T528" t="str">
            <v>non</v>
          </cell>
          <cell r="U528" t="str">
            <v>oui</v>
          </cell>
          <cell r="V528" t="str">
            <v>oui</v>
          </cell>
          <cell r="W528" t="str">
            <v>non</v>
          </cell>
          <cell r="AC528" t="str">
            <v>en attente</v>
          </cell>
          <cell r="AF528" t="str">
            <v>Montant d'achat 14882 eurosHT
R404 - 40 cl
R23 - 40 cl</v>
          </cell>
          <cell r="AH528" t="str">
            <v>non</v>
          </cell>
        </row>
        <row r="529">
          <cell r="A529" t="str">
            <v>610</v>
          </cell>
          <cell r="B529">
            <v>39318</v>
          </cell>
          <cell r="D529" t="str">
            <v>banc impulsion (Persan)</v>
          </cell>
          <cell r="E529">
            <v>0</v>
          </cell>
          <cell r="F529">
            <v>38869.582638888889</v>
          </cell>
          <cell r="G529" t="str">
            <v>ferraillage</v>
          </cell>
          <cell r="K529" t="str">
            <v>1159  Essais</v>
          </cell>
          <cell r="M529" t="str">
            <v>autre</v>
          </cell>
          <cell r="R529" t="str">
            <v>non</v>
          </cell>
          <cell r="S529" t="str">
            <v>non</v>
          </cell>
          <cell r="T529" t="str">
            <v>non</v>
          </cell>
          <cell r="U529" t="str">
            <v>non</v>
          </cell>
          <cell r="V529" t="str">
            <v>non</v>
          </cell>
          <cell r="W529" t="str">
            <v>non</v>
          </cell>
          <cell r="AC529" t="str">
            <v>Vide</v>
          </cell>
          <cell r="AH529" t="str">
            <v>non</v>
          </cell>
        </row>
        <row r="530">
          <cell r="A530" t="str">
            <v>611</v>
          </cell>
          <cell r="B530">
            <v>40763</v>
          </cell>
          <cell r="C530" t="str">
            <v>WEISS TECNIC France</v>
          </cell>
          <cell r="D530" t="str">
            <v>étuve laboratoire</v>
          </cell>
          <cell r="E530">
            <v>37438.582638888889</v>
          </cell>
          <cell r="F530">
            <v>0</v>
          </cell>
          <cell r="I530" t="str">
            <v>XL 125</v>
          </cell>
          <cell r="J530">
            <v>9841</v>
          </cell>
          <cell r="K530" t="str">
            <v>1157  Contrôle</v>
          </cell>
          <cell r="M530" t="str">
            <v>410V tri</v>
          </cell>
          <cell r="Q530"/>
          <cell r="R530" t="str">
            <v>non</v>
          </cell>
          <cell r="S530" t="str">
            <v>oui</v>
          </cell>
          <cell r="T530" t="str">
            <v>non</v>
          </cell>
          <cell r="U530" t="str">
            <v>non</v>
          </cell>
          <cell r="V530" t="str">
            <v>non</v>
          </cell>
          <cell r="W530" t="str">
            <v>oui</v>
          </cell>
          <cell r="AC530" t="str">
            <v>Doc régulateur/ programmateur West Instrument N6400, manuel d'utilisation, brochure</v>
          </cell>
          <cell r="AE530" t="str">
            <v>Weiss tecnic France SARL</v>
          </cell>
          <cell r="AF530" t="str">
            <v>Prochain étalonnage Novembre 2003</v>
          </cell>
          <cell r="AH530" t="str">
            <v>non</v>
          </cell>
        </row>
        <row r="531">
          <cell r="A531" t="str">
            <v>612</v>
          </cell>
          <cell r="B531">
            <v>39318</v>
          </cell>
          <cell r="C531"/>
          <cell r="D531" t="str">
            <v>soudeuse de sac</v>
          </cell>
          <cell r="E531">
            <v>0</v>
          </cell>
          <cell r="F531">
            <v>0</v>
          </cell>
          <cell r="I531"/>
          <cell r="J531"/>
          <cell r="K531" t="str">
            <v>1113  Tuyauteries</v>
          </cell>
          <cell r="M531" t="str">
            <v>230V mono</v>
          </cell>
          <cell r="Q531" t="str">
            <v>700W</v>
          </cell>
          <cell r="R531" t="str">
            <v>oui</v>
          </cell>
          <cell r="S531" t="str">
            <v>non</v>
          </cell>
          <cell r="T531" t="str">
            <v>non</v>
          </cell>
          <cell r="U531" t="str">
            <v>non</v>
          </cell>
          <cell r="V531" t="str">
            <v>non</v>
          </cell>
          <cell r="W531" t="str">
            <v>non</v>
          </cell>
          <cell r="AC531" t="str">
            <v>Vide</v>
          </cell>
          <cell r="AH531" t="str">
            <v>non</v>
          </cell>
        </row>
        <row r="532">
          <cell r="A532" t="str">
            <v>613</v>
          </cell>
          <cell r="B532">
            <v>40765</v>
          </cell>
          <cell r="C532" t="str">
            <v>NABERTHERM</v>
          </cell>
          <cell r="D532" t="str">
            <v>Four 650°C</v>
          </cell>
          <cell r="E532">
            <v>37530.582638888889</v>
          </cell>
          <cell r="F532">
            <v>0</v>
          </cell>
          <cell r="I532" t="str">
            <v>N 120/65/A</v>
          </cell>
          <cell r="K532" t="str">
            <v>1159  Essais</v>
          </cell>
          <cell r="M532" t="str">
            <v>410V tri</v>
          </cell>
          <cell r="Q532" t="str">
            <v>9 kW</v>
          </cell>
          <cell r="R532" t="str">
            <v>non</v>
          </cell>
          <cell r="S532" t="str">
            <v>non</v>
          </cell>
          <cell r="T532" t="str">
            <v>non</v>
          </cell>
          <cell r="U532" t="str">
            <v>non</v>
          </cell>
          <cell r="V532" t="str">
            <v>non</v>
          </cell>
          <cell r="W532" t="str">
            <v>non</v>
          </cell>
          <cell r="AC532" t="str">
            <v>Notice d'utilisation Programm controller C40, schéma électrique</v>
          </cell>
          <cell r="AE532" t="str">
            <v>Nabertherm SA</v>
          </cell>
          <cell r="AH532" t="str">
            <v>N/A</v>
          </cell>
        </row>
        <row r="533">
          <cell r="A533" t="str">
            <v>614</v>
          </cell>
          <cell r="B533">
            <v>39318</v>
          </cell>
          <cell r="D533" t="str">
            <v>presse de compression</v>
          </cell>
          <cell r="E533">
            <v>0</v>
          </cell>
          <cell r="F533">
            <v>38666.540972222225</v>
          </cell>
          <cell r="G533" t="str">
            <v>ferraillage</v>
          </cell>
          <cell r="K533" t="str">
            <v>1116  Moulage</v>
          </cell>
          <cell r="M533" t="str">
            <v>autre</v>
          </cell>
          <cell r="R533" t="str">
            <v>non</v>
          </cell>
          <cell r="S533" t="str">
            <v>non</v>
          </cell>
          <cell r="T533" t="str">
            <v>non</v>
          </cell>
          <cell r="U533" t="str">
            <v>non</v>
          </cell>
          <cell r="V533" t="str">
            <v>non</v>
          </cell>
          <cell r="W533" t="str">
            <v>non</v>
          </cell>
          <cell r="AC533" t="str">
            <v>Schéma électrique, plan, brochure</v>
          </cell>
          <cell r="AH533" t="str">
            <v>non</v>
          </cell>
        </row>
        <row r="534">
          <cell r="A534" t="str">
            <v>615</v>
          </cell>
          <cell r="B534">
            <v>40704</v>
          </cell>
          <cell r="C534" t="str">
            <v>STEAMBLOC</v>
          </cell>
          <cell r="D534" t="str">
            <v>Chaudière vapeur 480 000 kcal/h (bât 102)</v>
          </cell>
          <cell r="E534">
            <v>37561.540972222225</v>
          </cell>
          <cell r="F534">
            <v>0</v>
          </cell>
          <cell r="I534">
            <v>75</v>
          </cell>
          <cell r="J534">
            <v>410900762</v>
          </cell>
          <cell r="K534" t="str">
            <v>IG  Installations générales</v>
          </cell>
          <cell r="L534">
            <v>1975</v>
          </cell>
          <cell r="M534" t="str">
            <v>410V tri</v>
          </cell>
          <cell r="Q534" t="str">
            <v>5 kW</v>
          </cell>
          <cell r="R534" t="str">
            <v>non</v>
          </cell>
          <cell r="S534" t="str">
            <v>non</v>
          </cell>
          <cell r="T534" t="str">
            <v>oui</v>
          </cell>
          <cell r="U534" t="str">
            <v>oui</v>
          </cell>
          <cell r="V534" t="str">
            <v>oui</v>
          </cell>
          <cell r="W534" t="str">
            <v>oui</v>
          </cell>
          <cell r="AC534" t="str">
            <v>doc complète</v>
          </cell>
          <cell r="AE534" t="str">
            <v>Forclum (travaux annexes)
Babcock Wanson (traitement d'eau et chaudière)
SEMTI (tuyauteries)</v>
          </cell>
          <cell r="AF534" t="str">
            <v>480 000 kcal/h soit 558 kW</v>
          </cell>
          <cell r="AH534" t="str">
            <v>oui</v>
          </cell>
        </row>
        <row r="535">
          <cell r="A535" t="str">
            <v>616</v>
          </cell>
          <cell r="B535">
            <v>40763</v>
          </cell>
          <cell r="C535" t="str">
            <v>SANGIACOMO</v>
          </cell>
          <cell r="D535" t="str">
            <v>Presse 10 T</v>
          </cell>
          <cell r="E535">
            <v>37561.540972222225</v>
          </cell>
          <cell r="F535">
            <v>0</v>
          </cell>
          <cell r="I535" t="str">
            <v>T10CE</v>
          </cell>
          <cell r="J535">
            <v>11452</v>
          </cell>
          <cell r="K535" t="str">
            <v>1120  Colliers spéciaux</v>
          </cell>
          <cell r="L535">
            <v>2002</v>
          </cell>
          <cell r="M535" t="str">
            <v>410V tri</v>
          </cell>
          <cell r="Q535" t="str">
            <v>0,85KW</v>
          </cell>
          <cell r="R535" t="str">
            <v>non</v>
          </cell>
          <cell r="S535" t="str">
            <v>non</v>
          </cell>
          <cell r="T535" t="str">
            <v>non</v>
          </cell>
          <cell r="U535" t="str">
            <v>non</v>
          </cell>
          <cell r="V535" t="str">
            <v>non</v>
          </cell>
          <cell r="W535" t="str">
            <v>non</v>
          </cell>
          <cell r="AC535" t="str">
            <v>Notice d'utilisation</v>
          </cell>
          <cell r="AE535" t="str">
            <v>Sangiacomo</v>
          </cell>
          <cell r="AF535"/>
          <cell r="AH535" t="str">
            <v>non</v>
          </cell>
        </row>
        <row r="536">
          <cell r="A536" t="str">
            <v>617</v>
          </cell>
          <cell r="B536">
            <v>39318</v>
          </cell>
          <cell r="C536" t="str">
            <v>SANGIACOMO</v>
          </cell>
          <cell r="D536" t="str">
            <v>Presse 10 T</v>
          </cell>
          <cell r="E536">
            <v>37561.540972222225</v>
          </cell>
          <cell r="F536">
            <v>0</v>
          </cell>
          <cell r="I536" t="str">
            <v>T10CE</v>
          </cell>
          <cell r="J536">
            <v>11453</v>
          </cell>
          <cell r="K536" t="str">
            <v>1127  Colliers à secteurs</v>
          </cell>
          <cell r="L536">
            <v>2002</v>
          </cell>
          <cell r="M536" t="str">
            <v>410V tri</v>
          </cell>
          <cell r="Q536" t="str">
            <v>0,85kW</v>
          </cell>
          <cell r="R536" t="str">
            <v>non</v>
          </cell>
          <cell r="S536" t="str">
            <v>non</v>
          </cell>
          <cell r="T536" t="str">
            <v>non</v>
          </cell>
          <cell r="U536" t="str">
            <v>non</v>
          </cell>
          <cell r="V536" t="str">
            <v>non</v>
          </cell>
          <cell r="W536" t="str">
            <v>non</v>
          </cell>
          <cell r="AC536" t="str">
            <v>Notice d'utilisation</v>
          </cell>
          <cell r="AE536"/>
          <cell r="AF536"/>
          <cell r="AH536" t="str">
            <v>non</v>
          </cell>
        </row>
        <row r="537">
          <cell r="A537" t="str">
            <v>618</v>
          </cell>
          <cell r="B537">
            <v>40695</v>
          </cell>
          <cell r="C537" t="str">
            <v>SANGIACOMO</v>
          </cell>
          <cell r="D537" t="str">
            <v>Presse 10 T</v>
          </cell>
          <cell r="E537">
            <v>37561.540972222225</v>
          </cell>
          <cell r="F537">
            <v>0</v>
          </cell>
          <cell r="I537" t="str">
            <v>T10CE</v>
          </cell>
          <cell r="J537">
            <v>11451</v>
          </cell>
          <cell r="K537" t="str">
            <v>1118  Colliers de fixation</v>
          </cell>
          <cell r="L537">
            <v>2002</v>
          </cell>
          <cell r="M537" t="str">
            <v>410V tri</v>
          </cell>
          <cell r="Q537" t="str">
            <v>0,85kW</v>
          </cell>
          <cell r="R537" t="str">
            <v>non</v>
          </cell>
          <cell r="S537" t="str">
            <v>non</v>
          </cell>
          <cell r="T537" t="str">
            <v>non</v>
          </cell>
          <cell r="U537" t="str">
            <v>non</v>
          </cell>
          <cell r="V537" t="str">
            <v>non</v>
          </cell>
          <cell r="W537" t="str">
            <v>non</v>
          </cell>
          <cell r="AC537" t="str">
            <v>Notice d'utilisation</v>
          </cell>
          <cell r="AE537"/>
          <cell r="AF537"/>
          <cell r="AH537" t="str">
            <v>oui</v>
          </cell>
        </row>
        <row r="538">
          <cell r="A538" t="str">
            <v>619</v>
          </cell>
          <cell r="B538">
            <v>42087</v>
          </cell>
          <cell r="C538" t="str">
            <v>HERRBLITZ</v>
          </cell>
          <cell r="D538" t="str">
            <v>Avance bande</v>
          </cell>
          <cell r="E538">
            <v>37561.540972222225</v>
          </cell>
          <cell r="F538">
            <v>0</v>
          </cell>
          <cell r="I538" t="str">
            <v>P3P</v>
          </cell>
          <cell r="J538">
            <v>11023</v>
          </cell>
          <cell r="K538" t="str">
            <v>1118  Colliers de fixation</v>
          </cell>
          <cell r="M538" t="str">
            <v>autre</v>
          </cell>
          <cell r="R538" t="str">
            <v>non</v>
          </cell>
          <cell r="S538" t="str">
            <v>non</v>
          </cell>
          <cell r="T538" t="str">
            <v>non</v>
          </cell>
          <cell r="U538" t="str">
            <v>non</v>
          </cell>
          <cell r="V538" t="str">
            <v>non</v>
          </cell>
          <cell r="W538" t="str">
            <v>non</v>
          </cell>
          <cell r="AC538" t="str">
            <v>Vide</v>
          </cell>
          <cell r="AE538"/>
          <cell r="AF538"/>
          <cell r="AH538" t="str">
            <v>N/A</v>
          </cell>
        </row>
        <row r="539">
          <cell r="A539" t="str">
            <v>620</v>
          </cell>
          <cell r="B539">
            <v>40765</v>
          </cell>
          <cell r="C539" t="str">
            <v>SIDAMO</v>
          </cell>
          <cell r="D539" t="str">
            <v>Touret à meuler</v>
          </cell>
          <cell r="E539">
            <v>37561.540972222225</v>
          </cell>
          <cell r="F539">
            <v>0</v>
          </cell>
          <cell r="I539" t="str">
            <v>B200</v>
          </cell>
          <cell r="J539">
            <v>2035889</v>
          </cell>
          <cell r="K539" t="str">
            <v>1121  Outillage</v>
          </cell>
          <cell r="M539" t="str">
            <v>230V mono</v>
          </cell>
          <cell r="P539" t="str">
            <v>0.55 kw</v>
          </cell>
          <cell r="Q539" t="str">
            <v>2.4A</v>
          </cell>
          <cell r="R539" t="str">
            <v>non</v>
          </cell>
          <cell r="S539" t="str">
            <v>non</v>
          </cell>
          <cell r="T539" t="str">
            <v>non</v>
          </cell>
          <cell r="U539" t="str">
            <v>non</v>
          </cell>
          <cell r="V539" t="str">
            <v>non</v>
          </cell>
          <cell r="W539" t="str">
            <v>non</v>
          </cell>
          <cell r="AC539" t="str">
            <v>Doc entretien et montage</v>
          </cell>
          <cell r="AE539" t="str">
            <v>Sidamo</v>
          </cell>
          <cell r="AF539" t="str">
            <v>2800 tr/min</v>
          </cell>
          <cell r="AH539" t="str">
            <v>N/A</v>
          </cell>
        </row>
        <row r="540">
          <cell r="A540" t="str">
            <v>621</v>
          </cell>
          <cell r="B540">
            <v>40765</v>
          </cell>
          <cell r="C540" t="str">
            <v>CINCINNATI</v>
          </cell>
          <cell r="D540" t="str">
            <v>Perceuse</v>
          </cell>
          <cell r="E540">
            <v>37622.540972222225</v>
          </cell>
          <cell r="F540">
            <v>0</v>
          </cell>
          <cell r="I540" t="str">
            <v>NE223V</v>
          </cell>
          <cell r="J540">
            <v>51441</v>
          </cell>
          <cell r="K540" t="str">
            <v>1121  Outillage</v>
          </cell>
          <cell r="L540">
            <v>2002</v>
          </cell>
          <cell r="M540" t="str">
            <v>410V tri</v>
          </cell>
          <cell r="Q540">
            <v>0.75</v>
          </cell>
          <cell r="R540" t="str">
            <v>non</v>
          </cell>
          <cell r="S540" t="str">
            <v>non</v>
          </cell>
          <cell r="T540" t="str">
            <v>non</v>
          </cell>
          <cell r="U540" t="str">
            <v>non</v>
          </cell>
          <cell r="V540" t="str">
            <v>non</v>
          </cell>
          <cell r="W540" t="str">
            <v>non</v>
          </cell>
          <cell r="AC540" t="str">
            <v>schéma électrique, doc mise en route, maintenance, pièces détachées</v>
          </cell>
          <cell r="AH540" t="str">
            <v>N/A</v>
          </cell>
        </row>
        <row r="541">
          <cell r="A541" t="str">
            <v>622</v>
          </cell>
          <cell r="B541">
            <v>41495</v>
          </cell>
          <cell r="C541" t="str">
            <v>PAUCHARD</v>
          </cell>
          <cell r="D541" t="str">
            <v>Accumulateur 300L air comprimé</v>
          </cell>
          <cell r="E541">
            <v>31472.540972222221</v>
          </cell>
          <cell r="F541">
            <v>41494.582638888889</v>
          </cell>
          <cell r="G541" t="str">
            <v>ferraillage</v>
          </cell>
          <cell r="I541" t="str">
            <v>PS=10b PE=15b</v>
          </cell>
          <cell r="J541" t="str">
            <v>N° APAVE G127383</v>
          </cell>
          <cell r="K541" t="str">
            <v>IG  Installations générales</v>
          </cell>
          <cell r="L541">
            <v>1986</v>
          </cell>
          <cell r="M541" t="str">
            <v>autre</v>
          </cell>
          <cell r="R541" t="str">
            <v>non</v>
          </cell>
          <cell r="S541" t="str">
            <v>non</v>
          </cell>
          <cell r="T541" t="str">
            <v>non</v>
          </cell>
          <cell r="U541" t="str">
            <v>non</v>
          </cell>
          <cell r="V541" t="str">
            <v>non</v>
          </cell>
          <cell r="W541" t="str">
            <v>non</v>
          </cell>
          <cell r="AC541" t="str">
            <v>Vide</v>
          </cell>
          <cell r="AH541" t="str">
            <v>non</v>
          </cell>
        </row>
        <row r="542">
          <cell r="A542" t="str">
            <v>623</v>
          </cell>
          <cell r="B542">
            <v>39318</v>
          </cell>
          <cell r="D542" t="str">
            <v>Palonnier 7,2m-5 crochets- charge 420 kg</v>
          </cell>
          <cell r="E542">
            <v>0</v>
          </cell>
          <cell r="F542">
            <v>38322.540972222225</v>
          </cell>
          <cell r="G542" t="str">
            <v>ferraillage</v>
          </cell>
          <cell r="K542" t="str">
            <v>1115  Tuyaux</v>
          </cell>
          <cell r="M542" t="str">
            <v>autre</v>
          </cell>
          <cell r="R542" t="str">
            <v>non</v>
          </cell>
          <cell r="S542" t="str">
            <v>non</v>
          </cell>
          <cell r="T542" t="str">
            <v>non</v>
          </cell>
          <cell r="U542" t="str">
            <v>non</v>
          </cell>
          <cell r="V542" t="str">
            <v>non</v>
          </cell>
          <cell r="W542" t="str">
            <v>non</v>
          </cell>
          <cell r="AC542" t="str">
            <v>Vide</v>
          </cell>
          <cell r="AH542" t="str">
            <v>non</v>
          </cell>
        </row>
        <row r="543">
          <cell r="A543" t="str">
            <v>624</v>
          </cell>
          <cell r="B543">
            <v>43630</v>
          </cell>
          <cell r="C543" t="str">
            <v>UNELEC</v>
          </cell>
          <cell r="D543" t="str">
            <v>Palan à bras sur monorail - 500kg</v>
          </cell>
          <cell r="E543">
            <v>0</v>
          </cell>
          <cell r="F543">
            <v>42900.582638888889</v>
          </cell>
          <cell r="G543" t="str">
            <v>Ferraillage</v>
          </cell>
          <cell r="J543" t="str">
            <v>N° 9351184</v>
          </cell>
          <cell r="K543" t="str">
            <v>1154  Maintenance</v>
          </cell>
          <cell r="M543" t="str">
            <v>autre</v>
          </cell>
          <cell r="R543" t="str">
            <v>non</v>
          </cell>
          <cell r="S543" t="str">
            <v>non</v>
          </cell>
          <cell r="T543" t="str">
            <v>non</v>
          </cell>
          <cell r="U543" t="str">
            <v>non</v>
          </cell>
          <cell r="V543" t="str">
            <v>non</v>
          </cell>
          <cell r="W543" t="str">
            <v>non</v>
          </cell>
          <cell r="AC543" t="str">
            <v>Vide</v>
          </cell>
          <cell r="AF543" t="str">
            <v>Déposé suite déménagement salles Essais en 2005
fév 2011 - toujours non ré-installé</v>
          </cell>
          <cell r="AH543" t="str">
            <v>non</v>
          </cell>
        </row>
        <row r="544">
          <cell r="A544" t="str">
            <v>625</v>
          </cell>
          <cell r="B544">
            <v>42627</v>
          </cell>
          <cell r="C544" t="str">
            <v>MAPE</v>
          </cell>
          <cell r="D544" t="str">
            <v>Touret à meuler</v>
          </cell>
          <cell r="E544">
            <v>37622.540972222225</v>
          </cell>
          <cell r="F544">
            <v>42627.083344907405</v>
          </cell>
          <cell r="G544" t="str">
            <v>Ferraillage</v>
          </cell>
          <cell r="I544">
            <v>1510</v>
          </cell>
          <cell r="J544">
            <v>273912</v>
          </cell>
          <cell r="K544" t="str">
            <v>1123  Passivation / Finition décolletage</v>
          </cell>
          <cell r="L544">
            <v>2002</v>
          </cell>
          <cell r="M544" t="str">
            <v>230V tri</v>
          </cell>
          <cell r="R544" t="str">
            <v>non</v>
          </cell>
          <cell r="S544" t="str">
            <v>non</v>
          </cell>
          <cell r="T544" t="str">
            <v>non</v>
          </cell>
          <cell r="U544" t="str">
            <v>non</v>
          </cell>
          <cell r="V544" t="str">
            <v>non</v>
          </cell>
          <cell r="W544" t="str">
            <v>non</v>
          </cell>
          <cell r="AC544" t="str">
            <v>Schéma électrique</v>
          </cell>
          <cell r="AE544" t="str">
            <v>OCB (Outils de Coupe Badin)</v>
          </cell>
          <cell r="AH544" t="str">
            <v>non</v>
          </cell>
        </row>
        <row r="545">
          <cell r="A545" t="str">
            <v>626</v>
          </cell>
          <cell r="B545">
            <v>40598</v>
          </cell>
          <cell r="C545" t="str">
            <v>APPLIMO</v>
          </cell>
          <cell r="D545" t="str">
            <v>Aérotherme électrique (bât 101C)</v>
          </cell>
          <cell r="E545">
            <v>37623.540972222225</v>
          </cell>
          <cell r="F545">
            <v>0</v>
          </cell>
          <cell r="I545" t="str">
            <v>4015 3AA</v>
          </cell>
          <cell r="K545" t="str">
            <v>IG  Installations générales</v>
          </cell>
          <cell r="M545" t="str">
            <v>230V mono</v>
          </cell>
          <cell r="P545" t="str">
            <v>9000 W</v>
          </cell>
          <cell r="Q545"/>
          <cell r="R545" t="str">
            <v>non</v>
          </cell>
          <cell r="S545" t="str">
            <v>non</v>
          </cell>
          <cell r="T545" t="str">
            <v>non</v>
          </cell>
          <cell r="U545" t="str">
            <v>non</v>
          </cell>
          <cell r="V545" t="str">
            <v>non</v>
          </cell>
          <cell r="W545" t="str">
            <v>non</v>
          </cell>
          <cell r="AC545" t="str">
            <v>Vide</v>
          </cell>
          <cell r="AF545" t="str">
            <v>Installé coté Moulage
Débit 1000m3/h - moto ventilateur 1400tr/min, 70w.</v>
          </cell>
          <cell r="AH545" t="str">
            <v>non</v>
          </cell>
        </row>
        <row r="546">
          <cell r="A546" t="str">
            <v>627</v>
          </cell>
          <cell r="B546">
            <v>40598</v>
          </cell>
          <cell r="C546" t="str">
            <v>APPLIMO</v>
          </cell>
          <cell r="D546" t="str">
            <v>Aérotherme électrique (bât 101B)</v>
          </cell>
          <cell r="E546">
            <v>0</v>
          </cell>
          <cell r="F546">
            <v>0</v>
          </cell>
          <cell r="K546" t="str">
            <v>IG  Installations générales</v>
          </cell>
          <cell r="M546" t="str">
            <v>410V tri</v>
          </cell>
          <cell r="Q546"/>
          <cell r="R546" t="str">
            <v>non</v>
          </cell>
          <cell r="S546" t="str">
            <v>non</v>
          </cell>
          <cell r="T546" t="str">
            <v>non</v>
          </cell>
          <cell r="U546" t="str">
            <v>non</v>
          </cell>
          <cell r="V546" t="str">
            <v>non</v>
          </cell>
          <cell r="W546" t="str">
            <v>non</v>
          </cell>
          <cell r="AC546" t="str">
            <v>Vide</v>
          </cell>
          <cell r="AF546" t="str">
            <v>installé en section Soudure</v>
          </cell>
          <cell r="AH546" t="str">
            <v>non</v>
          </cell>
        </row>
        <row r="547">
          <cell r="A547" t="str">
            <v>628</v>
          </cell>
          <cell r="B547">
            <v>42768</v>
          </cell>
          <cell r="C547" t="str">
            <v>ETUDEMA</v>
          </cell>
          <cell r="D547" t="str">
            <v xml:space="preserve">Tour de débandelage 10m </v>
          </cell>
          <cell r="E547">
            <v>37712.582638888889</v>
          </cell>
          <cell r="F547">
            <v>0</v>
          </cell>
          <cell r="G547"/>
          <cell r="I547" t="str">
            <v>machine spéciale</v>
          </cell>
          <cell r="J547" t="str">
            <v>A2332</v>
          </cell>
          <cell r="K547" t="str">
            <v>1115  Tuyaux</v>
          </cell>
          <cell r="L547">
            <v>2003</v>
          </cell>
          <cell r="M547" t="str">
            <v>410V tri</v>
          </cell>
          <cell r="P547" t="str">
            <v>1000VA</v>
          </cell>
          <cell r="Q547"/>
          <cell r="R547" t="str">
            <v>oui</v>
          </cell>
          <cell r="S547" t="str">
            <v>non</v>
          </cell>
          <cell r="T547" t="str">
            <v>non</v>
          </cell>
          <cell r="U547" t="str">
            <v>non</v>
          </cell>
          <cell r="V547" t="str">
            <v>non</v>
          </cell>
          <cell r="W547" t="str">
            <v>non</v>
          </cell>
          <cell r="AC547" t="str">
            <v>Doc tecnique (Plans, schémas électriques, lubrifiants à utiliser)
Paramètres configuration variateur</v>
          </cell>
          <cell r="AE547" t="str">
            <v>Etumeda</v>
          </cell>
          <cell r="AF547"/>
          <cell r="AH547" t="str">
            <v>oui</v>
          </cell>
        </row>
        <row r="548">
          <cell r="A548" t="str">
            <v>629</v>
          </cell>
          <cell r="B548">
            <v>42331</v>
          </cell>
          <cell r="D548" t="str">
            <v>Fer à souder</v>
          </cell>
          <cell r="E548">
            <v>0</v>
          </cell>
          <cell r="F548">
            <v>42331.540972222225</v>
          </cell>
          <cell r="G548" t="str">
            <v>Ferraillage</v>
          </cell>
          <cell r="K548" t="str">
            <v>1113  Tuyauteries</v>
          </cell>
          <cell r="M548" t="str">
            <v>230V mono</v>
          </cell>
          <cell r="Q548" t="str">
            <v>400W</v>
          </cell>
          <cell r="R548" t="str">
            <v>non</v>
          </cell>
          <cell r="S548" t="str">
            <v>non</v>
          </cell>
          <cell r="T548" t="str">
            <v>non</v>
          </cell>
          <cell r="U548" t="str">
            <v>non</v>
          </cell>
          <cell r="V548" t="str">
            <v>non</v>
          </cell>
          <cell r="W548" t="str">
            <v>non</v>
          </cell>
          <cell r="AC548" t="str">
            <v>Vide</v>
          </cell>
          <cell r="AF548" t="str">
            <v>Benné</v>
          </cell>
          <cell r="AH548" t="str">
            <v>non</v>
          </cell>
        </row>
        <row r="549">
          <cell r="A549" t="str">
            <v>630</v>
          </cell>
          <cell r="B549">
            <v>42331</v>
          </cell>
          <cell r="D549" t="str">
            <v>Fer à souder</v>
          </cell>
          <cell r="E549">
            <v>0</v>
          </cell>
          <cell r="F549">
            <v>42331.540972222225</v>
          </cell>
          <cell r="G549" t="str">
            <v>Ferraillage</v>
          </cell>
          <cell r="K549" t="str">
            <v>1113  Tuyauteries</v>
          </cell>
          <cell r="M549" t="str">
            <v>230V mono</v>
          </cell>
          <cell r="Q549" t="str">
            <v>400W</v>
          </cell>
          <cell r="R549" t="str">
            <v>non</v>
          </cell>
          <cell r="S549" t="str">
            <v>non</v>
          </cell>
          <cell r="T549" t="str">
            <v>non</v>
          </cell>
          <cell r="U549" t="str">
            <v>non</v>
          </cell>
          <cell r="V549" t="str">
            <v>non</v>
          </cell>
          <cell r="W549" t="str">
            <v>non</v>
          </cell>
          <cell r="AC549" t="str">
            <v>Vide</v>
          </cell>
          <cell r="AF549" t="str">
            <v>Benné</v>
          </cell>
          <cell r="AH549" t="str">
            <v>non</v>
          </cell>
        </row>
        <row r="550">
          <cell r="A550" t="str">
            <v>631</v>
          </cell>
          <cell r="B550">
            <v>39318</v>
          </cell>
          <cell r="C550"/>
          <cell r="D550" t="str">
            <v>Fer à souder</v>
          </cell>
          <cell r="E550">
            <v>0</v>
          </cell>
          <cell r="F550">
            <v>0</v>
          </cell>
          <cell r="I550"/>
          <cell r="J550"/>
          <cell r="K550" t="str">
            <v>1113  Tuyauteries</v>
          </cell>
          <cell r="M550" t="str">
            <v>230V mono</v>
          </cell>
          <cell r="P550"/>
          <cell r="Q550" t="str">
            <v>500W</v>
          </cell>
          <cell r="R550" t="str">
            <v>non</v>
          </cell>
          <cell r="S550" t="str">
            <v>non</v>
          </cell>
          <cell r="T550" t="str">
            <v>non</v>
          </cell>
          <cell r="U550" t="str">
            <v>non</v>
          </cell>
          <cell r="V550" t="str">
            <v>non</v>
          </cell>
          <cell r="W550" t="str">
            <v>non</v>
          </cell>
          <cell r="AC550" t="str">
            <v>Vide</v>
          </cell>
          <cell r="AH550" t="str">
            <v>non</v>
          </cell>
        </row>
        <row r="551">
          <cell r="A551" t="str">
            <v>632</v>
          </cell>
          <cell r="B551">
            <v>42768</v>
          </cell>
          <cell r="C551" t="str">
            <v>EXCEL Manutention</v>
          </cell>
          <cell r="D551" t="str">
            <v>convoyeur à bande L=6000 l=700</v>
          </cell>
          <cell r="E551">
            <v>0</v>
          </cell>
          <cell r="F551">
            <v>0</v>
          </cell>
          <cell r="G551"/>
          <cell r="I551" t="str">
            <v>CB 140</v>
          </cell>
          <cell r="J551">
            <v>211091</v>
          </cell>
          <cell r="K551" t="str">
            <v>1114  Extrusion</v>
          </cell>
          <cell r="L551">
            <v>2003</v>
          </cell>
          <cell r="M551" t="str">
            <v>autre</v>
          </cell>
          <cell r="R551" t="str">
            <v>non</v>
          </cell>
          <cell r="S551" t="str">
            <v>non</v>
          </cell>
          <cell r="T551" t="str">
            <v>non</v>
          </cell>
          <cell r="U551" t="str">
            <v>non</v>
          </cell>
          <cell r="V551" t="str">
            <v>non</v>
          </cell>
          <cell r="W551" t="str">
            <v>non</v>
          </cell>
          <cell r="AC551"/>
          <cell r="AH551" t="str">
            <v>oui</v>
          </cell>
        </row>
        <row r="552">
          <cell r="A552" t="str">
            <v>633</v>
          </cell>
          <cell r="B552">
            <v>40763</v>
          </cell>
          <cell r="C552" t="str">
            <v>ETUDEMA</v>
          </cell>
          <cell r="D552" t="str">
            <v>vireur</v>
          </cell>
          <cell r="E552">
            <v>37653.540972222225</v>
          </cell>
          <cell r="F552">
            <v>0</v>
          </cell>
          <cell r="I552" t="str">
            <v>machine spéciale</v>
          </cell>
          <cell r="J552" t="str">
            <v>A2235-000</v>
          </cell>
          <cell r="K552" t="str">
            <v>1117  Soudure</v>
          </cell>
          <cell r="L552">
            <v>2003</v>
          </cell>
          <cell r="M552" t="str">
            <v>230V mono</v>
          </cell>
          <cell r="Q552"/>
          <cell r="R552" t="str">
            <v>non</v>
          </cell>
          <cell r="S552" t="str">
            <v>non</v>
          </cell>
          <cell r="T552" t="str">
            <v>non</v>
          </cell>
          <cell r="U552" t="str">
            <v>non</v>
          </cell>
          <cell r="V552" t="str">
            <v>non</v>
          </cell>
          <cell r="W552" t="str">
            <v>non</v>
          </cell>
          <cell r="AC552" t="str">
            <v>Doc tecnique (Plans, schémas électriques, lubrifiants à utiliser)
Paramètres configuration variateur</v>
          </cell>
          <cell r="AE552" t="str">
            <v>Etumeda</v>
          </cell>
          <cell r="AH552" t="str">
            <v>non</v>
          </cell>
        </row>
        <row r="553">
          <cell r="A553" t="str">
            <v>634</v>
          </cell>
          <cell r="B553">
            <v>43160</v>
          </cell>
          <cell r="C553" t="str">
            <v>ETUDEMA</v>
          </cell>
          <cell r="D553" t="str">
            <v>table de coupe toile enduite</v>
          </cell>
          <cell r="E553">
            <v>37622.540972222225</v>
          </cell>
          <cell r="F553">
            <v>43020.083344907405</v>
          </cell>
          <cell r="G553" t="str">
            <v>Ferraillage</v>
          </cell>
          <cell r="J553" t="str">
            <v>A2233</v>
          </cell>
          <cell r="K553" t="str">
            <v>1126  Confection silicones</v>
          </cell>
          <cell r="L553">
            <v>2003</v>
          </cell>
          <cell r="M553" t="str">
            <v>410V tri</v>
          </cell>
          <cell r="P553" t="str">
            <v>1000VA</v>
          </cell>
          <cell r="Q553"/>
          <cell r="R553" t="str">
            <v>oui</v>
          </cell>
          <cell r="S553" t="str">
            <v>non</v>
          </cell>
          <cell r="T553" t="str">
            <v>non</v>
          </cell>
          <cell r="U553" t="str">
            <v>non</v>
          </cell>
          <cell r="V553" t="str">
            <v>non</v>
          </cell>
          <cell r="W553" t="str">
            <v>non</v>
          </cell>
          <cell r="AC553" t="str">
            <v>Doc technique (Schémas électriques, nomenclature...)</v>
          </cell>
          <cell r="AE553" t="str">
            <v>Etumeda</v>
          </cell>
          <cell r="AH553" t="str">
            <v>oui</v>
          </cell>
        </row>
        <row r="554">
          <cell r="A554" t="str">
            <v>635</v>
          </cell>
          <cell r="B554">
            <v>40050</v>
          </cell>
          <cell r="C554"/>
          <cell r="D554" t="str">
            <v>Extracteur en pignon (bât 101C)</v>
          </cell>
          <cell r="E554">
            <v>0</v>
          </cell>
          <cell r="F554">
            <v>0</v>
          </cell>
          <cell r="I554"/>
          <cell r="J554"/>
          <cell r="K554" t="str">
            <v>IG  Installations générales</v>
          </cell>
          <cell r="L554"/>
          <cell r="M554" t="str">
            <v>autre</v>
          </cell>
          <cell r="Q554"/>
          <cell r="R554" t="str">
            <v>non</v>
          </cell>
          <cell r="S554" t="str">
            <v>non</v>
          </cell>
          <cell r="T554" t="str">
            <v>non</v>
          </cell>
          <cell r="U554" t="str">
            <v>non</v>
          </cell>
          <cell r="V554" t="str">
            <v>non</v>
          </cell>
          <cell r="W554" t="str">
            <v>oui</v>
          </cell>
          <cell r="AC554"/>
          <cell r="AE554"/>
          <cell r="AH554" t="str">
            <v>non</v>
          </cell>
        </row>
        <row r="555">
          <cell r="A555" t="str">
            <v>636</v>
          </cell>
          <cell r="B555">
            <v>40050</v>
          </cell>
          <cell r="C555"/>
          <cell r="D555" t="str">
            <v>Extracteur en pignon (bât 101C)</v>
          </cell>
          <cell r="E555">
            <v>0</v>
          </cell>
          <cell r="F555">
            <v>0</v>
          </cell>
          <cell r="I555"/>
          <cell r="J555"/>
          <cell r="K555" t="str">
            <v>IG  Installations générales</v>
          </cell>
          <cell r="M555" t="str">
            <v>autre</v>
          </cell>
          <cell r="Q555"/>
          <cell r="R555" t="str">
            <v>non</v>
          </cell>
          <cell r="S555" t="str">
            <v>non</v>
          </cell>
          <cell r="T555" t="str">
            <v>non</v>
          </cell>
          <cell r="U555" t="str">
            <v>non</v>
          </cell>
          <cell r="V555" t="str">
            <v>non</v>
          </cell>
          <cell r="W555" t="str">
            <v>oui</v>
          </cell>
          <cell r="AC555"/>
          <cell r="AE555"/>
          <cell r="AH555" t="str">
            <v>non</v>
          </cell>
        </row>
        <row r="556">
          <cell r="A556" t="str">
            <v>637</v>
          </cell>
          <cell r="B556">
            <v>42768</v>
          </cell>
          <cell r="C556"/>
          <cell r="D556" t="str">
            <v>Extracteur tresseuses</v>
          </cell>
          <cell r="E556">
            <v>0</v>
          </cell>
          <cell r="F556">
            <v>0</v>
          </cell>
          <cell r="I556"/>
          <cell r="J556"/>
          <cell r="K556" t="str">
            <v>1115  Tuyaux</v>
          </cell>
          <cell r="L556"/>
          <cell r="M556" t="str">
            <v>autre</v>
          </cell>
          <cell r="Q556"/>
          <cell r="R556" t="str">
            <v>non</v>
          </cell>
          <cell r="S556" t="str">
            <v>non</v>
          </cell>
          <cell r="T556" t="str">
            <v>non</v>
          </cell>
          <cell r="U556" t="str">
            <v>non</v>
          </cell>
          <cell r="V556" t="str">
            <v>non</v>
          </cell>
          <cell r="W556" t="str">
            <v>oui</v>
          </cell>
          <cell r="AC556"/>
          <cell r="AE556"/>
          <cell r="AH556" t="str">
            <v>oui</v>
          </cell>
        </row>
        <row r="557">
          <cell r="A557" t="str">
            <v>638</v>
          </cell>
          <cell r="B557">
            <v>39318</v>
          </cell>
          <cell r="D557" t="str">
            <v>Extracteur en toiture</v>
          </cell>
          <cell r="E557">
            <v>0</v>
          </cell>
          <cell r="F557">
            <v>37820.582638888889</v>
          </cell>
          <cell r="G557" t="str">
            <v>ferraillage</v>
          </cell>
          <cell r="K557" t="str">
            <v>1115  Tuyaux</v>
          </cell>
          <cell r="M557" t="str">
            <v>autre</v>
          </cell>
          <cell r="R557" t="str">
            <v>non</v>
          </cell>
          <cell r="S557" t="str">
            <v>non</v>
          </cell>
          <cell r="T557" t="str">
            <v>non</v>
          </cell>
          <cell r="U557" t="str">
            <v>non</v>
          </cell>
          <cell r="V557" t="str">
            <v>non</v>
          </cell>
          <cell r="W557" t="str">
            <v>oui</v>
          </cell>
          <cell r="AC557" t="str">
            <v>Vide</v>
          </cell>
          <cell r="AH557" t="str">
            <v>non</v>
          </cell>
        </row>
        <row r="558">
          <cell r="A558" t="str">
            <v>639</v>
          </cell>
          <cell r="B558">
            <v>40050</v>
          </cell>
          <cell r="C558" t="str">
            <v>Marelli</v>
          </cell>
          <cell r="D558" t="str">
            <v>Extracteur labo contrôle (bât 101C)</v>
          </cell>
          <cell r="E558">
            <v>0</v>
          </cell>
          <cell r="F558">
            <v>0</v>
          </cell>
          <cell r="I558" t="str">
            <v>P39/270S</v>
          </cell>
          <cell r="J558">
            <v>19683</v>
          </cell>
          <cell r="K558" t="str">
            <v>1157  Contrôle</v>
          </cell>
          <cell r="M558" t="str">
            <v>410V tri</v>
          </cell>
          <cell r="P558" t="str">
            <v>1,5Kw</v>
          </cell>
          <cell r="Q558"/>
          <cell r="R558" t="str">
            <v>non</v>
          </cell>
          <cell r="S558" t="str">
            <v>non</v>
          </cell>
          <cell r="T558" t="str">
            <v>non</v>
          </cell>
          <cell r="U558" t="str">
            <v>non</v>
          </cell>
          <cell r="V558" t="str">
            <v>non</v>
          </cell>
          <cell r="W558" t="str">
            <v>oui</v>
          </cell>
          <cell r="AC558" t="str">
            <v>Vide</v>
          </cell>
          <cell r="AH558" t="str">
            <v>non</v>
          </cell>
        </row>
        <row r="559">
          <cell r="A559" t="str">
            <v>640</v>
          </cell>
          <cell r="B559">
            <v>39318</v>
          </cell>
          <cell r="C559" t="str">
            <v>libre</v>
          </cell>
          <cell r="D559"/>
          <cell r="E559">
            <v>0</v>
          </cell>
          <cell r="F559">
            <v>0</v>
          </cell>
          <cell r="I559"/>
          <cell r="J559"/>
          <cell r="K559"/>
          <cell r="L559"/>
          <cell r="M559" t="str">
            <v>autre</v>
          </cell>
          <cell r="Q559"/>
          <cell r="R559" t="str">
            <v>non</v>
          </cell>
          <cell r="S559" t="str">
            <v>non</v>
          </cell>
          <cell r="T559" t="str">
            <v>non</v>
          </cell>
          <cell r="U559" t="str">
            <v>non</v>
          </cell>
          <cell r="V559" t="str">
            <v>non</v>
          </cell>
          <cell r="W559" t="str">
            <v>non</v>
          </cell>
          <cell r="AC559"/>
          <cell r="AE559"/>
          <cell r="AH559" t="str">
            <v>non</v>
          </cell>
        </row>
        <row r="560">
          <cell r="A560" t="str">
            <v>641</v>
          </cell>
          <cell r="B560">
            <v>40763</v>
          </cell>
          <cell r="C560" t="str">
            <v>DOMINO</v>
          </cell>
          <cell r="D560" t="str">
            <v>Marquage jet d'encre</v>
          </cell>
          <cell r="E560">
            <v>37742.582638888889</v>
          </cell>
          <cell r="F560">
            <v>0</v>
          </cell>
          <cell r="I560" t="str">
            <v>série A</v>
          </cell>
          <cell r="J560" t="str">
            <v>N2A12017</v>
          </cell>
          <cell r="K560" t="str">
            <v>1126  Confection silicones</v>
          </cell>
          <cell r="L560">
            <v>2003</v>
          </cell>
          <cell r="M560" t="str">
            <v>230V mono</v>
          </cell>
          <cell r="Q560" t="str">
            <v>200VA</v>
          </cell>
          <cell r="R560" t="str">
            <v>non</v>
          </cell>
          <cell r="S560" t="str">
            <v>non</v>
          </cell>
          <cell r="T560" t="str">
            <v>non</v>
          </cell>
          <cell r="U560" t="str">
            <v>non</v>
          </cell>
          <cell r="V560" t="str">
            <v>non</v>
          </cell>
          <cell r="W560" t="str">
            <v>non</v>
          </cell>
          <cell r="AC560" t="str">
            <v>manuel utilisateur, sécurité, maintenance</v>
          </cell>
          <cell r="AE560" t="str">
            <v>Domino Young</v>
          </cell>
          <cell r="AH560" t="str">
            <v>oui</v>
          </cell>
        </row>
        <row r="561">
          <cell r="A561" t="str">
            <v>642</v>
          </cell>
          <cell r="B561">
            <v>40598</v>
          </cell>
          <cell r="C561" t="str">
            <v>BILLION</v>
          </cell>
          <cell r="D561" t="str">
            <v>Presse injection plastique</v>
          </cell>
          <cell r="E561">
            <v>0</v>
          </cell>
          <cell r="F561">
            <v>39415.540972222225</v>
          </cell>
          <cell r="G561" t="str">
            <v>ferraillage</v>
          </cell>
          <cell r="K561" t="str">
            <v>1164  Travaux neufs</v>
          </cell>
          <cell r="M561" t="str">
            <v>autre</v>
          </cell>
          <cell r="R561" t="str">
            <v>non</v>
          </cell>
          <cell r="S561" t="str">
            <v>non</v>
          </cell>
          <cell r="T561" t="str">
            <v>non</v>
          </cell>
          <cell r="U561" t="str">
            <v>non</v>
          </cell>
          <cell r="V561" t="str">
            <v>non</v>
          </cell>
          <cell r="W561" t="str">
            <v>non</v>
          </cell>
          <cell r="AF561" t="str">
            <v>Presse en provenance de Paulstra Vierzon (récupération M. Dolez)</v>
          </cell>
          <cell r="AH561" t="str">
            <v>non</v>
          </cell>
        </row>
        <row r="562">
          <cell r="A562" t="str">
            <v>643</v>
          </cell>
          <cell r="B562">
            <v>40637</v>
          </cell>
          <cell r="C562" t="str">
            <v>Eti michau</v>
          </cell>
          <cell r="D562" t="str">
            <v>machine de roulage colliers</v>
          </cell>
          <cell r="E562">
            <v>38322.540972222225</v>
          </cell>
          <cell r="F562">
            <v>40558.540972222225</v>
          </cell>
          <cell r="G562" t="str">
            <v>transféré à HUTCHINSON Sousse (Tunisie)</v>
          </cell>
          <cell r="J562" t="str">
            <v>1580/2004</v>
          </cell>
          <cell r="K562" t="str">
            <v>1118  Colliers de fixation</v>
          </cell>
          <cell r="L562">
            <v>2003</v>
          </cell>
          <cell r="M562" t="str">
            <v>410V tri</v>
          </cell>
          <cell r="P562" t="str">
            <v>2.5 kW</v>
          </cell>
          <cell r="R562" t="str">
            <v>non</v>
          </cell>
          <cell r="S562" t="str">
            <v>non</v>
          </cell>
          <cell r="T562" t="str">
            <v>non</v>
          </cell>
          <cell r="U562" t="str">
            <v>non</v>
          </cell>
          <cell r="V562" t="str">
            <v>non</v>
          </cell>
          <cell r="W562" t="str">
            <v>non</v>
          </cell>
          <cell r="AH562" t="str">
            <v>non</v>
          </cell>
        </row>
        <row r="563">
          <cell r="A563" t="str">
            <v>644</v>
          </cell>
          <cell r="B563">
            <v>40765</v>
          </cell>
          <cell r="C563" t="str">
            <v>FEMI</v>
          </cell>
          <cell r="D563" t="str">
            <v>touret</v>
          </cell>
          <cell r="E563">
            <v>37773.582638888889</v>
          </cell>
          <cell r="F563">
            <v>0</v>
          </cell>
          <cell r="I563">
            <v>163</v>
          </cell>
          <cell r="J563" t="str">
            <v>Code:8026531</v>
          </cell>
          <cell r="K563" t="str">
            <v>1116  Moulage</v>
          </cell>
          <cell r="L563">
            <v>2002</v>
          </cell>
          <cell r="M563" t="str">
            <v>230V mono</v>
          </cell>
          <cell r="P563" t="str">
            <v>1100W</v>
          </cell>
          <cell r="Q563"/>
          <cell r="R563" t="str">
            <v>non</v>
          </cell>
          <cell r="S563" t="str">
            <v>non</v>
          </cell>
          <cell r="T563" t="str">
            <v>non</v>
          </cell>
          <cell r="U563" t="str">
            <v>non</v>
          </cell>
          <cell r="V563" t="str">
            <v>non</v>
          </cell>
          <cell r="W563" t="str">
            <v>non</v>
          </cell>
          <cell r="AC563" t="str">
            <v>Instruction de mise en route, pièces de rechange</v>
          </cell>
          <cell r="AF563" t="str">
            <v>Cos f= 0.8</v>
          </cell>
          <cell r="AH563" t="str">
            <v>N/A</v>
          </cell>
        </row>
        <row r="564">
          <cell r="A564" t="str">
            <v>645</v>
          </cell>
          <cell r="B564">
            <v>41715</v>
          </cell>
          <cell r="C564" t="str">
            <v>Eurokraft</v>
          </cell>
          <cell r="D564" t="str">
            <v>chariot de manutention</v>
          </cell>
          <cell r="E564">
            <v>37773.582638888889</v>
          </cell>
          <cell r="F564">
            <v>41711.540972222225</v>
          </cell>
          <cell r="G564" t="str">
            <v>Ferraillage</v>
          </cell>
          <cell r="I564" t="str">
            <v>HS 5018 Hydr</v>
          </cell>
          <cell r="K564" t="str">
            <v>1156  Magasin / réception</v>
          </cell>
          <cell r="L564">
            <v>2003</v>
          </cell>
          <cell r="M564" t="str">
            <v>autre</v>
          </cell>
          <cell r="R564" t="str">
            <v>non</v>
          </cell>
          <cell r="S564" t="str">
            <v>non</v>
          </cell>
          <cell r="T564" t="str">
            <v>non</v>
          </cell>
          <cell r="U564" t="str">
            <v>non</v>
          </cell>
          <cell r="V564" t="str">
            <v>non</v>
          </cell>
          <cell r="W564" t="str">
            <v>non</v>
          </cell>
          <cell r="AC564" t="str">
            <v>livret</v>
          </cell>
          <cell r="AH564" t="str">
            <v>non</v>
          </cell>
        </row>
        <row r="565">
          <cell r="A565" t="str">
            <v>646</v>
          </cell>
          <cell r="B565">
            <v>42781</v>
          </cell>
          <cell r="C565" t="str">
            <v>Barbier</v>
          </cell>
          <cell r="D565" t="str">
            <v>tour de confection prototype</v>
          </cell>
          <cell r="E565">
            <v>0</v>
          </cell>
          <cell r="F565">
            <v>38384.041678240741</v>
          </cell>
          <cell r="G565" t="str">
            <v>non acquis</v>
          </cell>
          <cell r="K565" t="str">
            <v>1164  Travaux neufs</v>
          </cell>
          <cell r="M565" t="str">
            <v>autre</v>
          </cell>
          <cell r="R565" t="str">
            <v>non</v>
          </cell>
          <cell r="S565" t="str">
            <v>non</v>
          </cell>
          <cell r="T565" t="str">
            <v>non</v>
          </cell>
          <cell r="U565" t="str">
            <v>non</v>
          </cell>
          <cell r="V565" t="str">
            <v>non</v>
          </cell>
          <cell r="W565" t="str">
            <v>non</v>
          </cell>
          <cell r="AH565" t="str">
            <v>non</v>
          </cell>
        </row>
        <row r="566">
          <cell r="A566" t="str">
            <v>647</v>
          </cell>
          <cell r="B566">
            <v>40050</v>
          </cell>
          <cell r="C566" t="str">
            <v>COLT</v>
          </cell>
          <cell r="D566" t="str">
            <v>tourelle d'extraction toiture 101C (coté 101A)</v>
          </cell>
          <cell r="E566">
            <v>37803.582638888889</v>
          </cell>
          <cell r="F566">
            <v>0</v>
          </cell>
          <cell r="I566" t="str">
            <v>Extractair hélicoïda</v>
          </cell>
          <cell r="K566" t="str">
            <v>IG  Installations générales</v>
          </cell>
          <cell r="M566" t="str">
            <v>410V tri</v>
          </cell>
          <cell r="P566" t="str">
            <v>750w</v>
          </cell>
          <cell r="Q566"/>
          <cell r="R566" t="str">
            <v>non</v>
          </cell>
          <cell r="S566" t="str">
            <v>non</v>
          </cell>
          <cell r="T566" t="str">
            <v>non</v>
          </cell>
          <cell r="U566" t="str">
            <v>non</v>
          </cell>
          <cell r="V566" t="str">
            <v>non</v>
          </cell>
          <cell r="W566" t="str">
            <v>oui</v>
          </cell>
          <cell r="AC566" t="str">
            <v>Notice d'instruction</v>
          </cell>
          <cell r="AF566" t="str">
            <v>Diam. 708mm, débit 11800m3/h, 960tr/min, 73db</v>
          </cell>
          <cell r="AH566" t="str">
            <v>non</v>
          </cell>
        </row>
        <row r="567">
          <cell r="A567" t="str">
            <v>648</v>
          </cell>
          <cell r="B567">
            <v>40050</v>
          </cell>
          <cell r="C567" t="str">
            <v>COLT</v>
          </cell>
          <cell r="D567" t="str">
            <v>tourelle d'extraction toiture 101C (tresseuses)</v>
          </cell>
          <cell r="E567">
            <v>37803.582638888889</v>
          </cell>
          <cell r="F567">
            <v>0</v>
          </cell>
          <cell r="I567" t="str">
            <v>Extractair hélicoïda</v>
          </cell>
          <cell r="K567" t="str">
            <v>IG  Installations générales</v>
          </cell>
          <cell r="M567" t="str">
            <v>410V tri</v>
          </cell>
          <cell r="P567" t="str">
            <v>750w</v>
          </cell>
          <cell r="Q567"/>
          <cell r="R567" t="str">
            <v>non</v>
          </cell>
          <cell r="S567" t="str">
            <v>non</v>
          </cell>
          <cell r="T567" t="str">
            <v>non</v>
          </cell>
          <cell r="U567" t="str">
            <v>non</v>
          </cell>
          <cell r="V567" t="str">
            <v>non</v>
          </cell>
          <cell r="W567" t="str">
            <v>oui</v>
          </cell>
          <cell r="AC567" t="str">
            <v>Notice d'instruction</v>
          </cell>
          <cell r="AF567" t="str">
            <v>Diam. 708mm, débit 11800m3/h, 960tr/min, 73db</v>
          </cell>
          <cell r="AH567" t="str">
            <v>non</v>
          </cell>
        </row>
        <row r="568">
          <cell r="A568" t="str">
            <v>649</v>
          </cell>
          <cell r="B568">
            <v>40088</v>
          </cell>
          <cell r="C568" t="str">
            <v>Clavel</v>
          </cell>
          <cell r="D568" t="str">
            <v>dénudeuse avec aspiration</v>
          </cell>
          <cell r="E568">
            <v>0</v>
          </cell>
          <cell r="F568">
            <v>0</v>
          </cell>
          <cell r="I568" t="str">
            <v>DP 169</v>
          </cell>
          <cell r="J568">
            <v>35</v>
          </cell>
          <cell r="K568" t="str">
            <v>1113  Tuyauteries</v>
          </cell>
          <cell r="L568">
            <v>2003</v>
          </cell>
          <cell r="M568" t="str">
            <v>410V tri</v>
          </cell>
          <cell r="P568" t="str">
            <v>2,2kw</v>
          </cell>
          <cell r="Q568"/>
          <cell r="R568" t="str">
            <v>oui</v>
          </cell>
          <cell r="S568" t="str">
            <v>non</v>
          </cell>
          <cell r="T568" t="str">
            <v>non</v>
          </cell>
          <cell r="U568" t="str">
            <v>non</v>
          </cell>
          <cell r="V568" t="str">
            <v>non</v>
          </cell>
          <cell r="W568" t="str">
            <v>oui</v>
          </cell>
          <cell r="AC568" t="str">
            <v>Notice technique (plans, schémas électrique, nomenclature pièces)</v>
          </cell>
          <cell r="AH568" t="str">
            <v>non</v>
          </cell>
        </row>
        <row r="569">
          <cell r="A569" t="str">
            <v>650</v>
          </cell>
          <cell r="B569">
            <v>39318</v>
          </cell>
          <cell r="C569" t="str">
            <v>Bandimex</v>
          </cell>
          <cell r="D569" t="str">
            <v>montage colliers Bandit</v>
          </cell>
          <cell r="E569">
            <v>37803.582638888889</v>
          </cell>
          <cell r="F569">
            <v>0</v>
          </cell>
          <cell r="I569" t="str">
            <v>V440</v>
          </cell>
          <cell r="J569">
            <v>2044</v>
          </cell>
          <cell r="K569" t="str">
            <v>1113  Tuyauteries</v>
          </cell>
          <cell r="L569">
            <v>2003</v>
          </cell>
          <cell r="M569" t="str">
            <v>autre</v>
          </cell>
          <cell r="Q569"/>
          <cell r="R569" t="str">
            <v>non</v>
          </cell>
          <cell r="S569" t="str">
            <v>non</v>
          </cell>
          <cell r="T569" t="str">
            <v>non</v>
          </cell>
          <cell r="U569" t="str">
            <v>non</v>
          </cell>
          <cell r="V569" t="str">
            <v>non</v>
          </cell>
          <cell r="W569" t="str">
            <v>non</v>
          </cell>
          <cell r="AC569" t="str">
            <v>Fiche installation et fonctionnement</v>
          </cell>
          <cell r="AE569"/>
          <cell r="AF569"/>
          <cell r="AH569" t="str">
            <v>non</v>
          </cell>
        </row>
        <row r="570">
          <cell r="A570" t="str">
            <v>651</v>
          </cell>
          <cell r="B570">
            <v>40050</v>
          </cell>
          <cell r="C570" t="str">
            <v>COMPA</v>
          </cell>
          <cell r="D570" t="str">
            <v>Poste de travail avec aspiration et filtres</v>
          </cell>
          <cell r="E570">
            <v>38180.582638888889</v>
          </cell>
          <cell r="F570">
            <v>0</v>
          </cell>
          <cell r="I570"/>
          <cell r="J570"/>
          <cell r="K570" t="str">
            <v>1120  Colliers spéciaux</v>
          </cell>
          <cell r="L570">
            <v>2003</v>
          </cell>
          <cell r="M570" t="str">
            <v>230V mono</v>
          </cell>
          <cell r="Q570"/>
          <cell r="R570" t="str">
            <v>non</v>
          </cell>
          <cell r="S570" t="str">
            <v>non</v>
          </cell>
          <cell r="T570" t="str">
            <v>non</v>
          </cell>
          <cell r="U570" t="str">
            <v>non</v>
          </cell>
          <cell r="V570" t="str">
            <v>non</v>
          </cell>
          <cell r="W570" t="str">
            <v>non</v>
          </cell>
          <cell r="AC570" t="str">
            <v>doc filtres, ventilateur</v>
          </cell>
          <cell r="AE570"/>
          <cell r="AF570" t="str">
            <v>Equipement mobile, utilisé par plusieurs Sections de production</v>
          </cell>
          <cell r="AH570" t="str">
            <v>non</v>
          </cell>
        </row>
        <row r="571">
          <cell r="A571" t="str">
            <v>652</v>
          </cell>
          <cell r="B571">
            <v>40598</v>
          </cell>
          <cell r="C571"/>
          <cell r="D571" t="str">
            <v>sertisseuse hydraulique</v>
          </cell>
          <cell r="E571">
            <v>0</v>
          </cell>
          <cell r="F571">
            <v>0</v>
          </cell>
          <cell r="I571"/>
          <cell r="K571" t="str">
            <v>1113  Tuyauteries</v>
          </cell>
          <cell r="M571" t="str">
            <v>410V tri</v>
          </cell>
          <cell r="Q571"/>
          <cell r="R571" t="str">
            <v>non</v>
          </cell>
          <cell r="S571" t="str">
            <v>non</v>
          </cell>
          <cell r="T571" t="str">
            <v>non</v>
          </cell>
          <cell r="U571" t="str">
            <v>non</v>
          </cell>
          <cell r="V571" t="str">
            <v>non</v>
          </cell>
          <cell r="W571" t="str">
            <v>non</v>
          </cell>
          <cell r="AC571"/>
          <cell r="AE571"/>
          <cell r="AH571" t="str">
            <v>non</v>
          </cell>
        </row>
        <row r="572">
          <cell r="A572" t="str">
            <v>653</v>
          </cell>
          <cell r="B572">
            <v>40598</v>
          </cell>
          <cell r="C572" t="str">
            <v>HERBER</v>
          </cell>
          <cell r="D572" t="str">
            <v>cintreuse</v>
          </cell>
          <cell r="E572">
            <v>0</v>
          </cell>
          <cell r="F572">
            <v>39619.582638888889</v>
          </cell>
          <cell r="G572" t="str">
            <v>ferraillage</v>
          </cell>
          <cell r="I572" t="str">
            <v>B30</v>
          </cell>
          <cell r="J572" t="str">
            <v>M911157</v>
          </cell>
          <cell r="K572" t="str">
            <v>1113  Tuyauteries</v>
          </cell>
          <cell r="M572" t="str">
            <v>autre</v>
          </cell>
          <cell r="R572" t="str">
            <v>non</v>
          </cell>
          <cell r="S572" t="str">
            <v>non</v>
          </cell>
          <cell r="T572" t="str">
            <v>non</v>
          </cell>
          <cell r="U572" t="str">
            <v>non</v>
          </cell>
          <cell r="V572" t="str">
            <v>non</v>
          </cell>
          <cell r="W572" t="str">
            <v>non</v>
          </cell>
          <cell r="AF572" t="str">
            <v>capacité max D=25 ép=1.5</v>
          </cell>
          <cell r="AH572" t="str">
            <v>non</v>
          </cell>
        </row>
        <row r="573">
          <cell r="A573" t="str">
            <v>654</v>
          </cell>
          <cell r="B573">
            <v>40765</v>
          </cell>
          <cell r="C573" t="str">
            <v>DREMEL</v>
          </cell>
          <cell r="D573" t="str">
            <v>mini perceuse</v>
          </cell>
          <cell r="E573">
            <v>37823.582638888889</v>
          </cell>
          <cell r="F573">
            <v>0</v>
          </cell>
          <cell r="I573">
            <v>398</v>
          </cell>
          <cell r="J573" t="str">
            <v>F013039865</v>
          </cell>
          <cell r="K573" t="str">
            <v>1125  Gaines légères</v>
          </cell>
          <cell r="L573">
            <v>2000</v>
          </cell>
          <cell r="M573" t="str">
            <v>230V mono</v>
          </cell>
          <cell r="P573" t="str">
            <v>125 w</v>
          </cell>
          <cell r="Q573"/>
          <cell r="R573" t="str">
            <v>non</v>
          </cell>
          <cell r="S573" t="str">
            <v>non</v>
          </cell>
          <cell r="T573" t="str">
            <v>non</v>
          </cell>
          <cell r="U573" t="str">
            <v>non</v>
          </cell>
          <cell r="V573" t="str">
            <v>non</v>
          </cell>
          <cell r="W573" t="str">
            <v>non</v>
          </cell>
          <cell r="AC573" t="str">
            <v>Livret d'instruction, liste d'outils</v>
          </cell>
          <cell r="AH573" t="str">
            <v>N/A</v>
          </cell>
        </row>
        <row r="574">
          <cell r="A574" t="str">
            <v>655</v>
          </cell>
          <cell r="B574">
            <v>40050</v>
          </cell>
          <cell r="C574" t="str">
            <v>CIAT</v>
          </cell>
          <cell r="D574" t="str">
            <v>ventilateur de parcours (local compresseur)</v>
          </cell>
          <cell r="E574">
            <v>37746.582638888889</v>
          </cell>
          <cell r="F574">
            <v>0</v>
          </cell>
          <cell r="I574" t="str">
            <v>ventilateur hélicoïd</v>
          </cell>
          <cell r="J574"/>
          <cell r="K574" t="str">
            <v>IG  Installations générales</v>
          </cell>
          <cell r="M574" t="str">
            <v>410V tri</v>
          </cell>
          <cell r="Q574"/>
          <cell r="R574" t="str">
            <v>non</v>
          </cell>
          <cell r="S574" t="str">
            <v>non</v>
          </cell>
          <cell r="T574" t="str">
            <v>non</v>
          </cell>
          <cell r="U574" t="str">
            <v>non</v>
          </cell>
          <cell r="V574" t="str">
            <v>non</v>
          </cell>
          <cell r="W574" t="str">
            <v>non</v>
          </cell>
          <cell r="AC574" t="str">
            <v>doc</v>
          </cell>
          <cell r="AF574"/>
          <cell r="AH574" t="str">
            <v>non</v>
          </cell>
        </row>
        <row r="575">
          <cell r="A575" t="str">
            <v>656</v>
          </cell>
          <cell r="B575">
            <v>40700</v>
          </cell>
          <cell r="C575" t="str">
            <v>France Transfo</v>
          </cell>
          <cell r="D575" t="str">
            <v xml:space="preserve">transformateur 20 000 / 400 V </v>
          </cell>
          <cell r="E575">
            <v>37622.540972222225</v>
          </cell>
          <cell r="F575">
            <v>0</v>
          </cell>
          <cell r="J575">
            <v>127223</v>
          </cell>
          <cell r="K575" t="str">
            <v>IG  Installations générales</v>
          </cell>
          <cell r="M575" t="str">
            <v>autre</v>
          </cell>
          <cell r="P575" t="str">
            <v>630kVA</v>
          </cell>
          <cell r="Q575"/>
          <cell r="R575" t="str">
            <v>non</v>
          </cell>
          <cell r="S575" t="str">
            <v>non</v>
          </cell>
          <cell r="T575" t="str">
            <v>non</v>
          </cell>
          <cell r="U575" t="str">
            <v>non</v>
          </cell>
          <cell r="V575" t="str">
            <v>non</v>
          </cell>
          <cell r="W575" t="str">
            <v>non</v>
          </cell>
          <cell r="AC575" t="str">
            <v>Doc technique, rapport de vérification du 18/04/2003</v>
          </cell>
          <cell r="AF575" t="str">
            <v>Couplage: Dyn 11             Diélectrique: huile minérale       Uc: 4%</v>
          </cell>
          <cell r="AH575" t="str">
            <v>oui</v>
          </cell>
        </row>
        <row r="576">
          <cell r="A576" t="str">
            <v>657</v>
          </cell>
          <cell r="B576">
            <v>42768</v>
          </cell>
          <cell r="C576" t="str">
            <v>VERLINDE</v>
          </cell>
          <cell r="D576" t="str">
            <v>potence pivotante  + palan 250 kg</v>
          </cell>
          <cell r="E576">
            <v>37895.582638888889</v>
          </cell>
          <cell r="F576">
            <v>0</v>
          </cell>
          <cell r="I576" t="str">
            <v>Palan : VL1 254 B1
P</v>
          </cell>
          <cell r="J576" t="str">
            <v>Numéro de référence:
- Palan :</v>
          </cell>
          <cell r="K576" t="str">
            <v>1126  Confection silicones</v>
          </cell>
          <cell r="L576">
            <v>2003</v>
          </cell>
          <cell r="M576" t="str">
            <v>410V tri</v>
          </cell>
          <cell r="P576" t="str">
            <v>0.2 / 0.05 kW</v>
          </cell>
          <cell r="Q576"/>
          <cell r="R576" t="str">
            <v>non</v>
          </cell>
          <cell r="S576" t="str">
            <v>non</v>
          </cell>
          <cell r="T576" t="str">
            <v>non</v>
          </cell>
          <cell r="U576" t="str">
            <v>non</v>
          </cell>
          <cell r="V576" t="str">
            <v>non</v>
          </cell>
          <cell r="W576" t="str">
            <v>non</v>
          </cell>
          <cell r="AC576" t="str">
            <v>notice potence et notice palan</v>
          </cell>
          <cell r="AE576"/>
          <cell r="AH576" t="str">
            <v>non</v>
          </cell>
        </row>
        <row r="577">
          <cell r="A577" t="str">
            <v>658</v>
          </cell>
          <cell r="B577">
            <v>39318</v>
          </cell>
          <cell r="C577" t="str">
            <v>VOGEL</v>
          </cell>
          <cell r="D577" t="str">
            <v>micro-pompe pour essai</v>
          </cell>
          <cell r="E577">
            <v>37895.582638888889</v>
          </cell>
          <cell r="F577">
            <v>0</v>
          </cell>
          <cell r="I577" t="str">
            <v>VECTOLUB</v>
          </cell>
          <cell r="J577" t="str">
            <v>USV1</v>
          </cell>
          <cell r="K577" t="str">
            <v>1159  Essais</v>
          </cell>
          <cell r="L577">
            <v>2002</v>
          </cell>
          <cell r="M577" t="str">
            <v>autre</v>
          </cell>
          <cell r="Q577"/>
          <cell r="R577" t="str">
            <v>oui</v>
          </cell>
          <cell r="S577" t="str">
            <v>non</v>
          </cell>
          <cell r="T577" t="str">
            <v>non</v>
          </cell>
          <cell r="U577" t="str">
            <v>non</v>
          </cell>
          <cell r="V577" t="str">
            <v>non</v>
          </cell>
          <cell r="W577" t="str">
            <v>non</v>
          </cell>
          <cell r="AC577"/>
          <cell r="AH577" t="str">
            <v>non</v>
          </cell>
        </row>
        <row r="578">
          <cell r="A578" t="str">
            <v>659</v>
          </cell>
          <cell r="B578">
            <v>39318</v>
          </cell>
          <cell r="C578"/>
          <cell r="D578" t="str">
            <v>Ventilateur d'extraction sortie autoclave N°390</v>
          </cell>
          <cell r="E578">
            <v>37895.582638888889</v>
          </cell>
          <cell r="F578">
            <v>0</v>
          </cell>
          <cell r="I578" t="str">
            <v>BPR 401/C</v>
          </cell>
          <cell r="J578"/>
          <cell r="K578" t="str">
            <v>1114  Extrusion</v>
          </cell>
          <cell r="M578" t="str">
            <v>230V mono</v>
          </cell>
          <cell r="P578" t="str">
            <v>0.55kW</v>
          </cell>
          <cell r="Q578" t="str">
            <v>620W</v>
          </cell>
          <cell r="R578" t="str">
            <v>non</v>
          </cell>
          <cell r="S578" t="str">
            <v>non</v>
          </cell>
          <cell r="T578" t="str">
            <v>non</v>
          </cell>
          <cell r="U578" t="str">
            <v>non</v>
          </cell>
          <cell r="V578" t="str">
            <v>non</v>
          </cell>
          <cell r="W578" t="str">
            <v>oui</v>
          </cell>
          <cell r="AC578" t="str">
            <v>Certificat de conformité, mesures aérauliques, nomenclature matériel.</v>
          </cell>
          <cell r="AH578" t="str">
            <v>non</v>
          </cell>
        </row>
        <row r="579">
          <cell r="A579" t="str">
            <v>660</v>
          </cell>
          <cell r="B579">
            <v>40050</v>
          </cell>
          <cell r="C579"/>
          <cell r="D579" t="str">
            <v>Ventilateur en pignon (bât 101B)</v>
          </cell>
          <cell r="E579">
            <v>0</v>
          </cell>
          <cell r="F579">
            <v>0</v>
          </cell>
          <cell r="J579"/>
          <cell r="K579" t="str">
            <v>IG  Installations générales</v>
          </cell>
          <cell r="M579" t="str">
            <v>230V mono</v>
          </cell>
          <cell r="Q579">
            <v>0.73599999999999999</v>
          </cell>
          <cell r="R579" t="str">
            <v>non</v>
          </cell>
          <cell r="S579" t="str">
            <v>non</v>
          </cell>
          <cell r="T579" t="str">
            <v>non</v>
          </cell>
          <cell r="U579" t="str">
            <v>non</v>
          </cell>
          <cell r="V579" t="str">
            <v>non</v>
          </cell>
          <cell r="W579" t="str">
            <v>oui</v>
          </cell>
          <cell r="AC579" t="str">
            <v>Vide</v>
          </cell>
          <cell r="AH579" t="str">
            <v>non</v>
          </cell>
        </row>
        <row r="580">
          <cell r="A580" t="str">
            <v>661</v>
          </cell>
          <cell r="B580">
            <v>40050</v>
          </cell>
          <cell r="C580"/>
          <cell r="D580" t="str">
            <v>Ventilateur en pignon (bât 101B)</v>
          </cell>
          <cell r="E580">
            <v>0</v>
          </cell>
          <cell r="F580">
            <v>0</v>
          </cell>
          <cell r="I580"/>
          <cell r="J580"/>
          <cell r="K580" t="str">
            <v>IG  Installations générales</v>
          </cell>
          <cell r="M580" t="str">
            <v>230V mono</v>
          </cell>
          <cell r="Q580">
            <v>0.73599999999999999</v>
          </cell>
          <cell r="R580" t="str">
            <v>non</v>
          </cell>
          <cell r="S580" t="str">
            <v>non</v>
          </cell>
          <cell r="T580" t="str">
            <v>non</v>
          </cell>
          <cell r="U580" t="str">
            <v>non</v>
          </cell>
          <cell r="V580" t="str">
            <v>non</v>
          </cell>
          <cell r="W580" t="str">
            <v>oui</v>
          </cell>
          <cell r="AC580" t="str">
            <v>Vide</v>
          </cell>
          <cell r="AH580" t="str">
            <v>non</v>
          </cell>
        </row>
        <row r="581">
          <cell r="A581" t="str">
            <v>662</v>
          </cell>
          <cell r="B581">
            <v>40050</v>
          </cell>
          <cell r="C581"/>
          <cell r="D581" t="str">
            <v>Extracteur en pignon (bât 101B)</v>
          </cell>
          <cell r="E581">
            <v>0</v>
          </cell>
          <cell r="F581">
            <v>0</v>
          </cell>
          <cell r="I581"/>
          <cell r="K581" t="str">
            <v>IG  Installations générales</v>
          </cell>
          <cell r="M581" t="str">
            <v>230V mono</v>
          </cell>
          <cell r="Q581">
            <v>0.73599999999999999</v>
          </cell>
          <cell r="R581" t="str">
            <v>non</v>
          </cell>
          <cell r="S581" t="str">
            <v>non</v>
          </cell>
          <cell r="T581" t="str">
            <v>non</v>
          </cell>
          <cell r="U581" t="str">
            <v>non</v>
          </cell>
          <cell r="V581" t="str">
            <v>non</v>
          </cell>
          <cell r="W581" t="str">
            <v>oui</v>
          </cell>
          <cell r="AC581" t="str">
            <v>Vide</v>
          </cell>
          <cell r="AH581" t="str">
            <v>non</v>
          </cell>
        </row>
        <row r="582">
          <cell r="A582" t="str">
            <v>663</v>
          </cell>
          <cell r="B582">
            <v>40050</v>
          </cell>
          <cell r="C582"/>
          <cell r="D582" t="str">
            <v>Extracteur en pignon (bât 101B)</v>
          </cell>
          <cell r="E582">
            <v>0</v>
          </cell>
          <cell r="F582">
            <v>0</v>
          </cell>
          <cell r="I582"/>
          <cell r="J582"/>
          <cell r="K582" t="str">
            <v>IG  Installations générales</v>
          </cell>
          <cell r="M582" t="str">
            <v>230V mono</v>
          </cell>
          <cell r="Q582">
            <v>0.73599999999999999</v>
          </cell>
          <cell r="R582" t="str">
            <v>non</v>
          </cell>
          <cell r="S582" t="str">
            <v>non</v>
          </cell>
          <cell r="T582" t="str">
            <v>non</v>
          </cell>
          <cell r="U582" t="str">
            <v>non</v>
          </cell>
          <cell r="V582" t="str">
            <v>non</v>
          </cell>
          <cell r="W582" t="str">
            <v>oui</v>
          </cell>
          <cell r="AC582" t="str">
            <v>Vide</v>
          </cell>
          <cell r="AE582"/>
          <cell r="AH582" t="str">
            <v>non</v>
          </cell>
        </row>
        <row r="583">
          <cell r="A583" t="str">
            <v>664</v>
          </cell>
          <cell r="B583">
            <v>39626</v>
          </cell>
          <cell r="C583" t="str">
            <v>D. Barbelion</v>
          </cell>
          <cell r="D583" t="str">
            <v>Presse manuelle de marquage</v>
          </cell>
          <cell r="E583">
            <v>0</v>
          </cell>
          <cell r="F583">
            <v>39619.582638888889</v>
          </cell>
          <cell r="G583" t="str">
            <v>ferraillage</v>
          </cell>
          <cell r="K583" t="str">
            <v>1126  Confection silicones</v>
          </cell>
          <cell r="M583" t="str">
            <v>autre</v>
          </cell>
          <cell r="Q583" t="str">
            <v>Non</v>
          </cell>
          <cell r="R583" t="str">
            <v>non</v>
          </cell>
          <cell r="S583" t="str">
            <v>non</v>
          </cell>
          <cell r="T583" t="str">
            <v>non</v>
          </cell>
          <cell r="U583" t="str">
            <v>non</v>
          </cell>
          <cell r="V583" t="str">
            <v>non</v>
          </cell>
          <cell r="W583" t="str">
            <v>non</v>
          </cell>
          <cell r="AC583" t="str">
            <v>vide</v>
          </cell>
          <cell r="AH583" t="str">
            <v>non</v>
          </cell>
        </row>
        <row r="584">
          <cell r="A584" t="str">
            <v>665</v>
          </cell>
          <cell r="B584">
            <v>42228</v>
          </cell>
          <cell r="D584" t="str">
            <v>Aérotherme eau chaude (bât 101C)</v>
          </cell>
          <cell r="E584">
            <v>37834.582638888889</v>
          </cell>
          <cell r="F584">
            <v>42228.582638888889</v>
          </cell>
          <cell r="G584" t="str">
            <v>ferraillage</v>
          </cell>
          <cell r="K584" t="str">
            <v>IG  Installations générales</v>
          </cell>
          <cell r="M584" t="str">
            <v>autre</v>
          </cell>
          <cell r="R584" t="str">
            <v>non</v>
          </cell>
          <cell r="S584" t="str">
            <v>non</v>
          </cell>
          <cell r="T584" t="str">
            <v>non</v>
          </cell>
          <cell r="U584" t="str">
            <v>oui</v>
          </cell>
          <cell r="V584" t="str">
            <v>non</v>
          </cell>
          <cell r="W584" t="str">
            <v>non</v>
          </cell>
          <cell r="AC584" t="str">
            <v>Manque Doc</v>
          </cell>
          <cell r="AH584" t="str">
            <v>non</v>
          </cell>
        </row>
        <row r="585">
          <cell r="A585" t="str">
            <v>666</v>
          </cell>
          <cell r="B585">
            <v>42228</v>
          </cell>
          <cell r="D585" t="str">
            <v>Aérotherme eau chaude (bât 101C)</v>
          </cell>
          <cell r="E585">
            <v>37835.582638888889</v>
          </cell>
          <cell r="F585">
            <v>42228.582638888889</v>
          </cell>
          <cell r="G585" t="str">
            <v>ferraillage</v>
          </cell>
          <cell r="K585" t="str">
            <v>IG  Installations générales</v>
          </cell>
          <cell r="M585" t="str">
            <v>autre</v>
          </cell>
          <cell r="R585" t="str">
            <v>non</v>
          </cell>
          <cell r="S585" t="str">
            <v>non</v>
          </cell>
          <cell r="T585" t="str">
            <v>non</v>
          </cell>
          <cell r="U585" t="str">
            <v>oui</v>
          </cell>
          <cell r="V585" t="str">
            <v>non</v>
          </cell>
          <cell r="W585" t="str">
            <v>non</v>
          </cell>
          <cell r="AC585" t="str">
            <v>Manque Doc</v>
          </cell>
          <cell r="AH585" t="str">
            <v>non</v>
          </cell>
        </row>
        <row r="586">
          <cell r="A586" t="str">
            <v>667</v>
          </cell>
          <cell r="B586">
            <v>40765</v>
          </cell>
          <cell r="C586"/>
          <cell r="D586" t="str">
            <v>Anneau aspirant pour plateaux circulaires</v>
          </cell>
          <cell r="E586">
            <v>0</v>
          </cell>
          <cell r="F586">
            <v>0</v>
          </cell>
          <cell r="K586" t="str">
            <v>1114  Extrusion</v>
          </cell>
          <cell r="M586" t="str">
            <v>autre</v>
          </cell>
          <cell r="R586" t="str">
            <v>non</v>
          </cell>
          <cell r="S586" t="str">
            <v>non</v>
          </cell>
          <cell r="T586" t="str">
            <v>non</v>
          </cell>
          <cell r="U586" t="str">
            <v>non</v>
          </cell>
          <cell r="V586" t="str">
            <v>non</v>
          </cell>
          <cell r="W586" t="str">
            <v>oui</v>
          </cell>
          <cell r="AC586"/>
          <cell r="AE586"/>
          <cell r="AF586"/>
          <cell r="AH586" t="str">
            <v>N/A</v>
          </cell>
        </row>
        <row r="587">
          <cell r="A587" t="str">
            <v>668</v>
          </cell>
          <cell r="B587">
            <v>42768</v>
          </cell>
          <cell r="C587"/>
          <cell r="D587" t="str">
            <v>Extracteur extrudeuse 169+ Four</v>
          </cell>
          <cell r="E587">
            <v>0</v>
          </cell>
          <cell r="F587">
            <v>0</v>
          </cell>
          <cell r="K587" t="str">
            <v>1114  Extrusion</v>
          </cell>
          <cell r="M587" t="str">
            <v>230V mono</v>
          </cell>
          <cell r="Q587" t="str">
            <v>860W</v>
          </cell>
          <cell r="R587" t="str">
            <v>non</v>
          </cell>
          <cell r="S587" t="str">
            <v>non</v>
          </cell>
          <cell r="T587" t="str">
            <v>non</v>
          </cell>
          <cell r="U587" t="str">
            <v>non</v>
          </cell>
          <cell r="V587" t="str">
            <v>non</v>
          </cell>
          <cell r="W587" t="str">
            <v>oui</v>
          </cell>
          <cell r="AC587"/>
          <cell r="AE587"/>
          <cell r="AH587" t="str">
            <v>oui</v>
          </cell>
        </row>
        <row r="588">
          <cell r="A588" t="str">
            <v>669</v>
          </cell>
          <cell r="B588">
            <v>42331</v>
          </cell>
          <cell r="D588" t="str">
            <v>?</v>
          </cell>
          <cell r="E588">
            <v>0</v>
          </cell>
          <cell r="F588">
            <v>42331.540972222225</v>
          </cell>
          <cell r="G588" t="str">
            <v>Ferraillage</v>
          </cell>
          <cell r="K588" t="str">
            <v>1117  Soudure</v>
          </cell>
          <cell r="M588" t="str">
            <v>autre</v>
          </cell>
          <cell r="R588" t="str">
            <v>non</v>
          </cell>
          <cell r="S588" t="str">
            <v>non</v>
          </cell>
          <cell r="T588" t="str">
            <v>non</v>
          </cell>
          <cell r="U588" t="str">
            <v>non</v>
          </cell>
          <cell r="V588" t="str">
            <v>non</v>
          </cell>
          <cell r="W588" t="str">
            <v>non</v>
          </cell>
          <cell r="AC588" t="str">
            <v>Vide</v>
          </cell>
          <cell r="AH588" t="str">
            <v>non</v>
          </cell>
        </row>
        <row r="589">
          <cell r="A589" t="str">
            <v>670</v>
          </cell>
          <cell r="B589">
            <v>39850</v>
          </cell>
          <cell r="D589" t="str">
            <v>Adoucisseur</v>
          </cell>
          <cell r="E589">
            <v>0</v>
          </cell>
          <cell r="F589">
            <v>39649.582638888889</v>
          </cell>
          <cell r="G589" t="str">
            <v>stockage</v>
          </cell>
          <cell r="I589" t="str">
            <v>Press ATM 20-60</v>
          </cell>
          <cell r="K589" t="str">
            <v>IG  Installations générales</v>
          </cell>
          <cell r="M589" t="str">
            <v>230V mono</v>
          </cell>
          <cell r="R589" t="str">
            <v>non</v>
          </cell>
          <cell r="S589" t="str">
            <v>non</v>
          </cell>
          <cell r="T589" t="str">
            <v>non</v>
          </cell>
          <cell r="U589" t="str">
            <v>oui</v>
          </cell>
          <cell r="V589" t="str">
            <v>non</v>
          </cell>
          <cell r="W589" t="str">
            <v>non</v>
          </cell>
          <cell r="AF589" t="str">
            <v>utilisé en alimentation chaudière vapeur N°615</v>
          </cell>
          <cell r="AH589" t="str">
            <v>non</v>
          </cell>
        </row>
        <row r="590">
          <cell r="A590" t="str">
            <v>671</v>
          </cell>
          <cell r="B590">
            <v>43711</v>
          </cell>
          <cell r="C590" t="str">
            <v>ACT Engineering</v>
          </cell>
          <cell r="D590" t="str">
            <v>Aspiration tronçonneuse</v>
          </cell>
          <cell r="E590">
            <v>36495.582638888889</v>
          </cell>
          <cell r="F590">
            <v>43026.582638888889</v>
          </cell>
          <cell r="G590" t="str">
            <v>Ferraillage</v>
          </cell>
          <cell r="I590" t="str">
            <v>Ventilo AP 310 AREM</v>
          </cell>
          <cell r="J590" t="str">
            <v>N° ACT A6.45.90.9/UW</v>
          </cell>
          <cell r="K590" t="str">
            <v>1122  Cintrage</v>
          </cell>
          <cell r="M590" t="str">
            <v>autre</v>
          </cell>
          <cell r="P590" t="str">
            <v>750W</v>
          </cell>
          <cell r="R590" t="str">
            <v>non</v>
          </cell>
          <cell r="S590" t="str">
            <v>non</v>
          </cell>
          <cell r="T590" t="str">
            <v>non</v>
          </cell>
          <cell r="U590" t="str">
            <v>non</v>
          </cell>
          <cell r="V590" t="str">
            <v>non</v>
          </cell>
          <cell r="W590" t="str">
            <v>oui</v>
          </cell>
          <cell r="AC590" t="str">
            <v>Doc technique</v>
          </cell>
          <cell r="AH590" t="str">
            <v>non</v>
          </cell>
        </row>
        <row r="591">
          <cell r="A591" t="str">
            <v>672</v>
          </cell>
          <cell r="B591">
            <v>43711</v>
          </cell>
          <cell r="C591" t="str">
            <v>ACT Engineering</v>
          </cell>
          <cell r="D591" t="str">
            <v>Aspiration cintreuse</v>
          </cell>
          <cell r="E591">
            <v>0</v>
          </cell>
          <cell r="F591">
            <v>43083.582638888889</v>
          </cell>
          <cell r="G591" t="str">
            <v>Ferraillage</v>
          </cell>
          <cell r="K591" t="str">
            <v>1127  Colliers à secteurs</v>
          </cell>
          <cell r="M591" t="str">
            <v>autre</v>
          </cell>
          <cell r="R591" t="str">
            <v>non</v>
          </cell>
          <cell r="S591" t="str">
            <v>non</v>
          </cell>
          <cell r="T591" t="str">
            <v>non</v>
          </cell>
          <cell r="U591" t="str">
            <v>non</v>
          </cell>
          <cell r="V591" t="str">
            <v>non</v>
          </cell>
          <cell r="W591" t="str">
            <v>oui</v>
          </cell>
          <cell r="AH591" t="str">
            <v>N/A</v>
          </cell>
        </row>
        <row r="592">
          <cell r="A592" t="str">
            <v>673</v>
          </cell>
          <cell r="B592">
            <v>42781</v>
          </cell>
          <cell r="C592" t="str">
            <v>ACT Engineering</v>
          </cell>
          <cell r="D592" t="str">
            <v>Aspiration local soudure</v>
          </cell>
          <cell r="E592">
            <v>0</v>
          </cell>
          <cell r="F592">
            <v>0</v>
          </cell>
          <cell r="K592" t="str">
            <v>IG  Installations générales</v>
          </cell>
          <cell r="M592" t="str">
            <v>410V tri</v>
          </cell>
          <cell r="Q592"/>
          <cell r="R592" t="str">
            <v>non</v>
          </cell>
          <cell r="S592" t="str">
            <v>non</v>
          </cell>
          <cell r="T592" t="str">
            <v>non</v>
          </cell>
          <cell r="U592" t="str">
            <v>non</v>
          </cell>
          <cell r="V592" t="str">
            <v>non</v>
          </cell>
          <cell r="W592" t="str">
            <v>oui</v>
          </cell>
          <cell r="AC592" t="str">
            <v>Vide</v>
          </cell>
          <cell r="AE592"/>
          <cell r="AF592" t="str">
            <v>Transformée en août 2011 en extraction local soudure
(Initialement aspiration au sol dans les cabines de soudure, remplacée par 7 bras aspirants et extracteur extérieur -&gt; installation N°962)</v>
          </cell>
          <cell r="AH592" t="str">
            <v>non</v>
          </cell>
        </row>
        <row r="593">
          <cell r="A593" t="str">
            <v>674</v>
          </cell>
          <cell r="B593">
            <v>39318</v>
          </cell>
          <cell r="C593" t="str">
            <v>Miyachi</v>
          </cell>
          <cell r="D593" t="str">
            <v>Contrôleur d'intensité</v>
          </cell>
          <cell r="E593">
            <v>38018.540972222225</v>
          </cell>
          <cell r="F593">
            <v>0</v>
          </cell>
          <cell r="I593" t="str">
            <v>MM 326 B 06 26</v>
          </cell>
          <cell r="J593">
            <v>346198</v>
          </cell>
          <cell r="K593" t="str">
            <v>1120  Colliers spéciaux</v>
          </cell>
          <cell r="L593">
            <v>2003</v>
          </cell>
          <cell r="M593" t="str">
            <v>230V mono</v>
          </cell>
          <cell r="P593" t="str">
            <v>230VA</v>
          </cell>
          <cell r="Q593"/>
          <cell r="R593" t="str">
            <v>non</v>
          </cell>
          <cell r="S593" t="str">
            <v>non</v>
          </cell>
          <cell r="T593" t="str">
            <v>non</v>
          </cell>
          <cell r="U593" t="str">
            <v>non</v>
          </cell>
          <cell r="V593" t="str">
            <v>non</v>
          </cell>
          <cell r="W593" t="str">
            <v>non</v>
          </cell>
          <cell r="AC593" t="str">
            <v>certificat d'étalonnage
documentation complète</v>
          </cell>
          <cell r="AE593" t="str">
            <v>ARO</v>
          </cell>
          <cell r="AF593" t="str">
            <v>mise en service et formation par technicien ARO le 18/02/04</v>
          </cell>
          <cell r="AH593" t="str">
            <v>non</v>
          </cell>
        </row>
        <row r="594">
          <cell r="A594" t="str">
            <v>675</v>
          </cell>
          <cell r="B594">
            <v>39932</v>
          </cell>
          <cell r="C594"/>
          <cell r="D594" t="str">
            <v>Extracteur salle de pause</v>
          </cell>
          <cell r="E594">
            <v>0</v>
          </cell>
          <cell r="F594">
            <v>0</v>
          </cell>
          <cell r="K594" t="str">
            <v>IG  Installations générales</v>
          </cell>
          <cell r="M594" t="str">
            <v>230V mono</v>
          </cell>
          <cell r="Q594"/>
          <cell r="R594" t="str">
            <v>non</v>
          </cell>
          <cell r="S594" t="str">
            <v>non</v>
          </cell>
          <cell r="T594" t="str">
            <v>non</v>
          </cell>
          <cell r="U594" t="str">
            <v>non</v>
          </cell>
          <cell r="V594" t="str">
            <v>non</v>
          </cell>
          <cell r="W594" t="str">
            <v>oui</v>
          </cell>
          <cell r="AC594"/>
          <cell r="AF594" t="str">
            <v>Ventilateur d'extraction installé au dessus du faux plafond
Réseau d'aspiration avec 4 bouches</v>
          </cell>
          <cell r="AH594" t="str">
            <v>non</v>
          </cell>
        </row>
        <row r="595">
          <cell r="A595" t="str">
            <v>676</v>
          </cell>
          <cell r="B595">
            <v>39318</v>
          </cell>
          <cell r="C595" t="str">
            <v>Hydro air</v>
          </cell>
          <cell r="D595" t="str">
            <v>Pompe à main pression</v>
          </cell>
          <cell r="E595">
            <v>0</v>
          </cell>
          <cell r="F595">
            <v>0</v>
          </cell>
          <cell r="I595" t="str">
            <v>433 13</v>
          </cell>
          <cell r="J595">
            <v>51943</v>
          </cell>
          <cell r="K595" t="str">
            <v>1159  Essais</v>
          </cell>
          <cell r="M595" t="str">
            <v>autre</v>
          </cell>
          <cell r="R595" t="str">
            <v>non</v>
          </cell>
          <cell r="S595" t="str">
            <v>non</v>
          </cell>
          <cell r="T595" t="str">
            <v>non</v>
          </cell>
          <cell r="U595" t="str">
            <v>non</v>
          </cell>
          <cell r="V595" t="str">
            <v>non</v>
          </cell>
          <cell r="W595" t="str">
            <v>non</v>
          </cell>
          <cell r="AC595"/>
          <cell r="AF595" t="str">
            <v>200 bars</v>
          </cell>
          <cell r="AH595" t="str">
            <v>non</v>
          </cell>
        </row>
        <row r="596">
          <cell r="A596" t="str">
            <v>677</v>
          </cell>
          <cell r="B596">
            <v>40050</v>
          </cell>
          <cell r="D596" t="str">
            <v>rideau automatique bâtiment 107</v>
          </cell>
          <cell r="E596">
            <v>37469.582638888889</v>
          </cell>
          <cell r="F596">
            <v>38200.582638888889</v>
          </cell>
          <cell r="G596" t="str">
            <v>ferraillage</v>
          </cell>
          <cell r="K596" t="str">
            <v>IG  Installations générales</v>
          </cell>
          <cell r="M596" t="str">
            <v>autre</v>
          </cell>
          <cell r="R596" t="str">
            <v>non</v>
          </cell>
          <cell r="S596" t="str">
            <v>non</v>
          </cell>
          <cell r="T596" t="str">
            <v>non</v>
          </cell>
          <cell r="U596" t="str">
            <v>non</v>
          </cell>
          <cell r="V596" t="str">
            <v>non</v>
          </cell>
          <cell r="W596" t="str">
            <v>non</v>
          </cell>
          <cell r="AH596" t="str">
            <v>non</v>
          </cell>
        </row>
        <row r="597">
          <cell r="A597" t="str">
            <v>678</v>
          </cell>
          <cell r="B597">
            <v>40765</v>
          </cell>
          <cell r="C597" t="str">
            <v>DELTA NEU</v>
          </cell>
          <cell r="D597" t="str">
            <v>dépoussiéreur mobile</v>
          </cell>
          <cell r="E597">
            <v>38078.582638888889</v>
          </cell>
          <cell r="F597">
            <v>0</v>
          </cell>
          <cell r="I597" t="str">
            <v>Poluclean P11</v>
          </cell>
          <cell r="J597"/>
          <cell r="K597" t="str">
            <v>1120  Colliers spéciaux</v>
          </cell>
          <cell r="M597" t="str">
            <v>230V tri</v>
          </cell>
          <cell r="R597" t="str">
            <v>non</v>
          </cell>
          <cell r="S597" t="str">
            <v>non</v>
          </cell>
          <cell r="T597" t="str">
            <v>non</v>
          </cell>
          <cell r="U597" t="str">
            <v>non</v>
          </cell>
          <cell r="V597" t="str">
            <v>non</v>
          </cell>
          <cell r="W597" t="str">
            <v>non</v>
          </cell>
          <cell r="AC597"/>
          <cell r="AF597"/>
          <cell r="AH597" t="str">
            <v>N/A</v>
          </cell>
        </row>
        <row r="598">
          <cell r="A598" t="str">
            <v>679</v>
          </cell>
          <cell r="B598">
            <v>40765</v>
          </cell>
          <cell r="C598" t="str">
            <v>METTLER TOLEDO</v>
          </cell>
          <cell r="D598" t="str">
            <v>balance de pesée</v>
          </cell>
          <cell r="E598">
            <v>0</v>
          </cell>
          <cell r="F598">
            <v>0</v>
          </cell>
          <cell r="J598"/>
          <cell r="K598" t="str">
            <v>1114  Extrusion</v>
          </cell>
          <cell r="M598" t="str">
            <v>autre</v>
          </cell>
          <cell r="Q598"/>
          <cell r="R598" t="str">
            <v>non</v>
          </cell>
          <cell r="S598" t="str">
            <v>non</v>
          </cell>
          <cell r="T598" t="str">
            <v>non</v>
          </cell>
          <cell r="U598" t="str">
            <v>non</v>
          </cell>
          <cell r="V598" t="str">
            <v>non</v>
          </cell>
          <cell r="W598" t="str">
            <v>non</v>
          </cell>
          <cell r="AC598"/>
          <cell r="AE598"/>
          <cell r="AH598" t="str">
            <v>N/A</v>
          </cell>
        </row>
        <row r="599">
          <cell r="A599" t="str">
            <v>680</v>
          </cell>
          <cell r="B599">
            <v>39318</v>
          </cell>
          <cell r="C599" t="str">
            <v>PRAMAC LIFTER</v>
          </cell>
          <cell r="D599" t="str">
            <v>transpalette peseur 2000 kg</v>
          </cell>
          <cell r="E599">
            <v>38139.582638888889</v>
          </cell>
          <cell r="F599">
            <v>0</v>
          </cell>
          <cell r="I599" t="str">
            <v>Handing systems - PX</v>
          </cell>
          <cell r="J599"/>
          <cell r="K599" t="str">
            <v>1156  Magasin / réception</v>
          </cell>
          <cell r="M599" t="str">
            <v>autre</v>
          </cell>
          <cell r="Q599"/>
          <cell r="R599" t="str">
            <v>non</v>
          </cell>
          <cell r="S599" t="str">
            <v>non</v>
          </cell>
          <cell r="T599" t="str">
            <v>non</v>
          </cell>
          <cell r="U599" t="str">
            <v>non</v>
          </cell>
          <cell r="V599" t="str">
            <v>non</v>
          </cell>
          <cell r="W599" t="str">
            <v>non</v>
          </cell>
          <cell r="AC599" t="str">
            <v>doc utilisation  + PR</v>
          </cell>
          <cell r="AE599" t="str">
            <v>acheté chez SOFI</v>
          </cell>
          <cell r="AH599" t="str">
            <v>non</v>
          </cell>
        </row>
        <row r="600">
          <cell r="A600" t="str">
            <v>681</v>
          </cell>
          <cell r="B600">
            <v>39850</v>
          </cell>
          <cell r="C600" t="str">
            <v>ARO</v>
          </cell>
          <cell r="D600" t="str">
            <v>Pompe pour vidange</v>
          </cell>
          <cell r="E600">
            <v>0</v>
          </cell>
          <cell r="F600">
            <v>0</v>
          </cell>
          <cell r="I600"/>
          <cell r="J600"/>
          <cell r="K600" t="str">
            <v>1154  Maintenance</v>
          </cell>
          <cell r="M600" t="str">
            <v>autre</v>
          </cell>
          <cell r="Q600"/>
          <cell r="R600" t="str">
            <v>non</v>
          </cell>
          <cell r="S600" t="str">
            <v>non</v>
          </cell>
          <cell r="T600" t="str">
            <v>non</v>
          </cell>
          <cell r="U600" t="str">
            <v>non</v>
          </cell>
          <cell r="V600" t="str">
            <v>non</v>
          </cell>
          <cell r="W600" t="str">
            <v>non</v>
          </cell>
          <cell r="AC600"/>
          <cell r="AE600"/>
          <cell r="AF600"/>
          <cell r="AH600" t="str">
            <v>non</v>
          </cell>
        </row>
        <row r="601">
          <cell r="A601" t="str">
            <v>682</v>
          </cell>
          <cell r="B601">
            <v>40050</v>
          </cell>
          <cell r="C601" t="str">
            <v>France Fermeture</v>
          </cell>
          <cell r="D601" t="str">
            <v>rideau métallique bâtiment 107</v>
          </cell>
          <cell r="E601">
            <v>38200.582638888889</v>
          </cell>
          <cell r="F601">
            <v>0</v>
          </cell>
          <cell r="I601" t="str">
            <v>Vulcano vulcaine</v>
          </cell>
          <cell r="J601"/>
          <cell r="K601" t="str">
            <v>IG  Installations générales</v>
          </cell>
          <cell r="M601" t="str">
            <v>230V mono</v>
          </cell>
          <cell r="Q601"/>
          <cell r="R601" t="str">
            <v>non</v>
          </cell>
          <cell r="S601" t="str">
            <v>non</v>
          </cell>
          <cell r="T601" t="str">
            <v>non</v>
          </cell>
          <cell r="U601" t="str">
            <v>non</v>
          </cell>
          <cell r="V601" t="str">
            <v>non</v>
          </cell>
          <cell r="W601" t="str">
            <v>non</v>
          </cell>
          <cell r="AC601" t="str">
            <v>doc technique avec éclaté PR</v>
          </cell>
          <cell r="AE601" t="str">
            <v>M3P</v>
          </cell>
          <cell r="AF601"/>
          <cell r="AH601" t="str">
            <v>non</v>
          </cell>
        </row>
        <row r="602">
          <cell r="A602" t="str">
            <v>683</v>
          </cell>
          <cell r="B602">
            <v>42776</v>
          </cell>
          <cell r="C602" t="str">
            <v>SERVATHIN</v>
          </cell>
          <cell r="D602" t="str">
            <v>Enceinte chaud / froid SERVATHIN (groupe clim)</v>
          </cell>
          <cell r="E602">
            <v>38468.582638888889</v>
          </cell>
          <cell r="F602">
            <v>0</v>
          </cell>
          <cell r="J602" t="str">
            <v>I216 1817</v>
          </cell>
          <cell r="K602" t="str">
            <v>1159  Essais</v>
          </cell>
          <cell r="L602">
            <v>2005</v>
          </cell>
          <cell r="M602" t="str">
            <v>410V tri</v>
          </cell>
          <cell r="P602" t="str">
            <v>34 kW</v>
          </cell>
          <cell r="Q602"/>
          <cell r="R602" t="str">
            <v>non</v>
          </cell>
          <cell r="S602" t="str">
            <v>non</v>
          </cell>
          <cell r="T602" t="str">
            <v>non</v>
          </cell>
          <cell r="U602" t="str">
            <v>non</v>
          </cell>
          <cell r="V602" t="str">
            <v>non</v>
          </cell>
          <cell r="W602" t="str">
            <v>non</v>
          </cell>
          <cell r="AC602"/>
          <cell r="AF602" t="str">
            <v>R23 - 5 kg
R404A - 10 kg</v>
          </cell>
          <cell r="AH602" t="str">
            <v>non</v>
          </cell>
        </row>
        <row r="603">
          <cell r="A603" t="str">
            <v>684</v>
          </cell>
          <cell r="B603">
            <v>40765</v>
          </cell>
          <cell r="C603" t="str">
            <v>MAPE</v>
          </cell>
          <cell r="D603" t="str">
            <v>tank</v>
          </cell>
          <cell r="E603">
            <v>0</v>
          </cell>
          <cell r="F603">
            <v>0</v>
          </cell>
          <cell r="J603" t="str">
            <v>65-245-172</v>
          </cell>
          <cell r="K603" t="str">
            <v>1123  Passivation / Finition décolletage</v>
          </cell>
          <cell r="M603" t="str">
            <v>230V mono</v>
          </cell>
          <cell r="P603" t="str">
            <v>370W</v>
          </cell>
          <cell r="Q603"/>
          <cell r="R603" t="str">
            <v>non</v>
          </cell>
          <cell r="S603" t="str">
            <v>non</v>
          </cell>
          <cell r="T603" t="str">
            <v>non</v>
          </cell>
          <cell r="U603" t="str">
            <v>non</v>
          </cell>
          <cell r="V603" t="str">
            <v>non</v>
          </cell>
          <cell r="W603" t="str">
            <v>non</v>
          </cell>
          <cell r="AC603"/>
          <cell r="AF603" t="str">
            <v>3000 tr/min</v>
          </cell>
          <cell r="AH603" t="str">
            <v>N/A</v>
          </cell>
        </row>
        <row r="604">
          <cell r="A604" t="str">
            <v>685</v>
          </cell>
          <cell r="B604">
            <v>40765</v>
          </cell>
          <cell r="C604" t="str">
            <v>?</v>
          </cell>
          <cell r="D604" t="str">
            <v>touret porte outil à ébavurer</v>
          </cell>
          <cell r="E604">
            <v>0</v>
          </cell>
          <cell r="F604">
            <v>0</v>
          </cell>
          <cell r="I604" t="str">
            <v>NV56A4</v>
          </cell>
          <cell r="J604" t="str">
            <v>T570575</v>
          </cell>
          <cell r="K604" t="str">
            <v>1116  Moulage</v>
          </cell>
          <cell r="M604" t="str">
            <v>230V mono</v>
          </cell>
          <cell r="Q604"/>
          <cell r="R604" t="str">
            <v>non</v>
          </cell>
          <cell r="S604" t="str">
            <v>non</v>
          </cell>
          <cell r="T604" t="str">
            <v>non</v>
          </cell>
          <cell r="U604" t="str">
            <v>non</v>
          </cell>
          <cell r="V604" t="str">
            <v>non</v>
          </cell>
          <cell r="W604" t="str">
            <v>non</v>
          </cell>
          <cell r="AC604" t="str">
            <v>vide</v>
          </cell>
          <cell r="AF604"/>
          <cell r="AH604" t="str">
            <v>N/A</v>
          </cell>
        </row>
        <row r="605">
          <cell r="A605" t="str">
            <v>686</v>
          </cell>
          <cell r="B605">
            <v>39318</v>
          </cell>
          <cell r="C605" t="str">
            <v>Leister</v>
          </cell>
          <cell r="D605" t="str">
            <v>souffleur thermique</v>
          </cell>
          <cell r="E605">
            <v>0</v>
          </cell>
          <cell r="F605">
            <v>0</v>
          </cell>
          <cell r="I605" t="str">
            <v>electron</v>
          </cell>
          <cell r="K605" t="str">
            <v>1113  Tuyauteries</v>
          </cell>
          <cell r="M605" t="str">
            <v>230V mono</v>
          </cell>
          <cell r="P605" t="str">
            <v>3400W</v>
          </cell>
          <cell r="Q605" t="str">
            <v>3450W</v>
          </cell>
          <cell r="R605" t="str">
            <v>non</v>
          </cell>
          <cell r="S605" t="str">
            <v>non</v>
          </cell>
          <cell r="T605" t="str">
            <v>non</v>
          </cell>
          <cell r="U605" t="str">
            <v>non</v>
          </cell>
          <cell r="V605" t="str">
            <v>non</v>
          </cell>
          <cell r="W605" t="str">
            <v>non</v>
          </cell>
          <cell r="AC605"/>
          <cell r="AF605"/>
          <cell r="AH605" t="str">
            <v>non</v>
          </cell>
        </row>
        <row r="606">
          <cell r="A606" t="str">
            <v>687</v>
          </cell>
          <cell r="B606">
            <v>39318</v>
          </cell>
          <cell r="C606" t="str">
            <v>Manuvit</v>
          </cell>
          <cell r="D606" t="str">
            <v>roule fût</v>
          </cell>
          <cell r="E606">
            <v>0</v>
          </cell>
          <cell r="F606">
            <v>0</v>
          </cell>
          <cell r="K606" t="str">
            <v>1156  Magasin / réception</v>
          </cell>
          <cell r="M606" t="str">
            <v>autre</v>
          </cell>
          <cell r="Q606"/>
          <cell r="R606" t="str">
            <v>non</v>
          </cell>
          <cell r="S606" t="str">
            <v>non</v>
          </cell>
          <cell r="T606" t="str">
            <v>non</v>
          </cell>
          <cell r="U606" t="str">
            <v>non</v>
          </cell>
          <cell r="V606" t="str">
            <v>non</v>
          </cell>
          <cell r="W606" t="str">
            <v>non</v>
          </cell>
          <cell r="AC606"/>
          <cell r="AH606" t="str">
            <v>non</v>
          </cell>
        </row>
        <row r="607">
          <cell r="A607" t="str">
            <v>688</v>
          </cell>
          <cell r="B607">
            <v>39318</v>
          </cell>
          <cell r="C607" t="str">
            <v>SARTORIUS</v>
          </cell>
          <cell r="D607" t="str">
            <v>balance de pesée</v>
          </cell>
          <cell r="E607">
            <v>0</v>
          </cell>
          <cell r="F607">
            <v>0</v>
          </cell>
          <cell r="I607" t="str">
            <v>PT6-000V2</v>
          </cell>
          <cell r="J607">
            <v>61102336</v>
          </cell>
          <cell r="K607" t="str">
            <v>1156  Magasin / réception</v>
          </cell>
          <cell r="M607" t="str">
            <v>230V mono</v>
          </cell>
          <cell r="P607" t="str">
            <v>16VA</v>
          </cell>
          <cell r="Q607"/>
          <cell r="R607" t="str">
            <v>non</v>
          </cell>
          <cell r="S607" t="str">
            <v>non</v>
          </cell>
          <cell r="T607" t="str">
            <v>non</v>
          </cell>
          <cell r="U607" t="str">
            <v>non</v>
          </cell>
          <cell r="V607" t="str">
            <v>non</v>
          </cell>
          <cell r="W607" t="str">
            <v>non</v>
          </cell>
          <cell r="AC607"/>
          <cell r="AH607" t="str">
            <v>non</v>
          </cell>
        </row>
        <row r="608">
          <cell r="A608" t="str">
            <v>689</v>
          </cell>
          <cell r="B608">
            <v>42901</v>
          </cell>
          <cell r="C608" t="str">
            <v>?</v>
          </cell>
          <cell r="D608" t="str">
            <v>déstratificateur bât 101B</v>
          </cell>
          <cell r="E608">
            <v>0</v>
          </cell>
          <cell r="F608">
            <v>42901.083344907405</v>
          </cell>
          <cell r="G608" t="str">
            <v>Ferraillage</v>
          </cell>
          <cell r="K608" t="str">
            <v>IG  Installations générales</v>
          </cell>
          <cell r="M608" t="str">
            <v>autre</v>
          </cell>
          <cell r="R608" t="str">
            <v>non</v>
          </cell>
          <cell r="S608" t="str">
            <v>non</v>
          </cell>
          <cell r="T608" t="str">
            <v>non</v>
          </cell>
          <cell r="U608" t="str">
            <v>non</v>
          </cell>
          <cell r="V608" t="str">
            <v>non</v>
          </cell>
          <cell r="W608" t="str">
            <v>non</v>
          </cell>
          <cell r="AH608" t="str">
            <v>non</v>
          </cell>
        </row>
        <row r="609">
          <cell r="A609" t="str">
            <v>690</v>
          </cell>
          <cell r="B609">
            <v>39318</v>
          </cell>
          <cell r="C609" t="str">
            <v>libre</v>
          </cell>
          <cell r="D609"/>
          <cell r="E609">
            <v>0</v>
          </cell>
          <cell r="F609">
            <v>0</v>
          </cell>
          <cell r="K609"/>
          <cell r="M609" t="str">
            <v>autre</v>
          </cell>
          <cell r="Q609"/>
          <cell r="R609" t="str">
            <v>non</v>
          </cell>
          <cell r="S609" t="str">
            <v>non</v>
          </cell>
          <cell r="T609" t="str">
            <v>non</v>
          </cell>
          <cell r="U609" t="str">
            <v>non</v>
          </cell>
          <cell r="V609" t="str">
            <v>non</v>
          </cell>
          <cell r="W609" t="str">
            <v>non</v>
          </cell>
          <cell r="AC609"/>
          <cell r="AH609" t="str">
            <v>non</v>
          </cell>
        </row>
        <row r="610">
          <cell r="A610" t="str">
            <v>691</v>
          </cell>
          <cell r="B610">
            <v>39393</v>
          </cell>
          <cell r="C610" t="str">
            <v>ROTOBLOC Diméco</v>
          </cell>
          <cell r="D610" t="str">
            <v>chariot de levage</v>
          </cell>
          <cell r="E610">
            <v>0</v>
          </cell>
          <cell r="F610">
            <v>0</v>
          </cell>
          <cell r="I610" t="str">
            <v>MAC 015-16</v>
          </cell>
          <cell r="J610" t="str">
            <v>04F04347</v>
          </cell>
          <cell r="K610" t="str">
            <v>1117  Soudure</v>
          </cell>
          <cell r="L610">
            <v>2004</v>
          </cell>
          <cell r="M610" t="str">
            <v>sans</v>
          </cell>
          <cell r="Q610"/>
          <cell r="R610" t="str">
            <v>non</v>
          </cell>
          <cell r="S610" t="str">
            <v>non</v>
          </cell>
          <cell r="T610" t="str">
            <v>non</v>
          </cell>
          <cell r="U610" t="str">
            <v>non</v>
          </cell>
          <cell r="V610" t="str">
            <v>non</v>
          </cell>
          <cell r="W610" t="str">
            <v>non</v>
          </cell>
          <cell r="AC610"/>
          <cell r="AF610" t="str">
            <v>CMU 150 kg , levée 1.60 m
utilisé depuis octobre 2007 pour supporter et régler en hauteur le vireur N°225</v>
          </cell>
          <cell r="AH610" t="str">
            <v>non</v>
          </cell>
        </row>
        <row r="611">
          <cell r="A611" t="str">
            <v>692</v>
          </cell>
          <cell r="B611">
            <v>40767</v>
          </cell>
          <cell r="C611" t="str">
            <v>LAMBERT</v>
          </cell>
          <cell r="D611" t="str">
            <v>système pendules atelier</v>
          </cell>
          <cell r="E611">
            <v>0</v>
          </cell>
          <cell r="F611">
            <v>40767.582638888889</v>
          </cell>
          <cell r="G611" t="str">
            <v>ferraillage</v>
          </cell>
          <cell r="K611" t="str">
            <v>IG  Installations générales</v>
          </cell>
          <cell r="M611" t="str">
            <v>230V mono</v>
          </cell>
          <cell r="R611" t="str">
            <v>non</v>
          </cell>
          <cell r="S611" t="str">
            <v>non</v>
          </cell>
          <cell r="T611" t="str">
            <v>non</v>
          </cell>
          <cell r="U611" t="str">
            <v>non</v>
          </cell>
          <cell r="V611" t="str">
            <v>non</v>
          </cell>
          <cell r="W611" t="str">
            <v>non</v>
          </cell>
          <cell r="AH611" t="str">
            <v>non</v>
          </cell>
        </row>
        <row r="612">
          <cell r="A612" t="str">
            <v>693</v>
          </cell>
          <cell r="B612">
            <v>42776</v>
          </cell>
          <cell r="C612" t="str">
            <v>Airwell</v>
          </cell>
          <cell r="D612" t="str">
            <v>climatiseur salle informatique</v>
          </cell>
          <cell r="E612">
            <v>0</v>
          </cell>
          <cell r="F612">
            <v>42241.083344907405</v>
          </cell>
          <cell r="G612" t="str">
            <v>Ferraillage</v>
          </cell>
          <cell r="I612" t="str">
            <v>S11IR</v>
          </cell>
          <cell r="J612"/>
          <cell r="K612" t="str">
            <v>IG  Installations générales</v>
          </cell>
          <cell r="M612" t="str">
            <v>230V mono</v>
          </cell>
          <cell r="P612" t="str">
            <v>1900W</v>
          </cell>
          <cell r="Q612"/>
          <cell r="R612" t="str">
            <v>non</v>
          </cell>
          <cell r="S612" t="str">
            <v>non</v>
          </cell>
          <cell r="T612" t="str">
            <v>non</v>
          </cell>
          <cell r="U612" t="str">
            <v>non</v>
          </cell>
          <cell r="V612" t="str">
            <v>non</v>
          </cell>
          <cell r="W612" t="str">
            <v>non</v>
          </cell>
          <cell r="AC612" t="str">
            <v>doc technique</v>
          </cell>
          <cell r="AE612" t="str">
            <v>Matal Frigélect</v>
          </cell>
          <cell r="AF612"/>
          <cell r="AH612" t="str">
            <v>oui</v>
          </cell>
        </row>
        <row r="613">
          <cell r="A613" t="str">
            <v>694</v>
          </cell>
          <cell r="B613">
            <v>39318</v>
          </cell>
          <cell r="C613" t="str">
            <v>Bouyer Manutention</v>
          </cell>
          <cell r="D613" t="str">
            <v>palonnier 7,2m-4 crochets- charge 380 kg</v>
          </cell>
          <cell r="E613">
            <v>0</v>
          </cell>
          <cell r="F613">
            <v>38322.540972222225</v>
          </cell>
          <cell r="G613" t="str">
            <v>même équipement que le N°700 
(deux N° réservés)</v>
          </cell>
          <cell r="K613" t="str">
            <v>1115  Tuyaux</v>
          </cell>
          <cell r="M613" t="str">
            <v>autre</v>
          </cell>
          <cell r="R613" t="str">
            <v>non</v>
          </cell>
          <cell r="S613" t="str">
            <v>non</v>
          </cell>
          <cell r="T613" t="str">
            <v>non</v>
          </cell>
          <cell r="U613" t="str">
            <v>non</v>
          </cell>
          <cell r="V613" t="str">
            <v>non</v>
          </cell>
          <cell r="W613" t="str">
            <v>non</v>
          </cell>
          <cell r="AF613" t="str">
            <v>Fluide R407C
groupe installé sur toiture bâtiment 101A</v>
          </cell>
          <cell r="AH613" t="str">
            <v>non</v>
          </cell>
        </row>
        <row r="614">
          <cell r="A614" t="str">
            <v>695</v>
          </cell>
          <cell r="B614">
            <v>43755</v>
          </cell>
          <cell r="C614" t="str">
            <v>BLM</v>
          </cell>
          <cell r="D614" t="str">
            <v>cintreuse NC832</v>
          </cell>
          <cell r="E614">
            <v>0</v>
          </cell>
          <cell r="F614">
            <v>0</v>
          </cell>
          <cell r="I614" t="str">
            <v>NC832</v>
          </cell>
          <cell r="K614" t="str">
            <v>1122  Cintrage</v>
          </cell>
          <cell r="L614">
            <v>2004</v>
          </cell>
          <cell r="M614" t="str">
            <v>410V tri</v>
          </cell>
          <cell r="P614" t="str">
            <v>12 kW</v>
          </cell>
          <cell r="Q614"/>
          <cell r="R614" t="str">
            <v>non</v>
          </cell>
          <cell r="S614" t="str">
            <v>non</v>
          </cell>
          <cell r="T614" t="str">
            <v>non</v>
          </cell>
          <cell r="U614" t="str">
            <v>non</v>
          </cell>
          <cell r="V614" t="str">
            <v>non</v>
          </cell>
          <cell r="W614" t="str">
            <v>non</v>
          </cell>
          <cell r="AC614"/>
          <cell r="AH614" t="str">
            <v>oui</v>
          </cell>
        </row>
        <row r="615">
          <cell r="A615" t="str">
            <v>696</v>
          </cell>
          <cell r="B615">
            <v>39804</v>
          </cell>
          <cell r="C615"/>
          <cell r="D615" t="str">
            <v>système de contrôle / commande pour bancs d'essais</v>
          </cell>
          <cell r="E615">
            <v>0</v>
          </cell>
          <cell r="F615">
            <v>0</v>
          </cell>
          <cell r="I615"/>
          <cell r="J615"/>
          <cell r="K615" t="str">
            <v>1159  Essais</v>
          </cell>
          <cell r="M615" t="str">
            <v>autre</v>
          </cell>
          <cell r="Q615"/>
          <cell r="R615" t="str">
            <v>non</v>
          </cell>
          <cell r="S615" t="str">
            <v>non</v>
          </cell>
          <cell r="T615" t="str">
            <v>non</v>
          </cell>
          <cell r="U615" t="str">
            <v>non</v>
          </cell>
          <cell r="V615" t="str">
            <v>non</v>
          </cell>
          <cell r="W615" t="str">
            <v>non</v>
          </cell>
          <cell r="AC615"/>
          <cell r="AF615"/>
          <cell r="AH615" t="str">
            <v>non</v>
          </cell>
        </row>
        <row r="616">
          <cell r="A616" t="str">
            <v>697</v>
          </cell>
          <cell r="B616">
            <v>39318</v>
          </cell>
          <cell r="C616" t="str">
            <v>PRAMAC LIFTER</v>
          </cell>
          <cell r="D616" t="str">
            <v>transpalette peseur 2000 kg</v>
          </cell>
          <cell r="E616">
            <v>38321.540972222225</v>
          </cell>
          <cell r="F616">
            <v>0</v>
          </cell>
          <cell r="I616" t="str">
            <v>PX2000</v>
          </cell>
          <cell r="J616" t="str">
            <v>-</v>
          </cell>
          <cell r="K616" t="str">
            <v>1155  Expéditions</v>
          </cell>
          <cell r="M616" t="str">
            <v>autre</v>
          </cell>
          <cell r="Q616"/>
          <cell r="R616" t="str">
            <v>non</v>
          </cell>
          <cell r="S616" t="str">
            <v>non</v>
          </cell>
          <cell r="T616" t="str">
            <v>non</v>
          </cell>
          <cell r="U616" t="str">
            <v>non</v>
          </cell>
          <cell r="V616" t="str">
            <v>non</v>
          </cell>
          <cell r="W616" t="str">
            <v>non</v>
          </cell>
          <cell r="AC616" t="str">
            <v>manuel utilisation et entretien</v>
          </cell>
          <cell r="AH616" t="str">
            <v>non</v>
          </cell>
        </row>
        <row r="617">
          <cell r="A617" t="str">
            <v>698</v>
          </cell>
          <cell r="B617">
            <v>43424</v>
          </cell>
          <cell r="C617" t="str">
            <v>Bandimex</v>
          </cell>
          <cell r="D617" t="str">
            <v>montage colliers Bandit (coupe)</v>
          </cell>
          <cell r="E617">
            <v>38322.540972222225</v>
          </cell>
          <cell r="F617">
            <v>38443.582638888889</v>
          </cell>
          <cell r="G617" t="str">
            <v>retour fournisseur, fin du prêt</v>
          </cell>
          <cell r="I617" t="str">
            <v>V440</v>
          </cell>
          <cell r="J617">
            <v>2064</v>
          </cell>
          <cell r="K617" t="str">
            <v>1113  Tuyauteries</v>
          </cell>
          <cell r="L617">
            <v>2004</v>
          </cell>
          <cell r="M617" t="str">
            <v>autre</v>
          </cell>
          <cell r="R617" t="str">
            <v>oui</v>
          </cell>
          <cell r="S617" t="str">
            <v>non</v>
          </cell>
          <cell r="T617" t="str">
            <v>non</v>
          </cell>
          <cell r="U617" t="str">
            <v>non</v>
          </cell>
          <cell r="V617" t="str">
            <v>non</v>
          </cell>
          <cell r="W617" t="str">
            <v>non</v>
          </cell>
          <cell r="AC617" t="str">
            <v>pas de documentation</v>
          </cell>
          <cell r="AH617" t="str">
            <v>non</v>
          </cell>
        </row>
        <row r="618">
          <cell r="A618" t="str">
            <v>699</v>
          </cell>
          <cell r="B618">
            <v>40050</v>
          </cell>
          <cell r="C618" t="str">
            <v>Poly Combus</v>
          </cell>
          <cell r="D618" t="str">
            <v>Aérotherme électrique (mobile)</v>
          </cell>
          <cell r="E618">
            <v>0</v>
          </cell>
          <cell r="F618">
            <v>39489.540972222225</v>
          </cell>
          <cell r="G618" t="str">
            <v>ferraillage</v>
          </cell>
          <cell r="I618" t="str">
            <v>GEBN 60</v>
          </cell>
          <cell r="J618">
            <v>10012</v>
          </cell>
          <cell r="K618" t="str">
            <v>IG  Installations générales</v>
          </cell>
          <cell r="M618" t="str">
            <v>410V tri</v>
          </cell>
          <cell r="P618" t="str">
            <v>18 kw</v>
          </cell>
          <cell r="Q618" t="str">
            <v>17100 w</v>
          </cell>
          <cell r="R618" t="str">
            <v>non</v>
          </cell>
          <cell r="S618" t="str">
            <v>non</v>
          </cell>
          <cell r="T618" t="str">
            <v>non</v>
          </cell>
          <cell r="U618" t="str">
            <v>non</v>
          </cell>
          <cell r="V618" t="str">
            <v>non</v>
          </cell>
          <cell r="W618" t="str">
            <v>non</v>
          </cell>
          <cell r="AC618" t="str">
            <v>vide</v>
          </cell>
          <cell r="AF618" t="str">
            <v>1000 m3/h</v>
          </cell>
          <cell r="AH618" t="str">
            <v>non</v>
          </cell>
        </row>
        <row r="619">
          <cell r="A619" t="str">
            <v>700</v>
          </cell>
          <cell r="B619">
            <v>39804</v>
          </cell>
          <cell r="C619" t="str">
            <v>CR2M</v>
          </cell>
          <cell r="D619" t="str">
            <v>Palonnier 10m - charge utile 380kg en 4 crochets</v>
          </cell>
          <cell r="E619">
            <v>38322.540972222225</v>
          </cell>
          <cell r="F619">
            <v>0</v>
          </cell>
          <cell r="I619" t="str">
            <v>SPE PMP P380-7000</v>
          </cell>
          <cell r="J619" t="str">
            <v>04-000 068-01/001</v>
          </cell>
          <cell r="K619" t="str">
            <v>1115  Tuyaux</v>
          </cell>
          <cell r="L619">
            <v>2004</v>
          </cell>
          <cell r="M619" t="str">
            <v>autre</v>
          </cell>
          <cell r="Q619"/>
          <cell r="R619" t="str">
            <v>non</v>
          </cell>
          <cell r="S619" t="str">
            <v>non</v>
          </cell>
          <cell r="T619" t="str">
            <v>non</v>
          </cell>
          <cell r="U619" t="str">
            <v>non</v>
          </cell>
          <cell r="V619" t="str">
            <v>non</v>
          </cell>
          <cell r="W619" t="str">
            <v>non</v>
          </cell>
          <cell r="AC619" t="str">
            <v>déclaration CE</v>
          </cell>
          <cell r="AE619" t="str">
            <v>Fabricant : CR2M - 27, rue de la république - 76170 Lillebonne
Revendeur : Bouyer Manutention</v>
          </cell>
          <cell r="AF619" t="str">
            <v>charge utile 380 kg sur 4 crochets</v>
          </cell>
          <cell r="AH619" t="str">
            <v>non</v>
          </cell>
        </row>
        <row r="620">
          <cell r="A620" t="str">
            <v>701</v>
          </cell>
          <cell r="B620">
            <v>40050</v>
          </cell>
          <cell r="C620"/>
          <cell r="D620" t="str">
            <v>tourelle extraction bâtiment 109</v>
          </cell>
          <cell r="E620">
            <v>0</v>
          </cell>
          <cell r="F620">
            <v>0</v>
          </cell>
          <cell r="K620" t="str">
            <v>IG  Installations générales</v>
          </cell>
          <cell r="M620" t="str">
            <v>autre</v>
          </cell>
          <cell r="R620" t="str">
            <v>non</v>
          </cell>
          <cell r="S620" t="str">
            <v>non</v>
          </cell>
          <cell r="T620" t="str">
            <v>non</v>
          </cell>
          <cell r="U620" t="str">
            <v>non</v>
          </cell>
          <cell r="V620" t="str">
            <v>non</v>
          </cell>
          <cell r="W620" t="str">
            <v>non</v>
          </cell>
          <cell r="AC620"/>
          <cell r="AH620" t="str">
            <v>non</v>
          </cell>
        </row>
        <row r="621">
          <cell r="A621" t="str">
            <v>702</v>
          </cell>
          <cell r="B621">
            <v>42781</v>
          </cell>
          <cell r="C621" t="str">
            <v>Gaz Industrie</v>
          </cell>
          <cell r="D621" t="str">
            <v>rooftop bâtiment 109</v>
          </cell>
          <cell r="E621">
            <v>38353.540972222225</v>
          </cell>
          <cell r="F621">
            <v>0</v>
          </cell>
          <cell r="I621" t="str">
            <v>AECTM 95</v>
          </cell>
          <cell r="J621">
            <v>44701712</v>
          </cell>
          <cell r="K621" t="str">
            <v>IG  Installations générales</v>
          </cell>
          <cell r="M621" t="str">
            <v>410V tri</v>
          </cell>
          <cell r="P621" t="str">
            <v>2,96 kw</v>
          </cell>
          <cell r="Q621"/>
          <cell r="R621" t="str">
            <v>non</v>
          </cell>
          <cell r="S621" t="str">
            <v>non</v>
          </cell>
          <cell r="T621" t="str">
            <v>oui</v>
          </cell>
          <cell r="U621" t="str">
            <v>non</v>
          </cell>
          <cell r="V621" t="str">
            <v>non</v>
          </cell>
          <cell r="W621" t="str">
            <v>oui</v>
          </cell>
          <cell r="AC621" t="str">
            <v>doc technique, doc boitier de commande</v>
          </cell>
          <cell r="AE621" t="str">
            <v>Installateur : CTC Industrie</v>
          </cell>
          <cell r="AF621" t="str">
            <v xml:space="preserve">débit d'air 8400 m3/h
puissance 91 kw
</v>
          </cell>
          <cell r="AH621" t="str">
            <v>oui</v>
          </cell>
        </row>
        <row r="622">
          <cell r="A622" t="str">
            <v>703</v>
          </cell>
          <cell r="B622">
            <v>41507</v>
          </cell>
          <cell r="C622"/>
          <cell r="D622" t="str">
            <v>porte sectionnelle bâtiment 109</v>
          </cell>
          <cell r="E622">
            <v>38373.540972222225</v>
          </cell>
          <cell r="F622">
            <v>0</v>
          </cell>
          <cell r="J622"/>
          <cell r="K622" t="str">
            <v>IG  Installations générales</v>
          </cell>
          <cell r="M622" t="str">
            <v>autre</v>
          </cell>
          <cell r="Q622"/>
          <cell r="R622" t="str">
            <v>non</v>
          </cell>
          <cell r="S622" t="str">
            <v>non</v>
          </cell>
          <cell r="T622" t="str">
            <v>non</v>
          </cell>
          <cell r="U622" t="str">
            <v>non</v>
          </cell>
          <cell r="V622" t="str">
            <v>non</v>
          </cell>
          <cell r="W622" t="str">
            <v>non</v>
          </cell>
          <cell r="AC622"/>
          <cell r="AH622" t="str">
            <v>non</v>
          </cell>
        </row>
        <row r="623">
          <cell r="A623" t="str">
            <v>704</v>
          </cell>
          <cell r="B623">
            <v>40763</v>
          </cell>
          <cell r="C623" t="str">
            <v>CFM</v>
          </cell>
          <cell r="D623" t="str">
            <v>aspirateur à copeaux</v>
          </cell>
          <cell r="E623">
            <v>38353.540972222225</v>
          </cell>
          <cell r="F623">
            <v>40700.582638888889</v>
          </cell>
          <cell r="G623" t="str">
            <v>ferraillage</v>
          </cell>
          <cell r="I623">
            <v>137100</v>
          </cell>
          <cell r="J623" t="str">
            <v>90 UU 584</v>
          </cell>
          <cell r="K623" t="str">
            <v>1111  Décolletage</v>
          </cell>
          <cell r="L623">
            <v>2004</v>
          </cell>
          <cell r="M623" t="str">
            <v>230V mono</v>
          </cell>
          <cell r="P623" t="str">
            <v>3 kw</v>
          </cell>
          <cell r="R623" t="str">
            <v>non</v>
          </cell>
          <cell r="S623" t="str">
            <v>non</v>
          </cell>
          <cell r="T623" t="str">
            <v>non</v>
          </cell>
          <cell r="U623" t="str">
            <v>non</v>
          </cell>
          <cell r="V623" t="str">
            <v>non</v>
          </cell>
          <cell r="W623" t="str">
            <v>non</v>
          </cell>
          <cell r="AH623" t="str">
            <v>non</v>
          </cell>
        </row>
        <row r="624">
          <cell r="A624" t="str">
            <v>705</v>
          </cell>
          <cell r="B624">
            <v>40050</v>
          </cell>
          <cell r="C624"/>
          <cell r="D624" t="str">
            <v>tourelle extraction bâtiment 103 (coté SUD)</v>
          </cell>
          <cell r="E624">
            <v>0</v>
          </cell>
          <cell r="F624">
            <v>0</v>
          </cell>
          <cell r="I624"/>
          <cell r="J624"/>
          <cell r="K624" t="str">
            <v>IG  Installations générales</v>
          </cell>
          <cell r="M624" t="str">
            <v>autre</v>
          </cell>
          <cell r="Q624"/>
          <cell r="R624" t="str">
            <v>non</v>
          </cell>
          <cell r="S624" t="str">
            <v>non</v>
          </cell>
          <cell r="T624" t="str">
            <v>non</v>
          </cell>
          <cell r="U624" t="str">
            <v>non</v>
          </cell>
          <cell r="V624" t="str">
            <v>non</v>
          </cell>
          <cell r="W624" t="str">
            <v>non</v>
          </cell>
          <cell r="AC624"/>
          <cell r="AF624"/>
          <cell r="AH624" t="str">
            <v>non</v>
          </cell>
        </row>
        <row r="625">
          <cell r="A625" t="str">
            <v>706</v>
          </cell>
          <cell r="B625">
            <v>42781</v>
          </cell>
          <cell r="C625" t="str">
            <v>Gaz Industrie</v>
          </cell>
          <cell r="D625" t="str">
            <v>rooftop bâtiment 103 (coté SUD)</v>
          </cell>
          <cell r="E625">
            <v>38353.540972222225</v>
          </cell>
          <cell r="F625">
            <v>0</v>
          </cell>
          <cell r="I625" t="str">
            <v>AECTM 95</v>
          </cell>
          <cell r="J625">
            <v>44701714</v>
          </cell>
          <cell r="K625" t="str">
            <v>IG  Installations générales</v>
          </cell>
          <cell r="L625"/>
          <cell r="M625" t="str">
            <v>410V tri</v>
          </cell>
          <cell r="P625" t="str">
            <v>2,96 kw</v>
          </cell>
          <cell r="Q625"/>
          <cell r="R625" t="str">
            <v>non</v>
          </cell>
          <cell r="S625" t="str">
            <v>non</v>
          </cell>
          <cell r="T625" t="str">
            <v>oui</v>
          </cell>
          <cell r="U625" t="str">
            <v>non</v>
          </cell>
          <cell r="V625" t="str">
            <v>non</v>
          </cell>
          <cell r="W625" t="str">
            <v>oui</v>
          </cell>
          <cell r="AC625" t="str">
            <v>doc technique, doc boitier de commande</v>
          </cell>
          <cell r="AE625" t="str">
            <v>Installateur : CTC Industrie</v>
          </cell>
          <cell r="AF625" t="str">
            <v>débit d'air 8400 m3/h
puissance 91 kW</v>
          </cell>
          <cell r="AH625" t="str">
            <v>oui</v>
          </cell>
        </row>
        <row r="626">
          <cell r="A626" t="str">
            <v>707</v>
          </cell>
          <cell r="B626">
            <v>40050</v>
          </cell>
          <cell r="C626"/>
          <cell r="D626" t="str">
            <v>tourelle extraction bâtiment 103 (coté NORD)</v>
          </cell>
          <cell r="E626">
            <v>0</v>
          </cell>
          <cell r="F626">
            <v>0</v>
          </cell>
          <cell r="I626"/>
          <cell r="J626"/>
          <cell r="K626" t="str">
            <v>IG  Installations générales</v>
          </cell>
          <cell r="M626" t="str">
            <v>autre</v>
          </cell>
          <cell r="Q626"/>
          <cell r="R626" t="str">
            <v>non</v>
          </cell>
          <cell r="S626" t="str">
            <v>non</v>
          </cell>
          <cell r="T626" t="str">
            <v>non</v>
          </cell>
          <cell r="U626" t="str">
            <v>non</v>
          </cell>
          <cell r="V626" t="str">
            <v>non</v>
          </cell>
          <cell r="W626" t="str">
            <v>non</v>
          </cell>
          <cell r="AC626"/>
          <cell r="AF626"/>
          <cell r="AH626" t="str">
            <v>non</v>
          </cell>
        </row>
        <row r="627">
          <cell r="A627" t="str">
            <v>708</v>
          </cell>
          <cell r="B627">
            <v>42781</v>
          </cell>
          <cell r="C627" t="str">
            <v>Gaz Industrie</v>
          </cell>
          <cell r="D627" t="str">
            <v>rooftop bâtiment 103 (coté NORD)</v>
          </cell>
          <cell r="E627">
            <v>38353.540972222225</v>
          </cell>
          <cell r="F627">
            <v>0</v>
          </cell>
          <cell r="G627"/>
          <cell r="I627" t="str">
            <v>AECTM 95</v>
          </cell>
          <cell r="J627">
            <v>44701713</v>
          </cell>
          <cell r="K627" t="str">
            <v>IG  Installations générales</v>
          </cell>
          <cell r="M627" t="str">
            <v>410V tri</v>
          </cell>
          <cell r="P627" t="str">
            <v>2,96 kw</v>
          </cell>
          <cell r="Q627"/>
          <cell r="R627" t="str">
            <v>non</v>
          </cell>
          <cell r="S627" t="str">
            <v>non</v>
          </cell>
          <cell r="T627" t="str">
            <v>oui</v>
          </cell>
          <cell r="U627" t="str">
            <v>non</v>
          </cell>
          <cell r="V627" t="str">
            <v>non</v>
          </cell>
          <cell r="W627" t="str">
            <v>oui</v>
          </cell>
          <cell r="AC627" t="str">
            <v>doc technique, doc boitier de commande</v>
          </cell>
          <cell r="AE627" t="str">
            <v>Installateur : CTC Industrie</v>
          </cell>
          <cell r="AF627" t="str">
            <v>débit d'air 8400 m3/h
puissance 91 kW</v>
          </cell>
          <cell r="AH627" t="str">
            <v>oui</v>
          </cell>
        </row>
        <row r="628">
          <cell r="A628" t="str">
            <v>709</v>
          </cell>
          <cell r="B628">
            <v>42781</v>
          </cell>
          <cell r="C628" t="str">
            <v>COMPA</v>
          </cell>
          <cell r="D628" t="str">
            <v>poste de collage toile</v>
          </cell>
          <cell r="E628">
            <v>38353.540972222225</v>
          </cell>
          <cell r="F628">
            <v>0</v>
          </cell>
          <cell r="I628"/>
          <cell r="K628" t="str">
            <v>1163  Extérieur / sous-traitance</v>
          </cell>
          <cell r="M628" t="str">
            <v>autre</v>
          </cell>
          <cell r="Q628"/>
          <cell r="R628" t="str">
            <v>non</v>
          </cell>
          <cell r="S628" t="str">
            <v>non</v>
          </cell>
          <cell r="T628" t="str">
            <v>non</v>
          </cell>
          <cell r="U628" t="str">
            <v>non</v>
          </cell>
          <cell r="V628" t="str">
            <v>non</v>
          </cell>
          <cell r="W628" t="str">
            <v>non</v>
          </cell>
          <cell r="AC628"/>
          <cell r="AE628"/>
          <cell r="AF628" t="str">
            <v>Equipement parti chez sous traitant début 2017 (gaine de place chez ESPA)</v>
          </cell>
          <cell r="AH628" t="str">
            <v>non</v>
          </cell>
        </row>
        <row r="629">
          <cell r="A629" t="str">
            <v>710</v>
          </cell>
          <cell r="B629">
            <v>40963</v>
          </cell>
          <cell r="C629" t="str">
            <v>ESPA</v>
          </cell>
          <cell r="D629" t="str">
            <v>mélangeur à CAF</v>
          </cell>
          <cell r="E629">
            <v>38384.540972222225</v>
          </cell>
          <cell r="F629">
            <v>40963.540972222225</v>
          </cell>
          <cell r="G629" t="str">
            <v>ferraillage</v>
          </cell>
          <cell r="K629" t="str">
            <v>1126  Confection silicones</v>
          </cell>
          <cell r="L629">
            <v>2005</v>
          </cell>
          <cell r="M629" t="str">
            <v>autre</v>
          </cell>
          <cell r="R629" t="str">
            <v>non</v>
          </cell>
          <cell r="S629" t="str">
            <v>non</v>
          </cell>
          <cell r="T629" t="str">
            <v>non</v>
          </cell>
          <cell r="U629" t="str">
            <v>non</v>
          </cell>
          <cell r="V629" t="str">
            <v>non</v>
          </cell>
          <cell r="W629" t="str">
            <v>non</v>
          </cell>
          <cell r="AC629" t="str">
            <v>docs techniques</v>
          </cell>
          <cell r="AH629" t="str">
            <v>non</v>
          </cell>
        </row>
        <row r="630">
          <cell r="A630" t="str">
            <v>711</v>
          </cell>
          <cell r="B630">
            <v>42018</v>
          </cell>
          <cell r="C630" t="str">
            <v>Gaz Industrie</v>
          </cell>
          <cell r="D630" t="str">
            <v>aérotherme gaz soufflage horizontal (bât 112A)</v>
          </cell>
          <cell r="E630">
            <v>38353.540972222225</v>
          </cell>
          <cell r="F630">
            <v>0</v>
          </cell>
          <cell r="I630" t="str">
            <v>AEV3H25</v>
          </cell>
          <cell r="J630">
            <v>54700301</v>
          </cell>
          <cell r="K630" t="str">
            <v>IG  Installations générales</v>
          </cell>
          <cell r="L630"/>
          <cell r="M630" t="str">
            <v>230V mono</v>
          </cell>
          <cell r="P630" t="str">
            <v>0,27 kw</v>
          </cell>
          <cell r="Q630"/>
          <cell r="R630" t="str">
            <v>non</v>
          </cell>
          <cell r="S630" t="str">
            <v>non</v>
          </cell>
          <cell r="T630" t="str">
            <v>oui</v>
          </cell>
          <cell r="U630" t="str">
            <v>non</v>
          </cell>
          <cell r="V630" t="str">
            <v>non</v>
          </cell>
          <cell r="W630" t="str">
            <v>oui</v>
          </cell>
          <cell r="AC630" t="str">
            <v>doc technique</v>
          </cell>
          <cell r="AE630" t="str">
            <v>Installateur : CTC Industrie</v>
          </cell>
          <cell r="AF630" t="str">
            <v>25,5 kw, débit d'air 2385 m3/h</v>
          </cell>
          <cell r="AH630" t="str">
            <v>non</v>
          </cell>
        </row>
        <row r="631">
          <cell r="A631" t="str">
            <v>712</v>
          </cell>
          <cell r="B631">
            <v>42611</v>
          </cell>
          <cell r="C631" t="str">
            <v>Gaz Industrie</v>
          </cell>
          <cell r="D631" t="str">
            <v>aérotherme gaz soufflage vertical (bât 112A)</v>
          </cell>
          <cell r="E631">
            <v>38353.540972222225</v>
          </cell>
          <cell r="F631">
            <v>42608.083344907405</v>
          </cell>
          <cell r="G631" t="str">
            <v>Ferraillage</v>
          </cell>
          <cell r="I631" t="str">
            <v>AEV3HV35</v>
          </cell>
          <cell r="J631">
            <v>44700498</v>
          </cell>
          <cell r="K631" t="str">
            <v>IG  Installations générales</v>
          </cell>
          <cell r="M631" t="str">
            <v>230V mono</v>
          </cell>
          <cell r="P631" t="str">
            <v>0,33 kw</v>
          </cell>
          <cell r="R631" t="str">
            <v>non</v>
          </cell>
          <cell r="S631" t="str">
            <v>non</v>
          </cell>
          <cell r="T631" t="str">
            <v>oui</v>
          </cell>
          <cell r="U631" t="str">
            <v>non</v>
          </cell>
          <cell r="V631" t="str">
            <v>non</v>
          </cell>
          <cell r="W631" t="str">
            <v>oui</v>
          </cell>
          <cell r="AC631" t="str">
            <v>doc technique</v>
          </cell>
          <cell r="AE631" t="str">
            <v>Installateur : CTC Industrie</v>
          </cell>
          <cell r="AF631" t="str">
            <v>35 kw, débit d'air 3510 m3/h
Remplaçé par modèle similaire en août 2016 (N°1145)</v>
          </cell>
          <cell r="AH631" t="str">
            <v>non</v>
          </cell>
        </row>
        <row r="632">
          <cell r="A632" t="str">
            <v>713</v>
          </cell>
          <cell r="B632">
            <v>42776</v>
          </cell>
          <cell r="C632"/>
          <cell r="D632" t="str">
            <v>climatisation labo d'essais bât 111</v>
          </cell>
          <cell r="E632">
            <v>0</v>
          </cell>
          <cell r="F632">
            <v>0</v>
          </cell>
          <cell r="I632"/>
          <cell r="J632"/>
          <cell r="K632" t="str">
            <v>IG  Installations générales</v>
          </cell>
          <cell r="L632"/>
          <cell r="M632" t="str">
            <v>autre</v>
          </cell>
          <cell r="Q632"/>
          <cell r="R632" t="str">
            <v>non</v>
          </cell>
          <cell r="S632" t="str">
            <v>non</v>
          </cell>
          <cell r="T632" t="str">
            <v>non</v>
          </cell>
          <cell r="U632" t="str">
            <v>non</v>
          </cell>
          <cell r="V632" t="str">
            <v>non</v>
          </cell>
          <cell r="W632" t="str">
            <v>non</v>
          </cell>
          <cell r="AC632"/>
          <cell r="AE632"/>
          <cell r="AF632" t="str">
            <v>R22 - 3,4 kg par circuits
(2 compresseurs)</v>
          </cell>
          <cell r="AH632" t="str">
            <v>oui</v>
          </cell>
        </row>
        <row r="633">
          <cell r="A633" t="str">
            <v>714</v>
          </cell>
          <cell r="B633">
            <v>40050</v>
          </cell>
          <cell r="C633"/>
          <cell r="D633" t="str">
            <v>tourelle extraction bât 112A</v>
          </cell>
          <cell r="E633">
            <v>0</v>
          </cell>
          <cell r="F633">
            <v>0</v>
          </cell>
          <cell r="I633"/>
          <cell r="J633"/>
          <cell r="K633" t="str">
            <v>IG  Installations générales</v>
          </cell>
          <cell r="L633"/>
          <cell r="M633" t="str">
            <v>autre</v>
          </cell>
          <cell r="Q633"/>
          <cell r="R633" t="str">
            <v>non</v>
          </cell>
          <cell r="S633" t="str">
            <v>non</v>
          </cell>
          <cell r="T633" t="str">
            <v>non</v>
          </cell>
          <cell r="U633" t="str">
            <v>non</v>
          </cell>
          <cell r="V633" t="str">
            <v>non</v>
          </cell>
          <cell r="W633" t="str">
            <v>non</v>
          </cell>
          <cell r="AC633"/>
          <cell r="AE633"/>
          <cell r="AH633" t="str">
            <v>non</v>
          </cell>
        </row>
        <row r="634">
          <cell r="A634" t="str">
            <v>715</v>
          </cell>
          <cell r="B634">
            <v>40050</v>
          </cell>
          <cell r="C634"/>
          <cell r="D634" t="str">
            <v>tourelle extraction bât 112C</v>
          </cell>
          <cell r="E634">
            <v>0</v>
          </cell>
          <cell r="F634">
            <v>0</v>
          </cell>
          <cell r="J634"/>
          <cell r="K634" t="str">
            <v>IG  Installations générales</v>
          </cell>
          <cell r="M634" t="str">
            <v>autre</v>
          </cell>
          <cell r="Q634"/>
          <cell r="R634" t="str">
            <v>non</v>
          </cell>
          <cell r="S634" t="str">
            <v>non</v>
          </cell>
          <cell r="T634" t="str">
            <v>non</v>
          </cell>
          <cell r="U634" t="str">
            <v>non</v>
          </cell>
          <cell r="V634" t="str">
            <v>non</v>
          </cell>
          <cell r="W634" t="str">
            <v>non</v>
          </cell>
          <cell r="AC634"/>
          <cell r="AF634"/>
          <cell r="AH634" t="str">
            <v>non</v>
          </cell>
        </row>
        <row r="635">
          <cell r="A635" t="str">
            <v>716</v>
          </cell>
          <cell r="B635">
            <v>40050</v>
          </cell>
          <cell r="C635"/>
          <cell r="D635" t="str">
            <v>extraction mural bât 112A</v>
          </cell>
          <cell r="E635">
            <v>0</v>
          </cell>
          <cell r="F635">
            <v>0</v>
          </cell>
          <cell r="I635"/>
          <cell r="J635"/>
          <cell r="K635" t="str">
            <v>IG  Installations générales</v>
          </cell>
          <cell r="M635" t="str">
            <v>autre</v>
          </cell>
          <cell r="Q635"/>
          <cell r="R635" t="str">
            <v>non</v>
          </cell>
          <cell r="S635" t="str">
            <v>non</v>
          </cell>
          <cell r="T635" t="str">
            <v>non</v>
          </cell>
          <cell r="U635" t="str">
            <v>non</v>
          </cell>
          <cell r="V635" t="str">
            <v>non</v>
          </cell>
          <cell r="W635" t="str">
            <v>non</v>
          </cell>
          <cell r="AC635"/>
          <cell r="AF635"/>
          <cell r="AH635" t="str">
            <v>non</v>
          </cell>
        </row>
        <row r="636">
          <cell r="A636" t="str">
            <v>717</v>
          </cell>
          <cell r="B636">
            <v>40050</v>
          </cell>
          <cell r="C636"/>
          <cell r="D636" t="str">
            <v>porte sectionnelle RdC bât 112A</v>
          </cell>
          <cell r="E636">
            <v>0</v>
          </cell>
          <cell r="F636">
            <v>0</v>
          </cell>
          <cell r="I636"/>
          <cell r="J636"/>
          <cell r="K636" t="str">
            <v>IG  Installations générales</v>
          </cell>
          <cell r="L636"/>
          <cell r="M636" t="str">
            <v>autre</v>
          </cell>
          <cell r="Q636"/>
          <cell r="R636" t="str">
            <v>non</v>
          </cell>
          <cell r="S636" t="str">
            <v>non</v>
          </cell>
          <cell r="T636" t="str">
            <v>non</v>
          </cell>
          <cell r="U636" t="str">
            <v>non</v>
          </cell>
          <cell r="V636" t="str">
            <v>non</v>
          </cell>
          <cell r="W636" t="str">
            <v>non</v>
          </cell>
          <cell r="AC636"/>
          <cell r="AF636"/>
          <cell r="AH636" t="str">
            <v>non</v>
          </cell>
        </row>
        <row r="637">
          <cell r="A637" t="str">
            <v>718</v>
          </cell>
          <cell r="B637">
            <v>40050</v>
          </cell>
          <cell r="C637"/>
          <cell r="D637" t="str">
            <v>porte sectionnelle étage bât 112B</v>
          </cell>
          <cell r="E637">
            <v>0</v>
          </cell>
          <cell r="F637">
            <v>0</v>
          </cell>
          <cell r="I637"/>
          <cell r="J637"/>
          <cell r="K637" t="str">
            <v>IG  Installations générales</v>
          </cell>
          <cell r="M637" t="str">
            <v>autre</v>
          </cell>
          <cell r="Q637"/>
          <cell r="R637" t="str">
            <v>non</v>
          </cell>
          <cell r="S637" t="str">
            <v>non</v>
          </cell>
          <cell r="T637" t="str">
            <v>non</v>
          </cell>
          <cell r="U637" t="str">
            <v>non</v>
          </cell>
          <cell r="V637" t="str">
            <v>non</v>
          </cell>
          <cell r="W637" t="str">
            <v>non</v>
          </cell>
          <cell r="AC637"/>
          <cell r="AH637" t="str">
            <v>non</v>
          </cell>
        </row>
        <row r="638">
          <cell r="A638" t="str">
            <v>719</v>
          </cell>
          <cell r="B638">
            <v>40050</v>
          </cell>
          <cell r="C638"/>
          <cell r="D638" t="str">
            <v>porte sectionnelle bât 111</v>
          </cell>
          <cell r="E638">
            <v>0</v>
          </cell>
          <cell r="F638">
            <v>0</v>
          </cell>
          <cell r="I638"/>
          <cell r="J638"/>
          <cell r="K638" t="str">
            <v>IG  Installations générales</v>
          </cell>
          <cell r="L638"/>
          <cell r="M638" t="str">
            <v>autre</v>
          </cell>
          <cell r="Q638"/>
          <cell r="R638" t="str">
            <v>non</v>
          </cell>
          <cell r="S638" t="str">
            <v>non</v>
          </cell>
          <cell r="T638" t="str">
            <v>non</v>
          </cell>
          <cell r="U638" t="str">
            <v>non</v>
          </cell>
          <cell r="V638" t="str">
            <v>non</v>
          </cell>
          <cell r="W638" t="str">
            <v>non</v>
          </cell>
          <cell r="AC638"/>
          <cell r="AH638" t="str">
            <v>non</v>
          </cell>
        </row>
        <row r="639">
          <cell r="A639" t="str">
            <v>720</v>
          </cell>
          <cell r="B639">
            <v>40700</v>
          </cell>
          <cell r="C639"/>
          <cell r="D639" t="str">
            <v>porte automatique accueil bât 101A</v>
          </cell>
          <cell r="E639">
            <v>0</v>
          </cell>
          <cell r="F639">
            <v>0</v>
          </cell>
          <cell r="I639"/>
          <cell r="J639"/>
          <cell r="K639" t="str">
            <v>IG  Installations générales</v>
          </cell>
          <cell r="M639" t="str">
            <v>autre</v>
          </cell>
          <cell r="Q639"/>
          <cell r="R639" t="str">
            <v>non</v>
          </cell>
          <cell r="S639" t="str">
            <v>non</v>
          </cell>
          <cell r="T639" t="str">
            <v>non</v>
          </cell>
          <cell r="U639" t="str">
            <v>non</v>
          </cell>
          <cell r="V639" t="str">
            <v>non</v>
          </cell>
          <cell r="W639" t="str">
            <v>non</v>
          </cell>
          <cell r="AC639"/>
          <cell r="AH639" t="str">
            <v>non</v>
          </cell>
        </row>
        <row r="640">
          <cell r="A640" t="str">
            <v>721</v>
          </cell>
          <cell r="B640">
            <v>42776</v>
          </cell>
          <cell r="C640" t="str">
            <v>BIA</v>
          </cell>
          <cell r="D640" t="str">
            <v>Enceinte chaud / froid BIA (groupe clim)</v>
          </cell>
          <cell r="E640">
            <v>38443.582638888889</v>
          </cell>
          <cell r="F640">
            <v>0</v>
          </cell>
          <cell r="I640" t="str">
            <v>TH6-100</v>
          </cell>
          <cell r="J640">
            <v>2005015</v>
          </cell>
          <cell r="K640" t="str">
            <v>1159  Essais</v>
          </cell>
          <cell r="L640">
            <v>2005</v>
          </cell>
          <cell r="M640" t="str">
            <v>410V tri</v>
          </cell>
          <cell r="P640" t="str">
            <v>20A</v>
          </cell>
          <cell r="R640" t="str">
            <v>non</v>
          </cell>
          <cell r="S640" t="str">
            <v>non</v>
          </cell>
          <cell r="T640" t="str">
            <v>non</v>
          </cell>
          <cell r="U640" t="str">
            <v>non</v>
          </cell>
          <cell r="V640" t="str">
            <v>non</v>
          </cell>
          <cell r="W640" t="str">
            <v>non</v>
          </cell>
          <cell r="AC640"/>
          <cell r="AF640" t="str">
            <v>R404A - 2,2 kg</v>
          </cell>
          <cell r="AH640" t="str">
            <v>non</v>
          </cell>
        </row>
        <row r="641">
          <cell r="A641" t="str">
            <v>722</v>
          </cell>
          <cell r="B641">
            <v>39318</v>
          </cell>
          <cell r="C641" t="str">
            <v>Denios / Man</v>
          </cell>
          <cell r="D641" t="str">
            <v>chariot levage / retournement fut 200 L</v>
          </cell>
          <cell r="E641">
            <v>38353.540972222225</v>
          </cell>
          <cell r="F641">
            <v>0</v>
          </cell>
          <cell r="I641" t="str">
            <v>Fw16-H</v>
          </cell>
          <cell r="J641"/>
          <cell r="K641" t="str">
            <v>1156  Magasin / réception</v>
          </cell>
          <cell r="M641" t="str">
            <v>autre</v>
          </cell>
          <cell r="Q641" t="str">
            <v>non</v>
          </cell>
          <cell r="R641" t="str">
            <v>non</v>
          </cell>
          <cell r="S641" t="str">
            <v>non</v>
          </cell>
          <cell r="T641" t="str">
            <v>non</v>
          </cell>
          <cell r="U641" t="str">
            <v>non</v>
          </cell>
          <cell r="V641" t="str">
            <v>non</v>
          </cell>
          <cell r="W641" t="str">
            <v>non</v>
          </cell>
          <cell r="AC641" t="str">
            <v>notice d'utilisation</v>
          </cell>
          <cell r="AF641"/>
          <cell r="AH641" t="str">
            <v>non</v>
          </cell>
        </row>
        <row r="642">
          <cell r="A642" t="str">
            <v>723</v>
          </cell>
          <cell r="B642">
            <v>40765</v>
          </cell>
          <cell r="C642" t="str">
            <v>ESPA</v>
          </cell>
          <cell r="D642" t="str">
            <v>Tour de Confection (ex proto Linkéo)</v>
          </cell>
          <cell r="E642">
            <v>0</v>
          </cell>
          <cell r="F642">
            <v>0</v>
          </cell>
          <cell r="I642"/>
          <cell r="J642"/>
          <cell r="K642" t="str">
            <v>1126  Confection silicones</v>
          </cell>
          <cell r="M642" t="str">
            <v>410V tri</v>
          </cell>
          <cell r="Q642"/>
          <cell r="R642" t="str">
            <v>non</v>
          </cell>
          <cell r="S642" t="str">
            <v>non</v>
          </cell>
          <cell r="T642" t="str">
            <v>non</v>
          </cell>
          <cell r="U642" t="str">
            <v>non</v>
          </cell>
          <cell r="V642" t="str">
            <v>non</v>
          </cell>
          <cell r="W642" t="str">
            <v>non</v>
          </cell>
          <cell r="AC642"/>
          <cell r="AE642" t="str">
            <v>Fabrication TRANSVIS</v>
          </cell>
          <cell r="AH642" t="str">
            <v>non</v>
          </cell>
        </row>
        <row r="643">
          <cell r="A643" t="str">
            <v>724</v>
          </cell>
          <cell r="B643">
            <v>40763</v>
          </cell>
          <cell r="C643"/>
          <cell r="D643" t="str">
            <v>touret</v>
          </cell>
          <cell r="E643">
            <v>38387.540972222225</v>
          </cell>
          <cell r="F643">
            <v>0</v>
          </cell>
          <cell r="I643"/>
          <cell r="J643"/>
          <cell r="K643" t="str">
            <v>1111  Décolletage</v>
          </cell>
          <cell r="M643" t="str">
            <v>autre</v>
          </cell>
          <cell r="Q643"/>
          <cell r="R643" t="str">
            <v>non</v>
          </cell>
          <cell r="S643" t="str">
            <v>non</v>
          </cell>
          <cell r="T643" t="str">
            <v>non</v>
          </cell>
          <cell r="U643" t="str">
            <v>non</v>
          </cell>
          <cell r="V643" t="str">
            <v>non</v>
          </cell>
          <cell r="W643" t="str">
            <v>non</v>
          </cell>
          <cell r="AC643"/>
          <cell r="AE643"/>
          <cell r="AH643" t="str">
            <v>non</v>
          </cell>
        </row>
        <row r="644">
          <cell r="A644" t="str">
            <v>725</v>
          </cell>
          <cell r="B644">
            <v>40598</v>
          </cell>
          <cell r="C644" t="str">
            <v>COBAL</v>
          </cell>
          <cell r="D644" t="str">
            <v>boitier venturi</v>
          </cell>
          <cell r="E644">
            <v>0</v>
          </cell>
          <cell r="F644">
            <v>0</v>
          </cell>
          <cell r="I644"/>
          <cell r="J644"/>
          <cell r="K644" t="str">
            <v>1126  Confection silicones</v>
          </cell>
          <cell r="M644" t="str">
            <v>autre</v>
          </cell>
          <cell r="Q644"/>
          <cell r="R644" t="str">
            <v>non</v>
          </cell>
          <cell r="S644" t="str">
            <v>non</v>
          </cell>
          <cell r="T644" t="str">
            <v>non</v>
          </cell>
          <cell r="U644" t="str">
            <v>non</v>
          </cell>
          <cell r="V644" t="str">
            <v>non</v>
          </cell>
          <cell r="W644" t="str">
            <v>non</v>
          </cell>
          <cell r="AC644"/>
          <cell r="AH644" t="str">
            <v>non</v>
          </cell>
        </row>
        <row r="645">
          <cell r="A645" t="str">
            <v>726</v>
          </cell>
          <cell r="B645">
            <v>42184</v>
          </cell>
          <cell r="C645" t="str">
            <v>Pan Stone</v>
          </cell>
          <cell r="D645" t="str">
            <v>Presse de compression double</v>
          </cell>
          <cell r="E645">
            <v>38596.582638888889</v>
          </cell>
          <cell r="F645">
            <v>42185.582638888889</v>
          </cell>
          <cell r="G645" t="str">
            <v>Transférée à Sousse</v>
          </cell>
          <cell r="I645" t="str">
            <v>P-350-3RT-2-PCD</v>
          </cell>
          <cell r="J645" t="str">
            <v>JOB G49</v>
          </cell>
          <cell r="K645" t="str">
            <v>1116  Moulage</v>
          </cell>
          <cell r="L645">
            <v>2005</v>
          </cell>
          <cell r="M645" t="str">
            <v>410V tri</v>
          </cell>
          <cell r="P645" t="str">
            <v>47.6 kW</v>
          </cell>
          <cell r="R645" t="str">
            <v>oui</v>
          </cell>
          <cell r="S645" t="str">
            <v>non</v>
          </cell>
          <cell r="T645" t="str">
            <v>non</v>
          </cell>
          <cell r="U645" t="str">
            <v>non</v>
          </cell>
          <cell r="V645" t="str">
            <v>non</v>
          </cell>
          <cell r="W645" t="str">
            <v>non</v>
          </cell>
          <cell r="AH645" t="str">
            <v>non</v>
          </cell>
        </row>
        <row r="646">
          <cell r="A646" t="str">
            <v>727</v>
          </cell>
          <cell r="B646">
            <v>42200</v>
          </cell>
          <cell r="C646" t="str">
            <v>Toutelectrik</v>
          </cell>
          <cell r="D646" t="str">
            <v>Fer à souder</v>
          </cell>
          <cell r="E646">
            <v>38078.582638888889</v>
          </cell>
          <cell r="F646">
            <v>42200.582638888889</v>
          </cell>
          <cell r="G646" t="str">
            <v>Ferraillé</v>
          </cell>
          <cell r="I646">
            <v>15021</v>
          </cell>
          <cell r="K646" t="str">
            <v>1113  Tuyauteries</v>
          </cell>
          <cell r="M646" t="str">
            <v>230V mono</v>
          </cell>
          <cell r="Q646" t="str">
            <v>140W</v>
          </cell>
          <cell r="R646" t="str">
            <v>non</v>
          </cell>
          <cell r="S646" t="str">
            <v>non</v>
          </cell>
          <cell r="T646" t="str">
            <v>non</v>
          </cell>
          <cell r="U646" t="str">
            <v>non</v>
          </cell>
          <cell r="V646" t="str">
            <v>non</v>
          </cell>
          <cell r="W646" t="str">
            <v>non</v>
          </cell>
          <cell r="AE646" t="str">
            <v>SCT</v>
          </cell>
          <cell r="AH646" t="str">
            <v>non</v>
          </cell>
        </row>
        <row r="647">
          <cell r="A647" t="str">
            <v>729</v>
          </cell>
          <cell r="B647">
            <v>39318</v>
          </cell>
          <cell r="C647" t="str">
            <v>METTLER TOLEDO</v>
          </cell>
          <cell r="D647" t="str">
            <v>balance de pesée compteuse</v>
          </cell>
          <cell r="E647">
            <v>38426.540972222225</v>
          </cell>
          <cell r="F647">
            <v>0</v>
          </cell>
          <cell r="I647" t="str">
            <v>SR32001</v>
          </cell>
          <cell r="J647">
            <v>1126051841</v>
          </cell>
          <cell r="K647" t="str">
            <v>1156  Magasin / réception</v>
          </cell>
          <cell r="M647" t="str">
            <v>autre</v>
          </cell>
          <cell r="Q647"/>
          <cell r="R647" t="str">
            <v>non</v>
          </cell>
          <cell r="S647" t="str">
            <v>non</v>
          </cell>
          <cell r="T647" t="str">
            <v>non</v>
          </cell>
          <cell r="U647" t="str">
            <v>non</v>
          </cell>
          <cell r="V647" t="str">
            <v>non</v>
          </cell>
          <cell r="W647" t="str">
            <v>non</v>
          </cell>
          <cell r="AC647"/>
          <cell r="AE647"/>
          <cell r="AF647"/>
          <cell r="AH647" t="str">
            <v>non</v>
          </cell>
        </row>
        <row r="648">
          <cell r="A648" t="str">
            <v>730</v>
          </cell>
          <cell r="B648">
            <v>40807</v>
          </cell>
          <cell r="C648" t="str">
            <v>France Etuves</v>
          </cell>
          <cell r="D648" t="str">
            <v>Etuve air chaud 3600L 300°C avec extraction</v>
          </cell>
          <cell r="E648">
            <v>38443.582638888889</v>
          </cell>
          <cell r="F648">
            <v>0</v>
          </cell>
          <cell r="I648" t="str">
            <v>XL SP 3640L</v>
          </cell>
          <cell r="J648" t="str">
            <v>B488</v>
          </cell>
          <cell r="K648" t="str">
            <v>1126  Confection silicones</v>
          </cell>
          <cell r="L648">
            <v>2005</v>
          </cell>
          <cell r="M648" t="str">
            <v>410V tri</v>
          </cell>
          <cell r="P648" t="str">
            <v>39 kW</v>
          </cell>
          <cell r="Q648"/>
          <cell r="R648" t="str">
            <v>non</v>
          </cell>
          <cell r="S648" t="str">
            <v>non</v>
          </cell>
          <cell r="T648" t="str">
            <v>non</v>
          </cell>
          <cell r="U648" t="str">
            <v>non</v>
          </cell>
          <cell r="V648" t="str">
            <v>non</v>
          </cell>
          <cell r="W648" t="str">
            <v>oui</v>
          </cell>
          <cell r="AC648"/>
          <cell r="AE648"/>
          <cell r="AF648"/>
          <cell r="AH648" t="str">
            <v>oui</v>
          </cell>
        </row>
        <row r="649">
          <cell r="A649" t="str">
            <v>731</v>
          </cell>
          <cell r="B649">
            <v>41862</v>
          </cell>
          <cell r="C649" t="str">
            <v>HADE</v>
          </cell>
          <cell r="D649" t="str">
            <v>dévidoir motorisé de bande adhésive</v>
          </cell>
          <cell r="E649">
            <v>38455.582638888889</v>
          </cell>
          <cell r="F649">
            <v>41859.582638888889</v>
          </cell>
          <cell r="G649" t="str">
            <v>Ferraillage</v>
          </cell>
          <cell r="J649" t="str">
            <v>04/11415</v>
          </cell>
          <cell r="K649" t="str">
            <v>1126  Confection silicones</v>
          </cell>
          <cell r="M649" t="str">
            <v>230V mono</v>
          </cell>
          <cell r="R649" t="str">
            <v>non</v>
          </cell>
          <cell r="S649" t="str">
            <v>non</v>
          </cell>
          <cell r="T649" t="str">
            <v>non</v>
          </cell>
          <cell r="U649" t="str">
            <v>non</v>
          </cell>
          <cell r="V649" t="str">
            <v>non</v>
          </cell>
          <cell r="W649" t="str">
            <v>non</v>
          </cell>
          <cell r="AH649" t="str">
            <v>non</v>
          </cell>
        </row>
        <row r="650">
          <cell r="A650" t="str">
            <v>732</v>
          </cell>
          <cell r="B650">
            <v>42781</v>
          </cell>
          <cell r="C650" t="str">
            <v>COMPA</v>
          </cell>
          <cell r="D650" t="str">
            <v>table préparation fourreau à plat</v>
          </cell>
          <cell r="E650">
            <v>38452.582638888889</v>
          </cell>
          <cell r="F650">
            <v>0</v>
          </cell>
          <cell r="I650" t="str">
            <v>machine spéciale</v>
          </cell>
          <cell r="J650" t="str">
            <v>N/A</v>
          </cell>
          <cell r="K650" t="str">
            <v>1125  Gaines légères</v>
          </cell>
          <cell r="L650">
            <v>2005</v>
          </cell>
          <cell r="M650" t="str">
            <v>sans</v>
          </cell>
          <cell r="Q650"/>
          <cell r="R650" t="str">
            <v>non</v>
          </cell>
          <cell r="S650" t="str">
            <v>non</v>
          </cell>
          <cell r="T650" t="str">
            <v>non</v>
          </cell>
          <cell r="U650" t="str">
            <v>non</v>
          </cell>
          <cell r="V650" t="str">
            <v>non</v>
          </cell>
          <cell r="W650" t="str">
            <v>non</v>
          </cell>
          <cell r="AC650"/>
          <cell r="AE650"/>
          <cell r="AF650"/>
          <cell r="AH650" t="str">
            <v>non</v>
          </cell>
        </row>
        <row r="651">
          <cell r="A651" t="str">
            <v>733</v>
          </cell>
          <cell r="B651">
            <v>42402</v>
          </cell>
          <cell r="C651" t="str">
            <v>IDEAL</v>
          </cell>
          <cell r="D651" t="str">
            <v>poste coupe calorifuge (massicot)</v>
          </cell>
          <cell r="E651">
            <v>38452.582638888889</v>
          </cell>
          <cell r="F651">
            <v>42398.540972222225</v>
          </cell>
          <cell r="G651" t="str">
            <v>ferraillage</v>
          </cell>
          <cell r="I651">
            <v>1110</v>
          </cell>
          <cell r="K651" t="str">
            <v>1125  Gaines légères</v>
          </cell>
          <cell r="L651">
            <v>2005</v>
          </cell>
          <cell r="M651" t="str">
            <v>sans</v>
          </cell>
          <cell r="R651" t="str">
            <v>non</v>
          </cell>
          <cell r="S651" t="str">
            <v>non</v>
          </cell>
          <cell r="T651" t="str">
            <v>non</v>
          </cell>
          <cell r="U651" t="str">
            <v>non</v>
          </cell>
          <cell r="V651" t="str">
            <v>non</v>
          </cell>
          <cell r="W651" t="str">
            <v>non</v>
          </cell>
          <cell r="AH651" t="str">
            <v>non</v>
          </cell>
        </row>
        <row r="652">
          <cell r="A652" t="str">
            <v>734</v>
          </cell>
          <cell r="B652">
            <v>40695</v>
          </cell>
          <cell r="C652" t="str">
            <v>HANEL</v>
          </cell>
          <cell r="D652" t="str">
            <v>stockeur automatique</v>
          </cell>
          <cell r="E652">
            <v>38565.582638888889</v>
          </cell>
          <cell r="F652">
            <v>0</v>
          </cell>
          <cell r="G652"/>
          <cell r="I652" t="str">
            <v>1640-1270/415/196/75</v>
          </cell>
          <cell r="J652" t="str">
            <v>226.013*1</v>
          </cell>
          <cell r="K652" t="str">
            <v>1126  Confection silicones</v>
          </cell>
          <cell r="L652">
            <v>2005</v>
          </cell>
          <cell r="M652" t="str">
            <v>410V tri</v>
          </cell>
          <cell r="P652" t="str">
            <v>9.6A 4 kW</v>
          </cell>
          <cell r="Q652"/>
          <cell r="R652" t="str">
            <v>non</v>
          </cell>
          <cell r="S652" t="str">
            <v>non</v>
          </cell>
          <cell r="T652" t="str">
            <v>non</v>
          </cell>
          <cell r="U652" t="str">
            <v>non</v>
          </cell>
          <cell r="V652" t="str">
            <v>non</v>
          </cell>
          <cell r="W652" t="str">
            <v>non</v>
          </cell>
          <cell r="AC652"/>
          <cell r="AE652"/>
          <cell r="AF652"/>
          <cell r="AH652" t="str">
            <v>oui</v>
          </cell>
        </row>
        <row r="653">
          <cell r="A653" t="str">
            <v>735</v>
          </cell>
          <cell r="B653">
            <v>40695</v>
          </cell>
          <cell r="C653" t="str">
            <v>HANEL</v>
          </cell>
          <cell r="D653" t="str">
            <v>stockeur automatique</v>
          </cell>
          <cell r="E653">
            <v>38565.582638888889</v>
          </cell>
          <cell r="F653">
            <v>0</v>
          </cell>
          <cell r="I653" t="str">
            <v>1640-1270/415/196/75</v>
          </cell>
          <cell r="J653" t="str">
            <v>226.013*2</v>
          </cell>
          <cell r="K653" t="str">
            <v>1126  Confection silicones</v>
          </cell>
          <cell r="L653">
            <v>2005</v>
          </cell>
          <cell r="M653" t="str">
            <v>410V tri</v>
          </cell>
          <cell r="P653" t="str">
            <v>9.6A 4 kW</v>
          </cell>
          <cell r="Q653"/>
          <cell r="R653" t="str">
            <v>non</v>
          </cell>
          <cell r="S653" t="str">
            <v>non</v>
          </cell>
          <cell r="T653" t="str">
            <v>non</v>
          </cell>
          <cell r="U653" t="str">
            <v>non</v>
          </cell>
          <cell r="V653" t="str">
            <v>non</v>
          </cell>
          <cell r="W653" t="str">
            <v>non</v>
          </cell>
          <cell r="AC653"/>
          <cell r="AE653"/>
          <cell r="AH653" t="str">
            <v>oui</v>
          </cell>
        </row>
        <row r="654">
          <cell r="A654" t="str">
            <v>736</v>
          </cell>
          <cell r="B654">
            <v>39323</v>
          </cell>
          <cell r="C654" t="str">
            <v>FRANKEL</v>
          </cell>
          <cell r="D654" t="str">
            <v>chariot à plateforme élévatrice</v>
          </cell>
          <cell r="E654">
            <v>38488.582638888889</v>
          </cell>
          <cell r="F654">
            <v>0</v>
          </cell>
          <cell r="I654" t="str">
            <v>TF50</v>
          </cell>
          <cell r="J654">
            <v>685</v>
          </cell>
          <cell r="K654" t="str">
            <v>1159  Essais</v>
          </cell>
          <cell r="L654">
            <v>2004</v>
          </cell>
          <cell r="M654" t="str">
            <v>sans</v>
          </cell>
          <cell r="R654" t="str">
            <v>non</v>
          </cell>
          <cell r="S654" t="str">
            <v>non</v>
          </cell>
          <cell r="T654" t="str">
            <v>non</v>
          </cell>
          <cell r="U654" t="str">
            <v>non</v>
          </cell>
          <cell r="V654" t="str">
            <v>non</v>
          </cell>
          <cell r="W654" t="str">
            <v>non</v>
          </cell>
          <cell r="AC654" t="str">
            <v>manuel utilisation  - attente certificat conformité</v>
          </cell>
          <cell r="AF654" t="str">
            <v>force portance 500 kg
plage de levée 370 à 900 mm
dimension plateforme 825x500</v>
          </cell>
          <cell r="AH654" t="str">
            <v>non</v>
          </cell>
        </row>
        <row r="655">
          <cell r="A655" t="str">
            <v>737</v>
          </cell>
          <cell r="B655">
            <v>40763</v>
          </cell>
          <cell r="C655" t="str">
            <v>JUNGHEINRICH</v>
          </cell>
          <cell r="D655" t="str">
            <v>chariot retract</v>
          </cell>
          <cell r="E655">
            <v>38565.582638888889</v>
          </cell>
          <cell r="F655">
            <v>0</v>
          </cell>
          <cell r="I655" t="str">
            <v>ETV112</v>
          </cell>
          <cell r="J655">
            <v>91030027</v>
          </cell>
          <cell r="K655" t="str">
            <v>1156  Magasin / réception</v>
          </cell>
          <cell r="L655">
            <v>2005</v>
          </cell>
          <cell r="M655" t="str">
            <v>autre</v>
          </cell>
          <cell r="R655" t="str">
            <v>non</v>
          </cell>
          <cell r="S655" t="str">
            <v>non</v>
          </cell>
          <cell r="T655" t="str">
            <v>non</v>
          </cell>
          <cell r="U655" t="str">
            <v>non</v>
          </cell>
          <cell r="V655" t="str">
            <v>non</v>
          </cell>
          <cell r="W655" t="str">
            <v>non</v>
          </cell>
          <cell r="AE655" t="str">
            <v>Agence d'Orléans</v>
          </cell>
          <cell r="AF655" t="str">
            <v>capacité 1200 kg
chargeur 48V 96A</v>
          </cell>
          <cell r="AH655" t="str">
            <v>non</v>
          </cell>
        </row>
        <row r="656">
          <cell r="A656" t="str">
            <v>738</v>
          </cell>
          <cell r="B656">
            <v>40763</v>
          </cell>
          <cell r="C656" t="str">
            <v>JUNGHEINRICH</v>
          </cell>
          <cell r="D656" t="str">
            <v>gerbeur électrique</v>
          </cell>
          <cell r="E656">
            <v>38565.582638888889</v>
          </cell>
          <cell r="F656">
            <v>0</v>
          </cell>
          <cell r="I656" t="str">
            <v>SWIFT EMC 110
EJC 12</v>
          </cell>
          <cell r="J656">
            <v>82319335</v>
          </cell>
          <cell r="K656" t="str">
            <v>1116  Moulage</v>
          </cell>
          <cell r="L656">
            <v>2000</v>
          </cell>
          <cell r="M656" t="str">
            <v>autre</v>
          </cell>
          <cell r="R656" t="str">
            <v>non</v>
          </cell>
          <cell r="S656" t="str">
            <v>non</v>
          </cell>
          <cell r="T656" t="str">
            <v>non</v>
          </cell>
          <cell r="U656" t="str">
            <v>non</v>
          </cell>
          <cell r="V656" t="str">
            <v>non</v>
          </cell>
          <cell r="W656" t="str">
            <v>non</v>
          </cell>
          <cell r="AC656"/>
          <cell r="AE656" t="str">
            <v>Agence d'Orléans</v>
          </cell>
          <cell r="AF656" t="str">
            <v>capacité 1200 kg
chargeur 24V 150A</v>
          </cell>
          <cell r="AH656" t="str">
            <v>non</v>
          </cell>
        </row>
        <row r="657">
          <cell r="A657" t="str">
            <v>739</v>
          </cell>
          <cell r="B657">
            <v>39318</v>
          </cell>
          <cell r="C657" t="str">
            <v>PRAMAC LIFTER</v>
          </cell>
          <cell r="D657" t="str">
            <v>transpalette peseur 2000 kg</v>
          </cell>
          <cell r="E657">
            <v>38526.582638888889</v>
          </cell>
          <cell r="F657">
            <v>0</v>
          </cell>
          <cell r="I657" t="str">
            <v>PX20</v>
          </cell>
          <cell r="K657" t="str">
            <v>1155  Expéditions</v>
          </cell>
          <cell r="L657">
            <v>2005</v>
          </cell>
          <cell r="M657" t="str">
            <v>autre</v>
          </cell>
          <cell r="Q657"/>
          <cell r="R657" t="str">
            <v>non</v>
          </cell>
          <cell r="S657" t="str">
            <v>non</v>
          </cell>
          <cell r="T657" t="str">
            <v>non</v>
          </cell>
          <cell r="U657" t="str">
            <v>non</v>
          </cell>
          <cell r="V657" t="str">
            <v>non</v>
          </cell>
          <cell r="W657" t="str">
            <v>non</v>
          </cell>
          <cell r="AC657"/>
          <cell r="AH657" t="str">
            <v>non</v>
          </cell>
        </row>
        <row r="658">
          <cell r="A658" t="str">
            <v>740</v>
          </cell>
          <cell r="B658">
            <v>39318</v>
          </cell>
          <cell r="C658" t="str">
            <v>KERN</v>
          </cell>
          <cell r="D658" t="str">
            <v>balance de pesée</v>
          </cell>
          <cell r="E658">
            <v>38534.582638888889</v>
          </cell>
          <cell r="F658">
            <v>39141.540972222225</v>
          </cell>
          <cell r="G658" t="str">
            <v>ferraillage</v>
          </cell>
          <cell r="I658" t="str">
            <v>KERN 440</v>
          </cell>
          <cell r="J658" t="str">
            <v>WC0510485</v>
          </cell>
          <cell r="K658" t="str">
            <v>1126  Confection silicones</v>
          </cell>
          <cell r="M658" t="str">
            <v>230V mono</v>
          </cell>
          <cell r="P658" t="str">
            <v>300mA</v>
          </cell>
          <cell r="R658" t="str">
            <v>non</v>
          </cell>
          <cell r="S658" t="str">
            <v>non</v>
          </cell>
          <cell r="T658" t="str">
            <v>non</v>
          </cell>
          <cell r="U658" t="str">
            <v>non</v>
          </cell>
          <cell r="V658" t="str">
            <v>non</v>
          </cell>
          <cell r="W658" t="str">
            <v>non</v>
          </cell>
          <cell r="AH658" t="str">
            <v>non</v>
          </cell>
        </row>
        <row r="659">
          <cell r="A659" t="str">
            <v>741</v>
          </cell>
          <cell r="B659">
            <v>40763</v>
          </cell>
          <cell r="C659"/>
          <cell r="D659" t="str">
            <v>banc d'essai hydraulique 2800 bars</v>
          </cell>
          <cell r="E659">
            <v>38565.582638888889</v>
          </cell>
          <cell r="F659">
            <v>0</v>
          </cell>
          <cell r="I659"/>
          <cell r="J659"/>
          <cell r="K659" t="str">
            <v>1159  Essais</v>
          </cell>
          <cell r="L659">
            <v>2005</v>
          </cell>
          <cell r="M659" t="str">
            <v>410V tri</v>
          </cell>
          <cell r="P659" t="str">
            <v>moteur 1.1 kw
thermo</v>
          </cell>
          <cell r="Q659" t="str">
            <v>5.5 kw</v>
          </cell>
          <cell r="R659" t="str">
            <v>non</v>
          </cell>
          <cell r="S659" t="str">
            <v>non</v>
          </cell>
          <cell r="T659" t="str">
            <v>non</v>
          </cell>
          <cell r="U659" t="str">
            <v>non</v>
          </cell>
          <cell r="V659" t="str">
            <v>non</v>
          </cell>
          <cell r="W659" t="str">
            <v>non</v>
          </cell>
          <cell r="AC659" t="str">
            <v>doc armoire de régulation, pompes manuelle et électrique, thermoplongeurs, schéma électrique</v>
          </cell>
          <cell r="AE659" t="str">
            <v>CLE de 13</v>
          </cell>
          <cell r="AF659"/>
          <cell r="AH659" t="str">
            <v>non</v>
          </cell>
        </row>
        <row r="660">
          <cell r="A660" t="str">
            <v>742</v>
          </cell>
          <cell r="B660">
            <v>39318</v>
          </cell>
          <cell r="C660" t="str">
            <v>Oetiker</v>
          </cell>
          <cell r="D660" t="str">
            <v>pince sertissage</v>
          </cell>
          <cell r="E660">
            <v>38565.582638888889</v>
          </cell>
          <cell r="F660">
            <v>0</v>
          </cell>
          <cell r="I660" t="str">
            <v>H0 7000 ME</v>
          </cell>
          <cell r="J660" t="str">
            <v>Boitier I N°136.000.92 / S N°0</v>
          </cell>
          <cell r="K660"/>
          <cell r="L660">
            <v>2005</v>
          </cell>
          <cell r="M660" t="str">
            <v>autre</v>
          </cell>
          <cell r="P660" t="str">
            <v>625 mA</v>
          </cell>
          <cell r="Q660"/>
          <cell r="R660" t="str">
            <v>non</v>
          </cell>
          <cell r="S660" t="str">
            <v>non</v>
          </cell>
          <cell r="T660" t="str">
            <v>non</v>
          </cell>
          <cell r="U660" t="str">
            <v>non</v>
          </cell>
          <cell r="V660" t="str">
            <v>non</v>
          </cell>
          <cell r="W660" t="str">
            <v>non</v>
          </cell>
          <cell r="AC660"/>
          <cell r="AF660"/>
          <cell r="AH660" t="str">
            <v>non</v>
          </cell>
        </row>
        <row r="661">
          <cell r="A661" t="str">
            <v>743</v>
          </cell>
          <cell r="B661">
            <v>43217</v>
          </cell>
          <cell r="C661" t="str">
            <v>DENIOS</v>
          </cell>
          <cell r="D661" t="str">
            <v>Fontaine à dégraissant</v>
          </cell>
          <cell r="E661">
            <v>38534.582638888889</v>
          </cell>
          <cell r="F661">
            <v>43217.083344907405</v>
          </cell>
          <cell r="G661" t="str">
            <v>Ferraillé</v>
          </cell>
          <cell r="I661" t="str">
            <v>BIO CIRCLE</v>
          </cell>
          <cell r="J661">
            <v>188</v>
          </cell>
          <cell r="K661" t="str">
            <v>1121  Outillage</v>
          </cell>
          <cell r="L661">
            <v>2004</v>
          </cell>
          <cell r="M661" t="str">
            <v>230V mono</v>
          </cell>
          <cell r="P661" t="str">
            <v>1100W</v>
          </cell>
          <cell r="R661" t="str">
            <v>non</v>
          </cell>
          <cell r="S661" t="str">
            <v>non</v>
          </cell>
          <cell r="T661" t="str">
            <v>non</v>
          </cell>
          <cell r="U661" t="str">
            <v>non</v>
          </cell>
          <cell r="V661" t="str">
            <v>non</v>
          </cell>
          <cell r="W661" t="str">
            <v>non</v>
          </cell>
          <cell r="AF661" t="str">
            <v>250 kg
(machine achetée N° série 336, échange standard suite pb nouvelle machine N° série 188)</v>
          </cell>
          <cell r="AH661" t="str">
            <v>non</v>
          </cell>
        </row>
        <row r="662">
          <cell r="A662" t="str">
            <v>744</v>
          </cell>
          <cell r="B662">
            <v>39318</v>
          </cell>
          <cell r="C662" t="str">
            <v>libre</v>
          </cell>
          <cell r="D662"/>
          <cell r="E662">
            <v>0</v>
          </cell>
          <cell r="F662">
            <v>0</v>
          </cell>
          <cell r="K662"/>
          <cell r="M662" t="str">
            <v>autre</v>
          </cell>
          <cell r="Q662"/>
          <cell r="R662" t="str">
            <v>non</v>
          </cell>
          <cell r="S662" t="str">
            <v>non</v>
          </cell>
          <cell r="T662" t="str">
            <v>non</v>
          </cell>
          <cell r="U662" t="str">
            <v>non</v>
          </cell>
          <cell r="V662" t="str">
            <v>non</v>
          </cell>
          <cell r="W662" t="str">
            <v>non</v>
          </cell>
          <cell r="AC662"/>
          <cell r="AH662" t="str">
            <v>non</v>
          </cell>
        </row>
        <row r="663">
          <cell r="A663" t="str">
            <v>745</v>
          </cell>
          <cell r="B663">
            <v>41563</v>
          </cell>
          <cell r="C663" t="str">
            <v>HOPPECKE</v>
          </cell>
          <cell r="D663" t="str">
            <v>chargeur batterie pour retract ETV112</v>
          </cell>
          <cell r="E663">
            <v>38565.582638888889</v>
          </cell>
          <cell r="F663">
            <v>41530.582638888889</v>
          </cell>
          <cell r="G663" t="str">
            <v>ferraillage</v>
          </cell>
          <cell r="I663" t="str">
            <v>F8ETTX 8301G2 - NG5</v>
          </cell>
          <cell r="J663">
            <v>510208617</v>
          </cell>
          <cell r="K663" t="str">
            <v>1156  Magasin / réception</v>
          </cell>
          <cell r="L663">
            <v>2005</v>
          </cell>
          <cell r="M663" t="str">
            <v>410V tri</v>
          </cell>
          <cell r="P663" t="str">
            <v>11A</v>
          </cell>
          <cell r="R663" t="str">
            <v>non</v>
          </cell>
          <cell r="S663" t="str">
            <v>non</v>
          </cell>
          <cell r="T663" t="str">
            <v>non</v>
          </cell>
          <cell r="U663" t="str">
            <v>non</v>
          </cell>
          <cell r="V663" t="str">
            <v>non</v>
          </cell>
          <cell r="W663" t="str">
            <v>non</v>
          </cell>
          <cell r="AF663" t="str">
            <v>48V - 95A
385 Ah</v>
          </cell>
          <cell r="AH663" t="str">
            <v>non</v>
          </cell>
        </row>
        <row r="664">
          <cell r="A664" t="str">
            <v>746</v>
          </cell>
          <cell r="B664">
            <v>40765</v>
          </cell>
          <cell r="C664" t="str">
            <v>CPS Arche SGTE</v>
          </cell>
          <cell r="D664" t="str">
            <v>chargeur batterie pour gerbeur SWIFT EMC110</v>
          </cell>
          <cell r="E664">
            <v>38565.582638888889</v>
          </cell>
          <cell r="F664">
            <v>0</v>
          </cell>
          <cell r="I664" t="str">
            <v>24M25 code 13276617</v>
          </cell>
          <cell r="J664">
            <v>9911318</v>
          </cell>
          <cell r="K664" t="str">
            <v>1116  Moulage</v>
          </cell>
          <cell r="M664" t="str">
            <v>230V mono</v>
          </cell>
          <cell r="Q664"/>
          <cell r="R664" t="str">
            <v>non</v>
          </cell>
          <cell r="S664" t="str">
            <v>non</v>
          </cell>
          <cell r="T664" t="str">
            <v>non</v>
          </cell>
          <cell r="U664" t="str">
            <v>non</v>
          </cell>
          <cell r="V664" t="str">
            <v>non</v>
          </cell>
          <cell r="W664" t="str">
            <v>non</v>
          </cell>
          <cell r="AC664"/>
          <cell r="AE664"/>
          <cell r="AH664" t="str">
            <v>non</v>
          </cell>
        </row>
        <row r="665">
          <cell r="A665" t="str">
            <v>747</v>
          </cell>
          <cell r="B665">
            <v>42768</v>
          </cell>
          <cell r="C665" t="str">
            <v>WALKER MAGNETICS</v>
          </cell>
          <cell r="D665" t="str">
            <v>aimant permanent de levage 500 kg</v>
          </cell>
          <cell r="E665">
            <v>38596.582638888889</v>
          </cell>
          <cell r="F665">
            <v>0</v>
          </cell>
          <cell r="I665" t="str">
            <v>Néo 500</v>
          </cell>
          <cell r="J665" t="str">
            <v>6237
code 44.05.500.1</v>
          </cell>
          <cell r="K665" t="str">
            <v>1116  Moulage</v>
          </cell>
          <cell r="L665">
            <v>2005</v>
          </cell>
          <cell r="M665" t="str">
            <v>autre</v>
          </cell>
          <cell r="Q665"/>
          <cell r="R665" t="str">
            <v>non</v>
          </cell>
          <cell r="S665" t="str">
            <v>non</v>
          </cell>
          <cell r="T665" t="str">
            <v>non</v>
          </cell>
          <cell r="U665" t="str">
            <v>non</v>
          </cell>
          <cell r="V665" t="str">
            <v>non</v>
          </cell>
          <cell r="W665" t="str">
            <v>non</v>
          </cell>
          <cell r="AC665" t="str">
            <v>manuel, plan et certificat confmité</v>
          </cell>
          <cell r="AE665"/>
          <cell r="AF665" t="str">
            <v>80°C max</v>
          </cell>
          <cell r="AH665" t="str">
            <v>oui</v>
          </cell>
        </row>
        <row r="666">
          <cell r="A666" t="str">
            <v>748</v>
          </cell>
          <cell r="B666">
            <v>41082</v>
          </cell>
          <cell r="C666" t="str">
            <v>ESPA</v>
          </cell>
          <cell r="D666" t="str">
            <v>push pull</v>
          </cell>
          <cell r="E666">
            <v>0</v>
          </cell>
          <cell r="F666">
            <v>41051.582638888889</v>
          </cell>
          <cell r="G666" t="str">
            <v>ferraillage</v>
          </cell>
          <cell r="K666" t="str">
            <v>1159  Essais</v>
          </cell>
          <cell r="M666" t="str">
            <v>autre</v>
          </cell>
          <cell r="R666" t="str">
            <v>non</v>
          </cell>
          <cell r="S666" t="str">
            <v>non</v>
          </cell>
          <cell r="T666" t="str">
            <v>non</v>
          </cell>
          <cell r="U666" t="str">
            <v>non</v>
          </cell>
          <cell r="V666" t="str">
            <v>non</v>
          </cell>
          <cell r="W666" t="str">
            <v>non</v>
          </cell>
          <cell r="AH666" t="str">
            <v>non</v>
          </cell>
        </row>
        <row r="667">
          <cell r="A667" t="str">
            <v>749</v>
          </cell>
          <cell r="B667">
            <v>39318</v>
          </cell>
          <cell r="C667" t="str">
            <v>ESPA</v>
          </cell>
          <cell r="D667" t="str">
            <v>flexibility test</v>
          </cell>
          <cell r="E667">
            <v>0</v>
          </cell>
          <cell r="F667">
            <v>0</v>
          </cell>
          <cell r="I667"/>
          <cell r="K667" t="str">
            <v>1159  Essais</v>
          </cell>
          <cell r="L667"/>
          <cell r="M667" t="str">
            <v>autre</v>
          </cell>
          <cell r="Q667"/>
          <cell r="R667" t="str">
            <v>non</v>
          </cell>
          <cell r="S667" t="str">
            <v>non</v>
          </cell>
          <cell r="T667" t="str">
            <v>non</v>
          </cell>
          <cell r="U667" t="str">
            <v>non</v>
          </cell>
          <cell r="V667" t="str">
            <v>non</v>
          </cell>
          <cell r="W667" t="str">
            <v>non</v>
          </cell>
          <cell r="AC667"/>
          <cell r="AH667" t="str">
            <v>non</v>
          </cell>
        </row>
        <row r="668">
          <cell r="A668" t="str">
            <v>750</v>
          </cell>
          <cell r="B668">
            <v>39318</v>
          </cell>
          <cell r="C668" t="str">
            <v xml:space="preserve">STAR PACK </v>
          </cell>
          <cell r="D668" t="str">
            <v>machine à souder</v>
          </cell>
          <cell r="E668">
            <v>38632.582638888889</v>
          </cell>
          <cell r="F668">
            <v>0</v>
          </cell>
          <cell r="I668" t="str">
            <v>SMS 700 PN</v>
          </cell>
          <cell r="J668" t="str">
            <v>030 / 2300 / 0905</v>
          </cell>
          <cell r="K668" t="str">
            <v>1155  Expéditions</v>
          </cell>
          <cell r="M668" t="str">
            <v>autre</v>
          </cell>
          <cell r="Q668"/>
          <cell r="R668" t="str">
            <v>non</v>
          </cell>
          <cell r="S668" t="str">
            <v>non</v>
          </cell>
          <cell r="T668" t="str">
            <v>non</v>
          </cell>
          <cell r="U668" t="str">
            <v>non</v>
          </cell>
          <cell r="V668" t="str">
            <v>non</v>
          </cell>
          <cell r="W668" t="str">
            <v>non</v>
          </cell>
          <cell r="AC668"/>
          <cell r="AF668"/>
          <cell r="AH668" t="str">
            <v>non</v>
          </cell>
        </row>
        <row r="669">
          <cell r="A669" t="str">
            <v>751</v>
          </cell>
          <cell r="B669">
            <v>39318</v>
          </cell>
          <cell r="C669"/>
          <cell r="D669" t="str">
            <v>Pompe manuelle 1500 b pour Royco782</v>
          </cell>
          <cell r="E669">
            <v>38596.582638888889</v>
          </cell>
          <cell r="F669">
            <v>0</v>
          </cell>
          <cell r="I669" t="str">
            <v>BHI.2</v>
          </cell>
          <cell r="J669" t="str">
            <v>J8698</v>
          </cell>
          <cell r="K669" t="str">
            <v>1159  Essais</v>
          </cell>
          <cell r="L669">
            <v>2005</v>
          </cell>
          <cell r="M669" t="str">
            <v>autre</v>
          </cell>
          <cell r="Q669"/>
          <cell r="R669" t="str">
            <v>non</v>
          </cell>
          <cell r="S669" t="str">
            <v>non</v>
          </cell>
          <cell r="T669" t="str">
            <v>non</v>
          </cell>
          <cell r="U669" t="str">
            <v>non</v>
          </cell>
          <cell r="V669" t="str">
            <v>non</v>
          </cell>
          <cell r="W669" t="str">
            <v>non</v>
          </cell>
          <cell r="AC669"/>
          <cell r="AE669" t="str">
            <v>Clé de 13</v>
          </cell>
          <cell r="AH669" t="str">
            <v>non</v>
          </cell>
        </row>
        <row r="670">
          <cell r="A670" t="str">
            <v>752</v>
          </cell>
          <cell r="B670">
            <v>39318</v>
          </cell>
          <cell r="C670"/>
          <cell r="D670" t="str">
            <v>Pompe manuelle 700 b pour skydrol</v>
          </cell>
          <cell r="E670">
            <v>38596.582638888889</v>
          </cell>
          <cell r="F670">
            <v>0</v>
          </cell>
          <cell r="I670" t="str">
            <v>BHI.2</v>
          </cell>
          <cell r="J670" t="str">
            <v>J8486</v>
          </cell>
          <cell r="K670" t="str">
            <v>1159  Essais</v>
          </cell>
          <cell r="L670">
            <v>2005</v>
          </cell>
          <cell r="M670" t="str">
            <v>autre</v>
          </cell>
          <cell r="Q670"/>
          <cell r="R670" t="str">
            <v>non</v>
          </cell>
          <cell r="S670" t="str">
            <v>non</v>
          </cell>
          <cell r="T670" t="str">
            <v>non</v>
          </cell>
          <cell r="U670" t="str">
            <v>non</v>
          </cell>
          <cell r="V670" t="str">
            <v>non</v>
          </cell>
          <cell r="W670" t="str">
            <v>non</v>
          </cell>
          <cell r="AC670"/>
          <cell r="AE670" t="str">
            <v>Clé de 13</v>
          </cell>
          <cell r="AH670" t="str">
            <v>non</v>
          </cell>
        </row>
        <row r="671">
          <cell r="A671" t="str">
            <v>753</v>
          </cell>
          <cell r="B671">
            <v>39318</v>
          </cell>
          <cell r="C671" t="str">
            <v>I &amp; J Fisnar</v>
          </cell>
          <cell r="D671" t="str">
            <v>Proportionneur bi-composants</v>
          </cell>
          <cell r="E671">
            <v>38657.540972222225</v>
          </cell>
          <cell r="F671">
            <v>0</v>
          </cell>
          <cell r="I671" t="str">
            <v>I &amp; J100</v>
          </cell>
          <cell r="K671" t="str">
            <v>1125  Gaines légères</v>
          </cell>
          <cell r="M671" t="str">
            <v>autre</v>
          </cell>
          <cell r="Q671"/>
          <cell r="R671" t="str">
            <v>non</v>
          </cell>
          <cell r="S671" t="str">
            <v>non</v>
          </cell>
          <cell r="T671" t="str">
            <v>non</v>
          </cell>
          <cell r="U671" t="str">
            <v>non</v>
          </cell>
          <cell r="V671" t="str">
            <v>non</v>
          </cell>
          <cell r="W671" t="str">
            <v>non</v>
          </cell>
          <cell r="AC671" t="str">
            <v>instruction service réservoir 30 L, 5 L, dossier technique, certificat intégration CE</v>
          </cell>
          <cell r="AE671" t="str">
            <v>I &amp; J Fisnar (M. Tur)</v>
          </cell>
          <cell r="AF671"/>
          <cell r="AH671" t="str">
            <v>non</v>
          </cell>
        </row>
        <row r="672">
          <cell r="A672" t="str">
            <v>754</v>
          </cell>
          <cell r="B672">
            <v>39318</v>
          </cell>
          <cell r="C672" t="str">
            <v>ESPA</v>
          </cell>
          <cell r="D672" t="str">
            <v>Banc élongation / contraction</v>
          </cell>
          <cell r="E672">
            <v>0</v>
          </cell>
          <cell r="F672">
            <v>0</v>
          </cell>
          <cell r="J672"/>
          <cell r="K672" t="str">
            <v>1159  Essais</v>
          </cell>
          <cell r="M672" t="str">
            <v>autre</v>
          </cell>
          <cell r="Q672"/>
          <cell r="R672" t="str">
            <v>non</v>
          </cell>
          <cell r="S672" t="str">
            <v>non</v>
          </cell>
          <cell r="T672" t="str">
            <v>non</v>
          </cell>
          <cell r="U672" t="str">
            <v>non</v>
          </cell>
          <cell r="V672" t="str">
            <v>non</v>
          </cell>
          <cell r="W672" t="str">
            <v>non</v>
          </cell>
          <cell r="AC672"/>
          <cell r="AE672"/>
          <cell r="AH672" t="str">
            <v>non</v>
          </cell>
        </row>
        <row r="673">
          <cell r="A673" t="str">
            <v>755</v>
          </cell>
          <cell r="B673">
            <v>43361</v>
          </cell>
          <cell r="C673" t="str">
            <v>ATLAS COPCO</v>
          </cell>
          <cell r="D673" t="str">
            <v>compresseur d'air (bât 111)</v>
          </cell>
          <cell r="E673">
            <v>38718.540972222225</v>
          </cell>
          <cell r="F673">
            <v>0</v>
          </cell>
          <cell r="G673"/>
          <cell r="I673" t="str">
            <v>GA18 ELI 10 400+N/-N</v>
          </cell>
          <cell r="J673" t="str">
            <v>N° série API 291317
 Product n</v>
          </cell>
          <cell r="K673" t="str">
            <v>IG  Installations générales</v>
          </cell>
          <cell r="L673">
            <v>2005</v>
          </cell>
          <cell r="M673" t="str">
            <v>410V tri</v>
          </cell>
          <cell r="P673" t="str">
            <v>18.5 kW</v>
          </cell>
          <cell r="Q673"/>
          <cell r="R673" t="str">
            <v>non</v>
          </cell>
          <cell r="S673" t="str">
            <v>non</v>
          </cell>
          <cell r="T673" t="str">
            <v>non</v>
          </cell>
          <cell r="U673" t="str">
            <v>non</v>
          </cell>
          <cell r="V673" t="str">
            <v>non</v>
          </cell>
          <cell r="W673" t="str">
            <v>oui</v>
          </cell>
          <cell r="AC673"/>
          <cell r="AE673" t="str">
            <v>Air Compresseur Service</v>
          </cell>
          <cell r="AF673" t="str">
            <v>17/9/2018 déplacé dans local compresseurs Usine,
remplacé au Laboratoire d'Essais par compresseur N°1224</v>
          </cell>
          <cell r="AH673" t="str">
            <v>oui</v>
          </cell>
        </row>
        <row r="674">
          <cell r="A674" t="str">
            <v>756</v>
          </cell>
          <cell r="B674">
            <v>40700</v>
          </cell>
          <cell r="C674" t="str">
            <v>Quality Air</v>
          </cell>
          <cell r="D674" t="str">
            <v>préfiltre AC (bât 111)</v>
          </cell>
          <cell r="E674">
            <v>38718.540972222225</v>
          </cell>
          <cell r="F674">
            <v>0</v>
          </cell>
          <cell r="G674"/>
          <cell r="I674" t="str">
            <v>FF 07/25 PC</v>
          </cell>
          <cell r="J674"/>
          <cell r="K674" t="str">
            <v>IG  Installations générales</v>
          </cell>
          <cell r="L674">
            <v>2005</v>
          </cell>
          <cell r="M674" t="str">
            <v>autre</v>
          </cell>
          <cell r="Q674"/>
          <cell r="R674" t="str">
            <v>non</v>
          </cell>
          <cell r="S674" t="str">
            <v>non</v>
          </cell>
          <cell r="T674" t="str">
            <v>non</v>
          </cell>
          <cell r="U674" t="str">
            <v>non</v>
          </cell>
          <cell r="V674" t="str">
            <v>non</v>
          </cell>
          <cell r="W674" t="str">
            <v>non</v>
          </cell>
          <cell r="AC674"/>
          <cell r="AE674" t="str">
            <v>Air Compresseur Service</v>
          </cell>
          <cell r="AH674" t="str">
            <v>oui</v>
          </cell>
        </row>
        <row r="675">
          <cell r="A675" t="str">
            <v>757</v>
          </cell>
          <cell r="B675">
            <v>43294</v>
          </cell>
          <cell r="C675" t="str">
            <v>Donaldson Ultrafilter</v>
          </cell>
          <cell r="D675" t="str">
            <v>sécheur réfrigération  AC Labo d'Essais (groupe clim)</v>
          </cell>
          <cell r="E675">
            <v>38718.540972222225</v>
          </cell>
          <cell r="F675">
            <v>43298.083344907405</v>
          </cell>
          <cell r="G675" t="str">
            <v>Ferraillage</v>
          </cell>
          <cell r="I675" t="str">
            <v>type 411AP
Model SD0</v>
          </cell>
          <cell r="J675" t="str">
            <v>054/18 159/17</v>
          </cell>
          <cell r="K675" t="str">
            <v>IG  Installations générales</v>
          </cell>
          <cell r="L675">
            <v>2005</v>
          </cell>
          <cell r="M675" t="str">
            <v>230V mono</v>
          </cell>
          <cell r="Q675"/>
          <cell r="R675" t="str">
            <v>non</v>
          </cell>
          <cell r="S675" t="str">
            <v>non</v>
          </cell>
          <cell r="T675" t="str">
            <v>non</v>
          </cell>
          <cell r="U675" t="str">
            <v>non</v>
          </cell>
          <cell r="V675" t="str">
            <v>non</v>
          </cell>
          <cell r="W675" t="str">
            <v>non</v>
          </cell>
          <cell r="AC675"/>
          <cell r="AE675" t="str">
            <v>Air Compresseur Service</v>
          </cell>
          <cell r="AF675" t="str">
            <v xml:space="preserve">R13A - 0,48 kg
</v>
          </cell>
          <cell r="AH675" t="str">
            <v>oui</v>
          </cell>
        </row>
        <row r="676">
          <cell r="A676" t="str">
            <v>758</v>
          </cell>
          <cell r="B676">
            <v>40700</v>
          </cell>
          <cell r="C676" t="str">
            <v>Quality Air</v>
          </cell>
          <cell r="D676" t="str">
            <v>micro filtre déshuileur AC (bât 111)</v>
          </cell>
          <cell r="E676">
            <v>38718.540972222225</v>
          </cell>
          <cell r="F676">
            <v>0</v>
          </cell>
          <cell r="I676" t="str">
            <v>SMF 07/25 PC</v>
          </cell>
          <cell r="J676"/>
          <cell r="K676" t="str">
            <v>IG  Installations générales</v>
          </cell>
          <cell r="L676">
            <v>2005</v>
          </cell>
          <cell r="M676" t="str">
            <v>autre</v>
          </cell>
          <cell r="Q676"/>
          <cell r="R676" t="str">
            <v>non</v>
          </cell>
          <cell r="S676" t="str">
            <v>non</v>
          </cell>
          <cell r="T676" t="str">
            <v>non</v>
          </cell>
          <cell r="U676" t="str">
            <v>non</v>
          </cell>
          <cell r="V676" t="str">
            <v>non</v>
          </cell>
          <cell r="W676" t="str">
            <v>non</v>
          </cell>
          <cell r="AC676"/>
          <cell r="AE676" t="str">
            <v>Air Compresseur Service</v>
          </cell>
          <cell r="AF676"/>
          <cell r="AH676" t="str">
            <v>oui</v>
          </cell>
        </row>
        <row r="677">
          <cell r="A677" t="str">
            <v>759</v>
          </cell>
          <cell r="B677">
            <v>40700</v>
          </cell>
          <cell r="C677" t="str">
            <v>SIAP</v>
          </cell>
          <cell r="D677" t="str">
            <v>cuve AC de 500 litres (bât 111)</v>
          </cell>
          <cell r="E677">
            <v>38718.540972222225</v>
          </cell>
          <cell r="F677">
            <v>0</v>
          </cell>
          <cell r="I677" t="str">
            <v>3BAY</v>
          </cell>
          <cell r="J677">
            <v>7171</v>
          </cell>
          <cell r="K677" t="str">
            <v>IG  Installations générales</v>
          </cell>
          <cell r="L677">
            <v>2005</v>
          </cell>
          <cell r="M677" t="str">
            <v>autre</v>
          </cell>
          <cell r="Q677"/>
          <cell r="R677" t="str">
            <v>non</v>
          </cell>
          <cell r="S677" t="str">
            <v>non</v>
          </cell>
          <cell r="T677" t="str">
            <v>non</v>
          </cell>
          <cell r="U677" t="str">
            <v>non</v>
          </cell>
          <cell r="V677" t="str">
            <v>non</v>
          </cell>
          <cell r="W677" t="str">
            <v>non</v>
          </cell>
          <cell r="AC677"/>
          <cell r="AE677" t="str">
            <v>Air Compresseur Service</v>
          </cell>
          <cell r="AF677"/>
          <cell r="AH677" t="str">
            <v>oui</v>
          </cell>
        </row>
        <row r="678">
          <cell r="A678" t="str">
            <v>760</v>
          </cell>
          <cell r="B678">
            <v>40700</v>
          </cell>
          <cell r="C678" t="str">
            <v>ATLAS COPCO</v>
          </cell>
          <cell r="D678" t="str">
            <v>traitement condensats AC (bât 111)</v>
          </cell>
          <cell r="E678">
            <v>0</v>
          </cell>
          <cell r="F678">
            <v>0</v>
          </cell>
          <cell r="K678" t="str">
            <v>IG  Installations générales</v>
          </cell>
          <cell r="M678" t="str">
            <v>autre</v>
          </cell>
          <cell r="Q678"/>
          <cell r="R678" t="str">
            <v>non</v>
          </cell>
          <cell r="S678" t="str">
            <v>non</v>
          </cell>
          <cell r="T678" t="str">
            <v>non</v>
          </cell>
          <cell r="U678" t="str">
            <v>non</v>
          </cell>
          <cell r="V678" t="str">
            <v>non</v>
          </cell>
          <cell r="W678" t="str">
            <v>non</v>
          </cell>
          <cell r="AC678"/>
          <cell r="AE678" t="str">
            <v>Air Compresseur Service</v>
          </cell>
          <cell r="AF678"/>
          <cell r="AH678" t="str">
            <v>oui</v>
          </cell>
        </row>
        <row r="679">
          <cell r="A679" t="str">
            <v>761</v>
          </cell>
          <cell r="B679">
            <v>40050</v>
          </cell>
          <cell r="C679" t="str">
            <v>Poly Combus</v>
          </cell>
          <cell r="D679" t="str">
            <v>aérotherme  électrique (bât 101B)</v>
          </cell>
          <cell r="E679">
            <v>38691.540972222225</v>
          </cell>
          <cell r="F679">
            <v>0</v>
          </cell>
          <cell r="I679" t="str">
            <v>GEB 18 EA modèle RA0</v>
          </cell>
          <cell r="J679">
            <v>25179</v>
          </cell>
          <cell r="K679" t="str">
            <v>IG  Installations générales</v>
          </cell>
          <cell r="L679">
            <v>2005</v>
          </cell>
          <cell r="M679" t="str">
            <v>410V tri</v>
          </cell>
          <cell r="Q679" t="str">
            <v>26A</v>
          </cell>
          <cell r="R679" t="str">
            <v>non</v>
          </cell>
          <cell r="S679" t="str">
            <v>non</v>
          </cell>
          <cell r="T679" t="str">
            <v>non</v>
          </cell>
          <cell r="U679" t="str">
            <v>non</v>
          </cell>
          <cell r="V679" t="str">
            <v>non</v>
          </cell>
          <cell r="W679" t="str">
            <v>non</v>
          </cell>
          <cell r="AC679" t="str">
            <v>caractéristiques techniques, doc installation, fonctionnent, schémas électrique</v>
          </cell>
          <cell r="AF679"/>
          <cell r="AH679" t="str">
            <v>non</v>
          </cell>
        </row>
        <row r="680">
          <cell r="A680" t="str">
            <v>762</v>
          </cell>
          <cell r="B680">
            <v>42776</v>
          </cell>
          <cell r="C680" t="str">
            <v>CIAT</v>
          </cell>
          <cell r="D680" t="str">
            <v>groupe froid Labo d'Essais (groupe clim)</v>
          </cell>
          <cell r="E680">
            <v>38732.540972222225</v>
          </cell>
          <cell r="F680">
            <v>0</v>
          </cell>
          <cell r="I680" t="str">
            <v>AQUA CIAT 2 LDC 240V</v>
          </cell>
          <cell r="J680" t="str">
            <v>0748998\004</v>
          </cell>
          <cell r="K680" t="str">
            <v>1159  Essais</v>
          </cell>
          <cell r="L680">
            <v>2005</v>
          </cell>
          <cell r="M680" t="str">
            <v>410V tri</v>
          </cell>
          <cell r="P680" t="str">
            <v>28.5 kW 51.5 A</v>
          </cell>
          <cell r="Q680"/>
          <cell r="R680" t="str">
            <v>non</v>
          </cell>
          <cell r="S680" t="str">
            <v>non</v>
          </cell>
          <cell r="T680" t="str">
            <v>non</v>
          </cell>
          <cell r="U680" t="str">
            <v>non</v>
          </cell>
          <cell r="V680" t="str">
            <v>non</v>
          </cell>
          <cell r="W680" t="str">
            <v>non</v>
          </cell>
          <cell r="AC680" t="str">
            <v>doc technique complète</v>
          </cell>
          <cell r="AE680" t="str">
            <v>Abraysienne</v>
          </cell>
          <cell r="AF680" t="str">
            <v xml:space="preserve">réf 7076875 (indication plaque machine)
gaz : 14.2 kg de R410A
masse totale de l'équipement 624 kg
</v>
          </cell>
          <cell r="AH680" t="str">
            <v>non</v>
          </cell>
        </row>
        <row r="681">
          <cell r="A681" t="str">
            <v>763</v>
          </cell>
          <cell r="B681">
            <v>40695</v>
          </cell>
          <cell r="C681" t="str">
            <v>PROTEC</v>
          </cell>
          <cell r="D681" t="str">
            <v>Convoyeurs à rouleaux</v>
          </cell>
          <cell r="E681">
            <v>38749.540972222225</v>
          </cell>
          <cell r="F681">
            <v>0</v>
          </cell>
          <cell r="K681" t="str">
            <v>1113  Tuyauteries</v>
          </cell>
          <cell r="L681">
            <v>2006</v>
          </cell>
          <cell r="M681" t="str">
            <v>autre</v>
          </cell>
          <cell r="Q681"/>
          <cell r="R681" t="str">
            <v>non</v>
          </cell>
          <cell r="S681" t="str">
            <v>non</v>
          </cell>
          <cell r="T681" t="str">
            <v>non</v>
          </cell>
          <cell r="U681" t="str">
            <v>non</v>
          </cell>
          <cell r="V681" t="str">
            <v>non</v>
          </cell>
          <cell r="W681" t="str">
            <v>non</v>
          </cell>
          <cell r="AC681" t="str">
            <v>CD Rom plans et nomenclature</v>
          </cell>
          <cell r="AE681" t="str">
            <v>PROTEC</v>
          </cell>
          <cell r="AF681"/>
          <cell r="AH681" t="str">
            <v>non</v>
          </cell>
        </row>
        <row r="682">
          <cell r="A682" t="str">
            <v>764</v>
          </cell>
          <cell r="B682">
            <v>39318</v>
          </cell>
          <cell r="C682" t="str">
            <v>ROSLER</v>
          </cell>
          <cell r="D682" t="str">
            <v>Vibrateur  circulaire</v>
          </cell>
          <cell r="E682">
            <v>38777.540972222225</v>
          </cell>
          <cell r="F682">
            <v>0</v>
          </cell>
          <cell r="I682" t="str">
            <v>R220 EC</v>
          </cell>
          <cell r="J682">
            <v>36602</v>
          </cell>
          <cell r="K682" t="str">
            <v>1123  Passivation / Finition décolletage</v>
          </cell>
          <cell r="L682">
            <v>2006</v>
          </cell>
          <cell r="M682" t="str">
            <v>410V tri</v>
          </cell>
          <cell r="Q682"/>
          <cell r="R682" t="str">
            <v>non</v>
          </cell>
          <cell r="S682" t="str">
            <v>non</v>
          </cell>
          <cell r="T682" t="str">
            <v>non</v>
          </cell>
          <cell r="U682" t="str">
            <v>non</v>
          </cell>
          <cell r="V682" t="str">
            <v>non</v>
          </cell>
          <cell r="W682" t="str">
            <v>non</v>
          </cell>
          <cell r="AC682"/>
          <cell r="AF682"/>
          <cell r="AH682" t="str">
            <v>non</v>
          </cell>
        </row>
        <row r="683">
          <cell r="A683" t="str">
            <v>765</v>
          </cell>
          <cell r="B683">
            <v>40029</v>
          </cell>
          <cell r="C683" t="str">
            <v>ATEQ</v>
          </cell>
          <cell r="D683" t="str">
            <v>Détecteur de fuite</v>
          </cell>
          <cell r="E683">
            <v>38743.540972222225</v>
          </cell>
          <cell r="F683">
            <v>40009.582638888889</v>
          </cell>
          <cell r="G683" t="str">
            <v>Transféré à Hutchinson Ensenada</v>
          </cell>
          <cell r="I683" t="str">
            <v>F570</v>
          </cell>
          <cell r="J683" t="str">
            <v>182-0735</v>
          </cell>
          <cell r="K683" t="str">
            <v>1128  Linkeo</v>
          </cell>
          <cell r="L683">
            <v>2005</v>
          </cell>
          <cell r="M683" t="str">
            <v>230V mono</v>
          </cell>
          <cell r="P683" t="str">
            <v>50w</v>
          </cell>
          <cell r="R683" t="str">
            <v>non</v>
          </cell>
          <cell r="S683" t="str">
            <v>non</v>
          </cell>
          <cell r="T683" t="str">
            <v>non</v>
          </cell>
          <cell r="U683" t="str">
            <v>non</v>
          </cell>
          <cell r="V683" t="str">
            <v>non</v>
          </cell>
          <cell r="W683" t="str">
            <v>non</v>
          </cell>
          <cell r="AH683" t="str">
            <v>non</v>
          </cell>
        </row>
        <row r="684">
          <cell r="A684" t="str">
            <v>766</v>
          </cell>
          <cell r="B684">
            <v>40310</v>
          </cell>
          <cell r="C684" t="str">
            <v>UNIFLEX</v>
          </cell>
          <cell r="D684" t="str">
            <v>Sertisseuse</v>
          </cell>
          <cell r="E684">
            <v>38718.540972222225</v>
          </cell>
          <cell r="F684">
            <v>40310.582638888889</v>
          </cell>
          <cell r="G684" t="str">
            <v>transfert à Hutchinson Joué les Tours</v>
          </cell>
          <cell r="I684" t="str">
            <v>HM500</v>
          </cell>
          <cell r="J684">
            <v>13</v>
          </cell>
          <cell r="K684" t="str">
            <v>1128  Linkeo</v>
          </cell>
          <cell r="L684">
            <v>1987</v>
          </cell>
          <cell r="M684" t="str">
            <v>410V tri</v>
          </cell>
          <cell r="P684" t="str">
            <v>18.5 kw</v>
          </cell>
          <cell r="Q684" t="str">
            <v>15A à vide</v>
          </cell>
          <cell r="R684" t="str">
            <v>non</v>
          </cell>
          <cell r="S684" t="str">
            <v>non</v>
          </cell>
          <cell r="T684" t="str">
            <v>non</v>
          </cell>
          <cell r="U684" t="str">
            <v>non</v>
          </cell>
          <cell r="V684" t="str">
            <v>non</v>
          </cell>
          <cell r="W684" t="str">
            <v>non</v>
          </cell>
          <cell r="AC684" t="str">
            <v>doc</v>
          </cell>
          <cell r="AF684" t="str">
            <v>Machine tansférée de Joué les Tours (TFI) pour projet Linkéo</v>
          </cell>
          <cell r="AH684" t="str">
            <v>non</v>
          </cell>
        </row>
        <row r="685">
          <cell r="A685" t="str">
            <v>767</v>
          </cell>
          <cell r="B685">
            <v>40765</v>
          </cell>
          <cell r="C685" t="str">
            <v>THEVENON</v>
          </cell>
          <cell r="D685" t="str">
            <v>Presse de marquage pneumatique</v>
          </cell>
          <cell r="E685">
            <v>38869.582638888889</v>
          </cell>
          <cell r="F685">
            <v>0</v>
          </cell>
          <cell r="I685" t="str">
            <v>FRAP S1B</v>
          </cell>
          <cell r="J685">
            <v>1413</v>
          </cell>
          <cell r="K685" t="str">
            <v>1113  Tuyauteries</v>
          </cell>
          <cell r="L685">
            <v>2006</v>
          </cell>
          <cell r="M685" t="str">
            <v>230V mono</v>
          </cell>
          <cell r="Q685"/>
          <cell r="R685" t="str">
            <v>oui</v>
          </cell>
          <cell r="S685" t="str">
            <v>non</v>
          </cell>
          <cell r="T685" t="str">
            <v>non</v>
          </cell>
          <cell r="U685" t="str">
            <v>non</v>
          </cell>
          <cell r="V685" t="str">
            <v>non</v>
          </cell>
          <cell r="W685" t="str">
            <v>non</v>
          </cell>
          <cell r="AC685" t="str">
            <v>doc technique</v>
          </cell>
          <cell r="AE685" t="str">
            <v>Thevenon</v>
          </cell>
          <cell r="AF685"/>
          <cell r="AH685" t="str">
            <v>N/A</v>
          </cell>
        </row>
        <row r="686">
          <cell r="A686" t="str">
            <v>768</v>
          </cell>
          <cell r="B686">
            <v>43444</v>
          </cell>
          <cell r="C686" t="str">
            <v>ESPA</v>
          </cell>
          <cell r="D686" t="str">
            <v>Banc laser mesure longueur fourreaux</v>
          </cell>
          <cell r="E686">
            <v>38749.540972222225</v>
          </cell>
          <cell r="F686">
            <v>43442.041678240741</v>
          </cell>
          <cell r="G686" t="str">
            <v>Ferraillage</v>
          </cell>
          <cell r="K686" t="str">
            <v>1164  Travaux neufs</v>
          </cell>
          <cell r="L686">
            <v>2006</v>
          </cell>
          <cell r="M686" t="str">
            <v>230V mono</v>
          </cell>
          <cell r="R686" t="str">
            <v>non</v>
          </cell>
          <cell r="S686" t="str">
            <v>non</v>
          </cell>
          <cell r="T686" t="str">
            <v>non</v>
          </cell>
          <cell r="U686" t="str">
            <v>non</v>
          </cell>
          <cell r="V686" t="str">
            <v>non</v>
          </cell>
          <cell r="W686" t="str">
            <v>non</v>
          </cell>
          <cell r="AC686" t="str">
            <v>doc laser</v>
          </cell>
          <cell r="AH686" t="str">
            <v>non</v>
          </cell>
        </row>
        <row r="687">
          <cell r="A687" t="str">
            <v>769</v>
          </cell>
          <cell r="B687">
            <v>39318</v>
          </cell>
          <cell r="C687" t="str">
            <v>PREMAC</v>
          </cell>
          <cell r="D687" t="str">
            <v>Perceuse à colonne</v>
          </cell>
          <cell r="E687">
            <v>38777.540972222225</v>
          </cell>
          <cell r="F687">
            <v>0</v>
          </cell>
          <cell r="I687" t="str">
            <v>373E</v>
          </cell>
          <cell r="J687"/>
          <cell r="K687" t="str">
            <v>1159  Essais</v>
          </cell>
          <cell r="L687">
            <v>2005</v>
          </cell>
          <cell r="M687" t="str">
            <v>410V tri</v>
          </cell>
          <cell r="P687" t="str">
            <v>0.55 kW</v>
          </cell>
          <cell r="Q687"/>
          <cell r="R687" t="str">
            <v>non</v>
          </cell>
          <cell r="S687" t="str">
            <v>non</v>
          </cell>
          <cell r="T687" t="str">
            <v>non</v>
          </cell>
          <cell r="U687" t="str">
            <v>non</v>
          </cell>
          <cell r="V687" t="str">
            <v>non</v>
          </cell>
          <cell r="W687" t="str">
            <v>non</v>
          </cell>
          <cell r="AC687" t="str">
            <v>schéma électrique, caractéristiques techniques, certificat CE</v>
          </cell>
          <cell r="AF687"/>
          <cell r="AH687" t="str">
            <v>non</v>
          </cell>
        </row>
        <row r="688">
          <cell r="A688" t="str">
            <v>770</v>
          </cell>
          <cell r="B688">
            <v>39883</v>
          </cell>
          <cell r="D688" t="str">
            <v>Touret</v>
          </cell>
          <cell r="E688">
            <v>0</v>
          </cell>
          <cell r="F688">
            <v>0</v>
          </cell>
          <cell r="K688" t="str">
            <v>1159  Essais</v>
          </cell>
          <cell r="M688" t="str">
            <v>autre</v>
          </cell>
          <cell r="Q688"/>
          <cell r="R688" t="str">
            <v>non</v>
          </cell>
          <cell r="S688" t="str">
            <v>non</v>
          </cell>
          <cell r="T688" t="str">
            <v>non</v>
          </cell>
          <cell r="U688" t="str">
            <v>non</v>
          </cell>
          <cell r="V688" t="str">
            <v>non</v>
          </cell>
          <cell r="W688" t="str">
            <v>non</v>
          </cell>
          <cell r="AC688"/>
          <cell r="AH688" t="str">
            <v>non</v>
          </cell>
        </row>
        <row r="689">
          <cell r="A689" t="str">
            <v>771</v>
          </cell>
          <cell r="B689">
            <v>39318</v>
          </cell>
          <cell r="C689" t="str">
            <v>MANUTAN</v>
          </cell>
          <cell r="D689" t="str">
            <v>Fontaine à dégraissant</v>
          </cell>
          <cell r="E689">
            <v>0</v>
          </cell>
          <cell r="F689">
            <v>0</v>
          </cell>
          <cell r="G689" t="str">
            <v>renvoyé au Fournisseur car ne convient pas ?</v>
          </cell>
          <cell r="K689"/>
          <cell r="M689" t="str">
            <v>autre</v>
          </cell>
          <cell r="Q689"/>
          <cell r="R689" t="str">
            <v>non</v>
          </cell>
          <cell r="S689" t="str">
            <v>non</v>
          </cell>
          <cell r="T689" t="str">
            <v>non</v>
          </cell>
          <cell r="U689" t="str">
            <v>non</v>
          </cell>
          <cell r="V689" t="str">
            <v>non</v>
          </cell>
          <cell r="W689" t="str">
            <v>non</v>
          </cell>
          <cell r="AC689"/>
          <cell r="AH689" t="str">
            <v>non</v>
          </cell>
        </row>
        <row r="690">
          <cell r="A690" t="str">
            <v>772</v>
          </cell>
          <cell r="B690">
            <v>40765</v>
          </cell>
          <cell r="C690" t="str">
            <v>STORZ</v>
          </cell>
          <cell r="D690" t="str">
            <v>Endoscope</v>
          </cell>
          <cell r="E690">
            <v>38777.540972222225</v>
          </cell>
          <cell r="F690">
            <v>0</v>
          </cell>
          <cell r="I690" t="str">
            <v>HOPKINS Télescope 30</v>
          </cell>
          <cell r="J690" t="str">
            <v>27017BA</v>
          </cell>
          <cell r="K690" t="str">
            <v>1117  Soudure</v>
          </cell>
          <cell r="L690">
            <v>2006</v>
          </cell>
          <cell r="M690" t="str">
            <v>autre</v>
          </cell>
          <cell r="Q690"/>
          <cell r="R690" t="str">
            <v>non</v>
          </cell>
          <cell r="S690" t="str">
            <v>non</v>
          </cell>
          <cell r="T690" t="str">
            <v>non</v>
          </cell>
          <cell r="U690" t="str">
            <v>non</v>
          </cell>
          <cell r="V690" t="str">
            <v>non</v>
          </cell>
          <cell r="W690" t="str">
            <v>non</v>
          </cell>
          <cell r="AC690" t="str">
            <v>Manuel d'utilisation / manuel de nettoyage</v>
          </cell>
          <cell r="AF690" t="str">
            <v>raccordé à une fibre optique et à un générateur (N°338 ou 339)</v>
          </cell>
          <cell r="AH690" t="str">
            <v>N/A</v>
          </cell>
        </row>
        <row r="691">
          <cell r="A691" t="str">
            <v>773</v>
          </cell>
          <cell r="B691">
            <v>43630</v>
          </cell>
          <cell r="D691" t="str">
            <v>Crayon graveur pneumatique</v>
          </cell>
          <cell r="E691">
            <v>0</v>
          </cell>
          <cell r="F691">
            <v>42900.582638888889</v>
          </cell>
          <cell r="G691" t="str">
            <v>Ferraillage</v>
          </cell>
          <cell r="I691" t="str">
            <v>CP 710</v>
          </cell>
          <cell r="K691" t="str">
            <v>1154  Maintenance</v>
          </cell>
          <cell r="M691" t="str">
            <v>autre</v>
          </cell>
          <cell r="R691" t="str">
            <v>non</v>
          </cell>
          <cell r="S691" t="str">
            <v>non</v>
          </cell>
          <cell r="T691" t="str">
            <v>non</v>
          </cell>
          <cell r="U691" t="str">
            <v>non</v>
          </cell>
          <cell r="V691" t="str">
            <v>non</v>
          </cell>
          <cell r="W691" t="str">
            <v>non</v>
          </cell>
          <cell r="AH691" t="str">
            <v>non</v>
          </cell>
        </row>
        <row r="692">
          <cell r="A692" t="str">
            <v>774</v>
          </cell>
          <cell r="B692">
            <v>39318</v>
          </cell>
          <cell r="C692" t="str">
            <v>ESPA</v>
          </cell>
          <cell r="D692" t="str">
            <v>Coupe profilé pour sangle</v>
          </cell>
          <cell r="E692">
            <v>38991.582638888889</v>
          </cell>
          <cell r="F692">
            <v>0</v>
          </cell>
          <cell r="K692" t="str">
            <v>1120  Colliers spéciaux</v>
          </cell>
          <cell r="L692">
            <v>2006</v>
          </cell>
          <cell r="M692" t="str">
            <v>autre</v>
          </cell>
          <cell r="Q692"/>
          <cell r="R692" t="str">
            <v>non</v>
          </cell>
          <cell r="S692" t="str">
            <v>non</v>
          </cell>
          <cell r="T692" t="str">
            <v>non</v>
          </cell>
          <cell r="U692" t="str">
            <v>non</v>
          </cell>
          <cell r="V692" t="str">
            <v>non</v>
          </cell>
          <cell r="W692" t="str">
            <v>non</v>
          </cell>
          <cell r="AC692" t="str">
            <v>plans mécaniques, pneumatique et manuel opérateur</v>
          </cell>
          <cell r="AH692" t="str">
            <v>non</v>
          </cell>
        </row>
        <row r="693">
          <cell r="A693" t="str">
            <v>775</v>
          </cell>
          <cell r="B693">
            <v>41509</v>
          </cell>
          <cell r="C693" t="str">
            <v>CAIRE INDUSTRIE</v>
          </cell>
          <cell r="D693" t="str">
            <v>Machine élongation Linkéo</v>
          </cell>
          <cell r="E693">
            <v>0</v>
          </cell>
          <cell r="F693">
            <v>41478.582638888889</v>
          </cell>
          <cell r="G693" t="str">
            <v>ferraillage</v>
          </cell>
          <cell r="K693" t="str">
            <v>1128  Linkeo</v>
          </cell>
          <cell r="M693" t="str">
            <v>230V mono</v>
          </cell>
          <cell r="R693" t="str">
            <v>oui</v>
          </cell>
          <cell r="S693" t="str">
            <v>non</v>
          </cell>
          <cell r="T693" t="str">
            <v>non</v>
          </cell>
          <cell r="U693" t="str">
            <v>non</v>
          </cell>
          <cell r="V693" t="str">
            <v>non</v>
          </cell>
          <cell r="W693" t="str">
            <v>non</v>
          </cell>
          <cell r="AF693" t="str">
            <v>Mise en stock début 2009 car plus utilisée (plus d'agrafé Wiessenman)</v>
          </cell>
          <cell r="AH693" t="str">
            <v>non</v>
          </cell>
        </row>
        <row r="694">
          <cell r="A694" t="str">
            <v>776</v>
          </cell>
          <cell r="B694">
            <v>42781</v>
          </cell>
          <cell r="C694" t="str">
            <v>MARENTEC</v>
          </cell>
          <cell r="D694" t="str">
            <v>Moteur porte sectionnelle 4x4m Réception</v>
          </cell>
          <cell r="E694">
            <v>38856.582638888889</v>
          </cell>
          <cell r="F694">
            <v>39850.540972222225</v>
          </cell>
          <cell r="G694" t="str">
            <v>ferraillage</v>
          </cell>
          <cell r="I694" t="str">
            <v xml:space="preserve">coffret de commande </v>
          </cell>
          <cell r="K694" t="str">
            <v>IG  Installations générales</v>
          </cell>
          <cell r="M694" t="str">
            <v>410V tri</v>
          </cell>
          <cell r="R694" t="str">
            <v>non</v>
          </cell>
          <cell r="S694" t="str">
            <v>non</v>
          </cell>
          <cell r="T694" t="str">
            <v>non</v>
          </cell>
          <cell r="U694" t="str">
            <v>non</v>
          </cell>
          <cell r="V694" t="str">
            <v>non</v>
          </cell>
          <cell r="W694" t="str">
            <v>non</v>
          </cell>
          <cell r="AE694" t="str">
            <v>MET45</v>
          </cell>
          <cell r="AF694" t="str">
            <v>Remplacé par N°890</v>
          </cell>
          <cell r="AH694" t="str">
            <v>non</v>
          </cell>
        </row>
        <row r="695">
          <cell r="A695" t="str">
            <v>777</v>
          </cell>
          <cell r="B695">
            <v>40231</v>
          </cell>
          <cell r="C695" t="str">
            <v>DIMECO</v>
          </cell>
          <cell r="D695" t="str">
            <v>Dévidoir simple pour 100T</v>
          </cell>
          <cell r="E695">
            <v>39083.540972222225</v>
          </cell>
          <cell r="F695">
            <v>0</v>
          </cell>
          <cell r="I695" t="str">
            <v>S 2330</v>
          </cell>
          <cell r="J695" t="str">
            <v>44167-2</v>
          </cell>
          <cell r="K695" t="str">
            <v>1119  Découpe</v>
          </cell>
          <cell r="L695">
            <v>2006</v>
          </cell>
          <cell r="M695" t="str">
            <v>sans</v>
          </cell>
          <cell r="Q695"/>
          <cell r="R695" t="str">
            <v>non</v>
          </cell>
          <cell r="S695" t="str">
            <v>non</v>
          </cell>
          <cell r="T695" t="str">
            <v>non</v>
          </cell>
          <cell r="U695" t="str">
            <v>non</v>
          </cell>
          <cell r="V695" t="str">
            <v>non</v>
          </cell>
          <cell r="W695" t="str">
            <v>non</v>
          </cell>
          <cell r="AC695" t="str">
            <v>notice d'instruction</v>
          </cell>
          <cell r="AF695" t="str">
            <v>capacité 500 kg</v>
          </cell>
          <cell r="AH695" t="str">
            <v>non</v>
          </cell>
        </row>
        <row r="696">
          <cell r="A696" t="str">
            <v>778</v>
          </cell>
          <cell r="B696">
            <v>39854</v>
          </cell>
          <cell r="C696" t="str">
            <v>SOEHNLE</v>
          </cell>
          <cell r="D696" t="str">
            <v>balance de pesée (6 kg - 2 gr)</v>
          </cell>
          <cell r="E696">
            <v>38899.582638888889</v>
          </cell>
          <cell r="F696">
            <v>0</v>
          </cell>
          <cell r="I696">
            <v>9220</v>
          </cell>
          <cell r="J696">
            <v>286021127</v>
          </cell>
          <cell r="K696" t="str">
            <v>1118  Colliers de fixation</v>
          </cell>
          <cell r="L696">
            <v>2006</v>
          </cell>
          <cell r="M696" t="str">
            <v>autre</v>
          </cell>
          <cell r="Q696"/>
          <cell r="R696" t="str">
            <v>non</v>
          </cell>
          <cell r="S696" t="str">
            <v>non</v>
          </cell>
          <cell r="T696" t="str">
            <v>non</v>
          </cell>
          <cell r="U696" t="str">
            <v>non</v>
          </cell>
          <cell r="V696" t="str">
            <v>non</v>
          </cell>
          <cell r="W696" t="str">
            <v>non</v>
          </cell>
          <cell r="AC696"/>
          <cell r="AE696" t="str">
            <v>MANUTAN</v>
          </cell>
          <cell r="AF696" t="str">
            <v>N° ECME CF069</v>
          </cell>
          <cell r="AH696" t="str">
            <v>non</v>
          </cell>
        </row>
        <row r="697">
          <cell r="A697" t="str">
            <v>779</v>
          </cell>
          <cell r="B697">
            <v>41529</v>
          </cell>
          <cell r="D697" t="str">
            <v>Ventilateur sur pied</v>
          </cell>
          <cell r="E697">
            <v>38899.582638888889</v>
          </cell>
          <cell r="F697">
            <v>41528.582638888889</v>
          </cell>
          <cell r="G697" t="str">
            <v>ferraillage</v>
          </cell>
          <cell r="I697" t="str">
            <v>HPF 4500</v>
          </cell>
          <cell r="K697" t="str">
            <v>1125  Gaines légères</v>
          </cell>
          <cell r="M697" t="str">
            <v>230V mono</v>
          </cell>
          <cell r="P697" t="str">
            <v>170W</v>
          </cell>
          <cell r="R697" t="str">
            <v>non</v>
          </cell>
          <cell r="S697" t="str">
            <v>non</v>
          </cell>
          <cell r="T697" t="str">
            <v>non</v>
          </cell>
          <cell r="U697" t="str">
            <v>non</v>
          </cell>
          <cell r="V697" t="str">
            <v>non</v>
          </cell>
          <cell r="W697" t="str">
            <v>non</v>
          </cell>
          <cell r="AE697" t="str">
            <v>MANUTAN</v>
          </cell>
          <cell r="AF697" t="str">
            <v>9000 m3/h</v>
          </cell>
          <cell r="AH697" t="str">
            <v>non</v>
          </cell>
        </row>
        <row r="698">
          <cell r="A698" t="str">
            <v>780</v>
          </cell>
          <cell r="B698">
            <v>40598</v>
          </cell>
          <cell r="C698" t="str">
            <v>Lycée St Croix St Euverte</v>
          </cell>
          <cell r="D698" t="str">
            <v>Machine roulage sangles</v>
          </cell>
          <cell r="E698">
            <v>39114.540972222225</v>
          </cell>
          <cell r="F698">
            <v>0</v>
          </cell>
          <cell r="J698"/>
          <cell r="K698" t="str">
            <v>1120  Colliers spéciaux</v>
          </cell>
          <cell r="M698" t="str">
            <v>autre</v>
          </cell>
          <cell r="Q698"/>
          <cell r="R698" t="str">
            <v>non</v>
          </cell>
          <cell r="S698" t="str">
            <v>non</v>
          </cell>
          <cell r="T698" t="str">
            <v>non</v>
          </cell>
          <cell r="U698" t="str">
            <v>non</v>
          </cell>
          <cell r="V698" t="str">
            <v>non</v>
          </cell>
          <cell r="W698" t="str">
            <v>non</v>
          </cell>
          <cell r="AC698"/>
          <cell r="AF698"/>
          <cell r="AH698" t="str">
            <v>non</v>
          </cell>
        </row>
        <row r="699">
          <cell r="A699" t="str">
            <v>781</v>
          </cell>
          <cell r="B699">
            <v>40598</v>
          </cell>
          <cell r="C699" t="str">
            <v>DE DIETRICH</v>
          </cell>
          <cell r="D699" t="str">
            <v>Ballon d'eau chaude 200 L (bât 109)</v>
          </cell>
          <cell r="E699">
            <v>38504.582638888889</v>
          </cell>
          <cell r="F699">
            <v>0</v>
          </cell>
          <cell r="I699"/>
          <cell r="J699" t="str">
            <v>code 581150
8971.9372</v>
          </cell>
          <cell r="K699" t="str">
            <v>IG  Installations générales</v>
          </cell>
          <cell r="M699" t="str">
            <v>230V mono</v>
          </cell>
          <cell r="P699" t="str">
            <v>2400W</v>
          </cell>
          <cell r="Q699"/>
          <cell r="R699" t="str">
            <v>non</v>
          </cell>
          <cell r="S699" t="str">
            <v>non</v>
          </cell>
          <cell r="T699" t="str">
            <v>non</v>
          </cell>
          <cell r="U699" t="str">
            <v>non</v>
          </cell>
          <cell r="V699" t="str">
            <v>non</v>
          </cell>
          <cell r="W699" t="str">
            <v>non</v>
          </cell>
          <cell r="AC699"/>
          <cell r="AE699"/>
          <cell r="AH699" t="str">
            <v>non</v>
          </cell>
        </row>
        <row r="700">
          <cell r="A700" t="str">
            <v>782</v>
          </cell>
          <cell r="B700">
            <v>42331</v>
          </cell>
          <cell r="C700" t="str">
            <v>Axxair</v>
          </cell>
          <cell r="D700" t="str">
            <v>Machine de coupe tube</v>
          </cell>
          <cell r="E700">
            <v>0</v>
          </cell>
          <cell r="F700">
            <v>0</v>
          </cell>
          <cell r="I700" t="str">
            <v>CC120 SARAE</v>
          </cell>
          <cell r="J700">
            <v>193</v>
          </cell>
          <cell r="K700" t="str">
            <v>1117  Soudure</v>
          </cell>
          <cell r="L700">
            <v>2006</v>
          </cell>
          <cell r="M700" t="str">
            <v>230V mono</v>
          </cell>
          <cell r="Q700"/>
          <cell r="R700" t="str">
            <v>non</v>
          </cell>
          <cell r="S700" t="str">
            <v>non</v>
          </cell>
          <cell r="T700" t="str">
            <v>non</v>
          </cell>
          <cell r="U700" t="str">
            <v>non</v>
          </cell>
          <cell r="V700" t="str">
            <v>non</v>
          </cell>
          <cell r="W700" t="str">
            <v>non</v>
          </cell>
          <cell r="AC700"/>
          <cell r="AH700" t="str">
            <v>N/A</v>
          </cell>
        </row>
        <row r="701">
          <cell r="A701" t="str">
            <v>783</v>
          </cell>
          <cell r="B701">
            <v>40695</v>
          </cell>
          <cell r="C701" t="str">
            <v>Transvis</v>
          </cell>
          <cell r="D701" t="str">
            <v>Tour pour Linkéo</v>
          </cell>
          <cell r="E701">
            <v>38718.540972222225</v>
          </cell>
          <cell r="F701">
            <v>0</v>
          </cell>
          <cell r="I701"/>
          <cell r="J701"/>
          <cell r="K701" t="str">
            <v>1128  Linkeo</v>
          </cell>
          <cell r="L701"/>
          <cell r="M701" t="str">
            <v>410V tri</v>
          </cell>
          <cell r="Q701"/>
          <cell r="R701" t="str">
            <v>oui</v>
          </cell>
          <cell r="S701" t="str">
            <v>non</v>
          </cell>
          <cell r="T701" t="str">
            <v>non</v>
          </cell>
          <cell r="U701" t="str">
            <v>non</v>
          </cell>
          <cell r="V701" t="str">
            <v>non</v>
          </cell>
          <cell r="W701" t="str">
            <v>non</v>
          </cell>
          <cell r="AC701"/>
          <cell r="AF701"/>
          <cell r="AH701" t="str">
            <v>oui</v>
          </cell>
        </row>
        <row r="702">
          <cell r="A702" t="str">
            <v>784</v>
          </cell>
          <cell r="B702">
            <v>40029</v>
          </cell>
          <cell r="C702" t="str">
            <v>CAIRE INDUSTRIE</v>
          </cell>
          <cell r="D702" t="str">
            <v>Poste de contrôle Linkéo</v>
          </cell>
          <cell r="E702">
            <v>0</v>
          </cell>
          <cell r="F702">
            <v>40009.582638888889</v>
          </cell>
          <cell r="G702" t="str">
            <v>transféré à Hutchinson Ensenada</v>
          </cell>
          <cell r="K702" t="str">
            <v>1128  Linkeo</v>
          </cell>
          <cell r="M702" t="str">
            <v>410V tri</v>
          </cell>
          <cell r="R702" t="str">
            <v>oui</v>
          </cell>
          <cell r="S702" t="str">
            <v>non</v>
          </cell>
          <cell r="T702" t="str">
            <v>non</v>
          </cell>
          <cell r="U702" t="str">
            <v>non</v>
          </cell>
          <cell r="V702" t="str">
            <v>non</v>
          </cell>
          <cell r="W702" t="str">
            <v>non</v>
          </cell>
          <cell r="AF702" t="str">
            <v>Equipement associé aux équipements 802 (marquage par percussion) et 803 (marquage par jet d'encre)</v>
          </cell>
          <cell r="AH702" t="str">
            <v>non</v>
          </cell>
        </row>
        <row r="703">
          <cell r="A703" t="str">
            <v>785</v>
          </cell>
          <cell r="B703">
            <v>42776</v>
          </cell>
          <cell r="C703" t="str">
            <v>Denios</v>
          </cell>
          <cell r="D703" t="str">
            <v>conteneur climatisé pour élastomères (groupes clim)</v>
          </cell>
          <cell r="E703">
            <v>0</v>
          </cell>
          <cell r="F703">
            <v>0</v>
          </cell>
          <cell r="I703"/>
          <cell r="J703"/>
          <cell r="K703" t="str">
            <v>1156  Magasin / réception</v>
          </cell>
          <cell r="M703" t="str">
            <v>230V tri</v>
          </cell>
          <cell r="Q703"/>
          <cell r="R703" t="str">
            <v>non</v>
          </cell>
          <cell r="S703" t="str">
            <v>non</v>
          </cell>
          <cell r="T703" t="str">
            <v>non</v>
          </cell>
          <cell r="U703" t="str">
            <v>non</v>
          </cell>
          <cell r="V703" t="str">
            <v>non</v>
          </cell>
          <cell r="W703" t="str">
            <v>non</v>
          </cell>
          <cell r="AC703"/>
          <cell r="AF703" t="str">
            <v>R410A - 2,5 kg (x2)</v>
          </cell>
          <cell r="AH703" t="str">
            <v>oui</v>
          </cell>
        </row>
        <row r="704">
          <cell r="A704" t="str">
            <v>786</v>
          </cell>
          <cell r="B704">
            <v>42999</v>
          </cell>
          <cell r="C704" t="str">
            <v>Printing International</v>
          </cell>
          <cell r="D704" t="str">
            <v>Machine de marquage par tampographie</v>
          </cell>
          <cell r="E704">
            <v>38991.582638888889</v>
          </cell>
          <cell r="F704">
            <v>0</v>
          </cell>
          <cell r="I704" t="str">
            <v>SAFFIR 90 TH
41-3009</v>
          </cell>
          <cell r="J704" t="str">
            <v>2065052/01</v>
          </cell>
          <cell r="K704" t="str">
            <v>1125  Gaines légères</v>
          </cell>
          <cell r="L704"/>
          <cell r="M704" t="str">
            <v>230V mono</v>
          </cell>
          <cell r="R704" t="str">
            <v>non</v>
          </cell>
          <cell r="S704" t="str">
            <v>non</v>
          </cell>
          <cell r="T704" t="str">
            <v>non</v>
          </cell>
          <cell r="U704" t="str">
            <v>non</v>
          </cell>
          <cell r="V704" t="str">
            <v>non</v>
          </cell>
          <cell r="W704" t="str">
            <v>non</v>
          </cell>
          <cell r="AC704"/>
          <cell r="AE704"/>
          <cell r="AF704" t="str">
            <v>Janvier 2017 : transféré à Persan
Septembre 2017 : retour à Fleury pour projet Colliers TS149</v>
          </cell>
          <cell r="AH704" t="str">
            <v>non</v>
          </cell>
        </row>
        <row r="705">
          <cell r="A705" t="str">
            <v>787</v>
          </cell>
          <cell r="B705">
            <v>39835</v>
          </cell>
          <cell r="D705" t="str">
            <v>Presse compression transfert</v>
          </cell>
          <cell r="E705">
            <v>38992.582638888889</v>
          </cell>
          <cell r="F705">
            <v>39835.540972222225</v>
          </cell>
          <cell r="G705" t="str">
            <v>Transfert à ENSENADA Mexique</v>
          </cell>
          <cell r="K705" t="str">
            <v>1116  Moulage</v>
          </cell>
          <cell r="M705" t="str">
            <v>autre</v>
          </cell>
          <cell r="R705" t="str">
            <v>non</v>
          </cell>
          <cell r="S705" t="str">
            <v>non</v>
          </cell>
          <cell r="T705" t="str">
            <v>non</v>
          </cell>
          <cell r="U705" t="str">
            <v>non</v>
          </cell>
          <cell r="V705" t="str">
            <v>non</v>
          </cell>
          <cell r="W705" t="str">
            <v>non</v>
          </cell>
          <cell r="AF705" t="str">
            <v>machine tansférée de Joué les Tours (TFI) pour projet Boeing
(ex JLT N409)</v>
          </cell>
          <cell r="AH705" t="str">
            <v>non</v>
          </cell>
        </row>
        <row r="706">
          <cell r="A706" t="str">
            <v>788</v>
          </cell>
          <cell r="B706">
            <v>42450</v>
          </cell>
          <cell r="D706" t="str">
            <v>Presse compression transfert</v>
          </cell>
          <cell r="E706">
            <v>38992.582638888889</v>
          </cell>
          <cell r="F706">
            <v>42447.041678240741</v>
          </cell>
          <cell r="G706" t="str">
            <v>Ferraillage</v>
          </cell>
          <cell r="K706" t="str">
            <v>1116  Moulage</v>
          </cell>
          <cell r="M706" t="str">
            <v>autre</v>
          </cell>
          <cell r="R706" t="str">
            <v>non</v>
          </cell>
          <cell r="S706" t="str">
            <v>non</v>
          </cell>
          <cell r="T706" t="str">
            <v>non</v>
          </cell>
          <cell r="U706" t="str">
            <v>non</v>
          </cell>
          <cell r="V706" t="str">
            <v>non</v>
          </cell>
          <cell r="W706" t="str">
            <v>non</v>
          </cell>
          <cell r="AF706" t="str">
            <v>machine tansférée de Joué les Tours (TFI) pour projet Boeing
(ex JLT N414)</v>
          </cell>
          <cell r="AH706" t="str">
            <v>N/A</v>
          </cell>
        </row>
        <row r="707">
          <cell r="A707" t="str">
            <v>789</v>
          </cell>
          <cell r="B707">
            <v>40763</v>
          </cell>
          <cell r="C707" t="str">
            <v>KIMOTO</v>
          </cell>
          <cell r="D707" t="str">
            <v>imageuse de film</v>
          </cell>
          <cell r="E707">
            <v>38991.582638888889</v>
          </cell>
          <cell r="F707">
            <v>0</v>
          </cell>
          <cell r="I707" t="str">
            <v>Kimosetter 340i</v>
          </cell>
          <cell r="J707"/>
          <cell r="K707" t="str">
            <v>1126  Confection silicones</v>
          </cell>
          <cell r="M707" t="str">
            <v>230V mono</v>
          </cell>
          <cell r="Q707"/>
          <cell r="R707" t="str">
            <v>non</v>
          </cell>
          <cell r="S707" t="str">
            <v>non</v>
          </cell>
          <cell r="T707" t="str">
            <v>non</v>
          </cell>
          <cell r="U707" t="str">
            <v>non</v>
          </cell>
          <cell r="V707" t="str">
            <v>non</v>
          </cell>
          <cell r="W707" t="str">
            <v>non</v>
          </cell>
          <cell r="AC707"/>
          <cell r="AE707" t="str">
            <v>Ets ROUSSEAUX
REICHSTETT</v>
          </cell>
          <cell r="AH707" t="str">
            <v>non</v>
          </cell>
        </row>
        <row r="708">
          <cell r="A708" t="str">
            <v>790</v>
          </cell>
          <cell r="B708">
            <v>40763</v>
          </cell>
          <cell r="C708"/>
          <cell r="D708" t="str">
            <v>chassis d'insolation</v>
          </cell>
          <cell r="E708">
            <v>38991.582638888889</v>
          </cell>
          <cell r="F708">
            <v>0</v>
          </cell>
          <cell r="I708" t="str">
            <v>UV 1000</v>
          </cell>
          <cell r="J708"/>
          <cell r="K708" t="str">
            <v>1126  Confection silicones</v>
          </cell>
          <cell r="M708" t="str">
            <v>230V mono</v>
          </cell>
          <cell r="Q708"/>
          <cell r="R708" t="str">
            <v>non</v>
          </cell>
          <cell r="S708" t="str">
            <v>non</v>
          </cell>
          <cell r="T708" t="str">
            <v>non</v>
          </cell>
          <cell r="U708" t="str">
            <v>non</v>
          </cell>
          <cell r="V708" t="str">
            <v>non</v>
          </cell>
          <cell r="W708" t="str">
            <v>non</v>
          </cell>
          <cell r="AC708"/>
          <cell r="AE708" t="str">
            <v>Ets ROUSSEAUX
REICHSTETT</v>
          </cell>
          <cell r="AH708" t="str">
            <v>non</v>
          </cell>
        </row>
        <row r="709">
          <cell r="A709" t="str">
            <v>791</v>
          </cell>
          <cell r="B709">
            <v>40765</v>
          </cell>
          <cell r="C709"/>
          <cell r="D709" t="str">
            <v>Presse compression transfert</v>
          </cell>
          <cell r="E709">
            <v>0</v>
          </cell>
          <cell r="F709">
            <v>0</v>
          </cell>
          <cell r="J709"/>
          <cell r="K709" t="str">
            <v>1116  Moulage</v>
          </cell>
          <cell r="M709" t="str">
            <v>autre</v>
          </cell>
          <cell r="Q709"/>
          <cell r="R709" t="str">
            <v>non</v>
          </cell>
          <cell r="S709" t="str">
            <v>non</v>
          </cell>
          <cell r="T709" t="str">
            <v>non</v>
          </cell>
          <cell r="U709" t="str">
            <v>non</v>
          </cell>
          <cell r="V709" t="str">
            <v>non</v>
          </cell>
          <cell r="W709" t="str">
            <v>non</v>
          </cell>
          <cell r="AC709"/>
          <cell r="AF709" t="str">
            <v>machine tansférée de Joué les Tours (TFI) pour projet Boeing
(ex JLTN°?)</v>
          </cell>
          <cell r="AH709" t="str">
            <v>N/A</v>
          </cell>
        </row>
        <row r="710">
          <cell r="A710" t="str">
            <v>792</v>
          </cell>
          <cell r="B710">
            <v>40765</v>
          </cell>
          <cell r="C710"/>
          <cell r="D710" t="str">
            <v>Presse compression transfert</v>
          </cell>
          <cell r="E710">
            <v>0</v>
          </cell>
          <cell r="F710">
            <v>0</v>
          </cell>
          <cell r="I710"/>
          <cell r="J710"/>
          <cell r="K710" t="str">
            <v>1116  Moulage</v>
          </cell>
          <cell r="M710" t="str">
            <v>autre</v>
          </cell>
          <cell r="Q710"/>
          <cell r="R710" t="str">
            <v>non</v>
          </cell>
          <cell r="S710" t="str">
            <v>non</v>
          </cell>
          <cell r="T710" t="str">
            <v>non</v>
          </cell>
          <cell r="U710" t="str">
            <v>non</v>
          </cell>
          <cell r="V710" t="str">
            <v>non</v>
          </cell>
          <cell r="W710" t="str">
            <v>non</v>
          </cell>
          <cell r="AC710"/>
          <cell r="AE710"/>
          <cell r="AF710" t="str">
            <v>machine tansférée de Joué les Tours (TFI) pour projet Boeing
(ex JLTN°?)</v>
          </cell>
          <cell r="AH710" t="str">
            <v>N/A</v>
          </cell>
        </row>
        <row r="711">
          <cell r="A711" t="str">
            <v>793</v>
          </cell>
          <cell r="B711">
            <v>42450</v>
          </cell>
          <cell r="D711" t="str">
            <v>Presse compression transfert</v>
          </cell>
          <cell r="E711">
            <v>0</v>
          </cell>
          <cell r="F711">
            <v>42447.041678240741</v>
          </cell>
          <cell r="G711" t="str">
            <v>Ferraillage</v>
          </cell>
          <cell r="K711" t="str">
            <v>1116  Moulage</v>
          </cell>
          <cell r="M711" t="str">
            <v>autre</v>
          </cell>
          <cell r="R711" t="str">
            <v>non</v>
          </cell>
          <cell r="S711" t="str">
            <v>non</v>
          </cell>
          <cell r="T711" t="str">
            <v>non</v>
          </cell>
          <cell r="U711" t="str">
            <v>non</v>
          </cell>
          <cell r="V711" t="str">
            <v>non</v>
          </cell>
          <cell r="W711" t="str">
            <v>non</v>
          </cell>
          <cell r="AF711" t="str">
            <v>machine tansférée de Joué les Tours (TFI) pour projet Boeing
(ex JLTN°?)</v>
          </cell>
          <cell r="AH711" t="str">
            <v>N/A</v>
          </cell>
        </row>
        <row r="712">
          <cell r="A712" t="str">
            <v>794</v>
          </cell>
          <cell r="B712">
            <v>40035</v>
          </cell>
          <cell r="C712" t="str">
            <v>METTLER TOLEDO</v>
          </cell>
          <cell r="D712" t="str">
            <v>balance 0 15 kg</v>
          </cell>
          <cell r="E712">
            <v>39038.540972222225</v>
          </cell>
          <cell r="F712">
            <v>0</v>
          </cell>
          <cell r="I712" t="str">
            <v>BBA432-15LA</v>
          </cell>
          <cell r="J712">
            <v>2870383</v>
          </cell>
          <cell r="K712" t="str">
            <v>1155  Expéditions</v>
          </cell>
          <cell r="L712">
            <v>2006</v>
          </cell>
          <cell r="M712" t="str">
            <v>230V mono</v>
          </cell>
          <cell r="Q712"/>
          <cell r="R712" t="str">
            <v>non</v>
          </cell>
          <cell r="S712" t="str">
            <v>non</v>
          </cell>
          <cell r="T712" t="str">
            <v>non</v>
          </cell>
          <cell r="U712" t="str">
            <v>non</v>
          </cell>
          <cell r="V712" t="str">
            <v>non</v>
          </cell>
          <cell r="W712" t="str">
            <v>non</v>
          </cell>
          <cell r="AC712" t="str">
            <v>mode d'emploi</v>
          </cell>
          <cell r="AE712"/>
          <cell r="AH712" t="str">
            <v>non</v>
          </cell>
        </row>
        <row r="713">
          <cell r="A713" t="str">
            <v>795</v>
          </cell>
          <cell r="B713">
            <v>42492</v>
          </cell>
          <cell r="C713" t="str">
            <v>LIEBHERR</v>
          </cell>
          <cell r="D713" t="str">
            <v>armoire froide positive UGK7150</v>
          </cell>
          <cell r="E713">
            <v>38991.582638888889</v>
          </cell>
          <cell r="F713">
            <v>42490.083344907405</v>
          </cell>
          <cell r="G713" t="str">
            <v>Ferraillage</v>
          </cell>
          <cell r="K713" t="str">
            <v>1126  Confection silicones</v>
          </cell>
          <cell r="M713" t="str">
            <v>230V mono</v>
          </cell>
          <cell r="R713" t="str">
            <v>non</v>
          </cell>
          <cell r="S713" t="str">
            <v>non</v>
          </cell>
          <cell r="T713" t="str">
            <v>non</v>
          </cell>
          <cell r="U713" t="str">
            <v>non</v>
          </cell>
          <cell r="V713" t="str">
            <v>non</v>
          </cell>
          <cell r="W713" t="str">
            <v>non</v>
          </cell>
          <cell r="AE713" t="str">
            <v>REC</v>
          </cell>
          <cell r="AH713" t="str">
            <v>non</v>
          </cell>
        </row>
        <row r="714">
          <cell r="A714" t="str">
            <v>796</v>
          </cell>
          <cell r="B714">
            <v>42768</v>
          </cell>
          <cell r="C714" t="str">
            <v>ESPA</v>
          </cell>
          <cell r="D714" t="str">
            <v>machine test collage gaine</v>
          </cell>
          <cell r="E714">
            <v>39038.540972222225</v>
          </cell>
          <cell r="F714">
            <v>0</v>
          </cell>
          <cell r="K714" t="str">
            <v>1126  Confection silicones</v>
          </cell>
          <cell r="L714">
            <v>2006</v>
          </cell>
          <cell r="M714" t="str">
            <v>230V mono</v>
          </cell>
          <cell r="Q714"/>
          <cell r="R714" t="str">
            <v>non</v>
          </cell>
          <cell r="S714" t="str">
            <v>non</v>
          </cell>
          <cell r="T714" t="str">
            <v>non</v>
          </cell>
          <cell r="U714" t="str">
            <v>non</v>
          </cell>
          <cell r="V714" t="str">
            <v>non</v>
          </cell>
          <cell r="W714" t="str">
            <v>non</v>
          </cell>
          <cell r="AC714" t="str">
            <v>schéma élec, pneu, doc constructeur, plans mécaniques, manuel opérateur</v>
          </cell>
          <cell r="AE714" t="str">
            <v>TME pour étalonnage capteur force</v>
          </cell>
          <cell r="AH714" t="str">
            <v>non</v>
          </cell>
        </row>
        <row r="715">
          <cell r="A715" t="str">
            <v>797</v>
          </cell>
          <cell r="B715">
            <v>42781</v>
          </cell>
          <cell r="C715" t="str">
            <v>ESPA</v>
          </cell>
          <cell r="D715" t="str">
            <v>machine test collage gaine</v>
          </cell>
          <cell r="E715">
            <v>0</v>
          </cell>
          <cell r="F715">
            <v>0</v>
          </cell>
          <cell r="G715"/>
          <cell r="K715" t="str">
            <v>1125  Gaines légères</v>
          </cell>
          <cell r="L715">
            <v>2006</v>
          </cell>
          <cell r="M715" t="str">
            <v>230V mono</v>
          </cell>
          <cell r="Q715"/>
          <cell r="R715" t="str">
            <v>non</v>
          </cell>
          <cell r="S715" t="str">
            <v>non</v>
          </cell>
          <cell r="T715" t="str">
            <v>non</v>
          </cell>
          <cell r="U715" t="str">
            <v>non</v>
          </cell>
          <cell r="V715" t="str">
            <v>non</v>
          </cell>
          <cell r="W715" t="str">
            <v>non</v>
          </cell>
          <cell r="AC715" t="str">
            <v>schéma élec, pneu, doc constructeur, plans mécaniques, manuel opérateur</v>
          </cell>
          <cell r="AE715" t="str">
            <v>TME pour étalonnage capteur force</v>
          </cell>
          <cell r="AH715" t="str">
            <v>oui</v>
          </cell>
        </row>
        <row r="716">
          <cell r="A716" t="str">
            <v>798</v>
          </cell>
          <cell r="B716">
            <v>42080</v>
          </cell>
          <cell r="C716" t="str">
            <v>LIEBHERR</v>
          </cell>
          <cell r="D716" t="str">
            <v>réfrigérateur 252 litres</v>
          </cell>
          <cell r="E716">
            <v>39031.540972222225</v>
          </cell>
          <cell r="F716">
            <v>42080.540972222225</v>
          </cell>
          <cell r="I716" t="str">
            <v>2.3064.3</v>
          </cell>
          <cell r="J716" t="str">
            <v>UKS 2600 index 11C/001
N° serv</v>
          </cell>
          <cell r="K716" t="str">
            <v>1116  Moulage</v>
          </cell>
          <cell r="L716">
            <v>2006</v>
          </cell>
          <cell r="M716" t="str">
            <v>230V mono</v>
          </cell>
          <cell r="R716" t="str">
            <v>non</v>
          </cell>
          <cell r="S716" t="str">
            <v>non</v>
          </cell>
          <cell r="T716" t="str">
            <v>non</v>
          </cell>
          <cell r="U716" t="str">
            <v>non</v>
          </cell>
          <cell r="V716" t="str">
            <v>non</v>
          </cell>
          <cell r="W716" t="str">
            <v>non</v>
          </cell>
          <cell r="AC716" t="str">
            <v>mode d'emploi</v>
          </cell>
          <cell r="AE716" t="str">
            <v>REC</v>
          </cell>
          <cell r="AF716" t="str">
            <v>R134a</v>
          </cell>
          <cell r="AH716" t="str">
            <v>non</v>
          </cell>
        </row>
        <row r="717">
          <cell r="A717" t="str">
            <v>799</v>
          </cell>
          <cell r="B717">
            <v>39318</v>
          </cell>
          <cell r="C717" t="str">
            <v>LIEBHERR</v>
          </cell>
          <cell r="D717" t="str">
            <v>congélateur</v>
          </cell>
          <cell r="E717">
            <v>0</v>
          </cell>
          <cell r="F717">
            <v>0</v>
          </cell>
          <cell r="I717"/>
          <cell r="J717"/>
          <cell r="K717" t="str">
            <v>1156  Magasin / réception</v>
          </cell>
          <cell r="M717" t="str">
            <v>230V mono</v>
          </cell>
          <cell r="Q717"/>
          <cell r="R717" t="str">
            <v>non</v>
          </cell>
          <cell r="S717" t="str">
            <v>non</v>
          </cell>
          <cell r="T717" t="str">
            <v>non</v>
          </cell>
          <cell r="U717" t="str">
            <v>non</v>
          </cell>
          <cell r="V717" t="str">
            <v>non</v>
          </cell>
          <cell r="W717" t="str">
            <v>non</v>
          </cell>
          <cell r="AC717"/>
          <cell r="AE717"/>
          <cell r="AH717" t="str">
            <v>non</v>
          </cell>
        </row>
        <row r="718">
          <cell r="A718" t="str">
            <v>800</v>
          </cell>
          <cell r="B718">
            <v>42768</v>
          </cell>
          <cell r="C718" t="str">
            <v>PAN STONE</v>
          </cell>
          <cell r="D718" t="str">
            <v>presse double de compression</v>
          </cell>
          <cell r="E718">
            <v>39171.582638888889</v>
          </cell>
          <cell r="F718">
            <v>0</v>
          </cell>
          <cell r="I718" t="str">
            <v>P 350 3RT 2 PCD</v>
          </cell>
          <cell r="J718" t="str">
            <v>JOB M23</v>
          </cell>
          <cell r="K718" t="str">
            <v>1116  Moulage</v>
          </cell>
          <cell r="L718">
            <v>2007</v>
          </cell>
          <cell r="M718" t="str">
            <v>410V tri</v>
          </cell>
          <cell r="P718" t="str">
            <v>47.6 kW</v>
          </cell>
          <cell r="Q718"/>
          <cell r="R718" t="str">
            <v>oui</v>
          </cell>
          <cell r="S718" t="str">
            <v>non</v>
          </cell>
          <cell r="T718" t="str">
            <v>non</v>
          </cell>
          <cell r="U718" t="str">
            <v>non</v>
          </cell>
          <cell r="V718" t="str">
            <v>non</v>
          </cell>
          <cell r="W718" t="str">
            <v>non</v>
          </cell>
          <cell r="AC718"/>
          <cell r="AH718" t="str">
            <v>oui</v>
          </cell>
        </row>
        <row r="719">
          <cell r="A719" t="str">
            <v>801</v>
          </cell>
          <cell r="B719">
            <v>40763</v>
          </cell>
          <cell r="C719" t="str">
            <v>CWE</v>
          </cell>
          <cell r="D719" t="str">
            <v>transformateur 410/230V 250 kVA</v>
          </cell>
          <cell r="E719">
            <v>37622.540972222225</v>
          </cell>
          <cell r="F719">
            <v>0</v>
          </cell>
          <cell r="G719"/>
          <cell r="J719" t="str">
            <v>250 T 03</v>
          </cell>
          <cell r="K719" t="str">
            <v>IG  Installations générales</v>
          </cell>
          <cell r="L719">
            <v>1996</v>
          </cell>
          <cell r="M719" t="str">
            <v>410V tri</v>
          </cell>
          <cell r="P719" t="str">
            <v>250 KVA</v>
          </cell>
          <cell r="Q719"/>
          <cell r="R719" t="str">
            <v>non</v>
          </cell>
          <cell r="S719" t="str">
            <v>non</v>
          </cell>
          <cell r="T719" t="str">
            <v>non</v>
          </cell>
          <cell r="U719" t="str">
            <v>non</v>
          </cell>
          <cell r="V719" t="str">
            <v>non</v>
          </cell>
          <cell r="W719" t="str">
            <v>non</v>
          </cell>
          <cell r="AC719"/>
          <cell r="AE719" t="str">
            <v>Westendorp</v>
          </cell>
          <cell r="AF719"/>
          <cell r="AH719" t="str">
            <v>oui</v>
          </cell>
        </row>
        <row r="720">
          <cell r="A720" t="str">
            <v>802</v>
          </cell>
          <cell r="B720">
            <v>40231</v>
          </cell>
          <cell r="C720" t="str">
            <v>TECHNIFOR</v>
          </cell>
          <cell r="D720" t="str">
            <v>marquage par percussion</v>
          </cell>
          <cell r="E720">
            <v>0</v>
          </cell>
          <cell r="F720">
            <v>40009.582638888889</v>
          </cell>
          <cell r="G720" t="str">
            <v>transféré à Hutchinson Ensenada</v>
          </cell>
          <cell r="K720" t="str">
            <v>1128  Linkeo</v>
          </cell>
          <cell r="M720" t="str">
            <v>230V mono</v>
          </cell>
          <cell r="R720" t="str">
            <v>non</v>
          </cell>
          <cell r="S720" t="str">
            <v>non</v>
          </cell>
          <cell r="T720" t="str">
            <v>non</v>
          </cell>
          <cell r="U720" t="str">
            <v>non</v>
          </cell>
          <cell r="V720" t="str">
            <v>non</v>
          </cell>
          <cell r="W720" t="str">
            <v>non</v>
          </cell>
          <cell r="AF720" t="str">
            <v>Equipement associé aux équipements 784 (poste de contrôle) et 803 (marquage par jet d'encre)</v>
          </cell>
          <cell r="AH720" t="str">
            <v>non</v>
          </cell>
        </row>
        <row r="721">
          <cell r="A721" t="str">
            <v>803</v>
          </cell>
          <cell r="B721">
            <v>40029</v>
          </cell>
          <cell r="C721" t="str">
            <v xml:space="preserve">IMAJE </v>
          </cell>
          <cell r="D721" t="str">
            <v>Marquage jet d'encre</v>
          </cell>
          <cell r="E721">
            <v>0</v>
          </cell>
          <cell r="F721">
            <v>40009.582638888889</v>
          </cell>
          <cell r="G721" t="str">
            <v>transféré à Hutchinson Ensenada</v>
          </cell>
          <cell r="K721" t="str">
            <v>1128  Linkeo</v>
          </cell>
          <cell r="M721" t="str">
            <v>230V mono</v>
          </cell>
          <cell r="R721" t="str">
            <v>non</v>
          </cell>
          <cell r="S721" t="str">
            <v>non</v>
          </cell>
          <cell r="T721" t="str">
            <v>non</v>
          </cell>
          <cell r="U721" t="str">
            <v>non</v>
          </cell>
          <cell r="V721" t="str">
            <v>non</v>
          </cell>
          <cell r="W721" t="str">
            <v>non</v>
          </cell>
          <cell r="AF721" t="str">
            <v>Equipement associé aux équipements 784 (poste de contrôle) et 802 (marquage par percussion)</v>
          </cell>
          <cell r="AH721" t="str">
            <v>non</v>
          </cell>
        </row>
        <row r="722">
          <cell r="A722" t="str">
            <v>804</v>
          </cell>
          <cell r="B722">
            <v>40763</v>
          </cell>
          <cell r="C722" t="str">
            <v>FTM Technologie</v>
          </cell>
          <cell r="D722" t="str">
            <v>Hotte de filtration à charbon actif</v>
          </cell>
          <cell r="E722">
            <v>39114.540972222225</v>
          </cell>
          <cell r="F722">
            <v>0</v>
          </cell>
          <cell r="I722" t="str">
            <v>HI9P
(réf Denios 140</v>
          </cell>
          <cell r="J722">
            <v>1110</v>
          </cell>
          <cell r="K722" t="str">
            <v>1126  Confection silicones</v>
          </cell>
          <cell r="L722">
            <v>2006</v>
          </cell>
          <cell r="M722" t="str">
            <v>230V mono</v>
          </cell>
          <cell r="P722">
            <v>320</v>
          </cell>
          <cell r="Q722"/>
          <cell r="R722" t="str">
            <v>non</v>
          </cell>
          <cell r="S722" t="str">
            <v>non</v>
          </cell>
          <cell r="T722" t="str">
            <v>non</v>
          </cell>
          <cell r="U722" t="str">
            <v>non</v>
          </cell>
          <cell r="V722" t="str">
            <v>non</v>
          </cell>
          <cell r="W722" t="str">
            <v>non</v>
          </cell>
          <cell r="AC722" t="str">
            <v>notice d'utilisation</v>
          </cell>
          <cell r="AE722" t="str">
            <v>Denios (revendeur) 
FTM Technologie (constructeur)</v>
          </cell>
          <cell r="AF722" t="str">
            <v>débit 50 à 600 m3/h</v>
          </cell>
          <cell r="AH722" t="str">
            <v>non</v>
          </cell>
        </row>
        <row r="723">
          <cell r="A723" t="str">
            <v>805</v>
          </cell>
          <cell r="B723">
            <v>40765</v>
          </cell>
          <cell r="C723" t="str">
            <v>voir A Marché</v>
          </cell>
          <cell r="D723" t="str">
            <v>balance pour local prépa disso</v>
          </cell>
          <cell r="E723">
            <v>0</v>
          </cell>
          <cell r="F723">
            <v>0</v>
          </cell>
          <cell r="I723"/>
          <cell r="J723"/>
          <cell r="K723" t="str">
            <v>1115  Tuyaux</v>
          </cell>
          <cell r="M723" t="str">
            <v>230V mono</v>
          </cell>
          <cell r="Q723"/>
          <cell r="R723" t="str">
            <v>non</v>
          </cell>
          <cell r="S723" t="str">
            <v>non</v>
          </cell>
          <cell r="T723" t="str">
            <v>non</v>
          </cell>
          <cell r="U723" t="str">
            <v>non</v>
          </cell>
          <cell r="V723" t="str">
            <v>non</v>
          </cell>
          <cell r="W723" t="str">
            <v>non</v>
          </cell>
          <cell r="AC723"/>
          <cell r="AE723"/>
          <cell r="AH723" t="str">
            <v>non</v>
          </cell>
        </row>
        <row r="724">
          <cell r="A724" t="str">
            <v>806</v>
          </cell>
          <cell r="B724">
            <v>39854</v>
          </cell>
          <cell r="C724" t="str">
            <v>KERN</v>
          </cell>
          <cell r="D724" t="str">
            <v>balance 0 - 1 kg</v>
          </cell>
          <cell r="E724">
            <v>39083.540972222225</v>
          </cell>
          <cell r="F724">
            <v>0</v>
          </cell>
          <cell r="I724">
            <v>440</v>
          </cell>
          <cell r="J724"/>
          <cell r="K724" t="str">
            <v>1116  Moulage</v>
          </cell>
          <cell r="L724"/>
          <cell r="M724" t="str">
            <v>230V mono</v>
          </cell>
          <cell r="Q724"/>
          <cell r="R724" t="str">
            <v>non</v>
          </cell>
          <cell r="S724" t="str">
            <v>non</v>
          </cell>
          <cell r="T724" t="str">
            <v>non</v>
          </cell>
          <cell r="U724" t="str">
            <v>non</v>
          </cell>
          <cell r="V724" t="str">
            <v>non</v>
          </cell>
          <cell r="W724" t="str">
            <v>non</v>
          </cell>
          <cell r="AC724"/>
          <cell r="AE724" t="str">
            <v>fournisseur Hoffmann group</v>
          </cell>
          <cell r="AH724" t="str">
            <v>non</v>
          </cell>
        </row>
        <row r="725">
          <cell r="A725" t="str">
            <v>807</v>
          </cell>
          <cell r="B725">
            <v>40598</v>
          </cell>
          <cell r="C725" t="str">
            <v>AFUME</v>
          </cell>
          <cell r="D725" t="str">
            <v>positionneur laser pour confection</v>
          </cell>
          <cell r="E725">
            <v>39106.540972222225</v>
          </cell>
          <cell r="F725">
            <v>0</v>
          </cell>
          <cell r="K725" t="str">
            <v>1126  Confection silicones</v>
          </cell>
          <cell r="L725"/>
          <cell r="M725" t="str">
            <v>autre</v>
          </cell>
          <cell r="Q725"/>
          <cell r="R725" t="str">
            <v>non</v>
          </cell>
          <cell r="S725" t="str">
            <v>non</v>
          </cell>
          <cell r="T725" t="str">
            <v>non</v>
          </cell>
          <cell r="U725" t="str">
            <v>non</v>
          </cell>
          <cell r="V725" t="str">
            <v>non</v>
          </cell>
          <cell r="W725" t="str">
            <v>non</v>
          </cell>
          <cell r="AC725"/>
          <cell r="AH725" t="str">
            <v>non</v>
          </cell>
        </row>
        <row r="726">
          <cell r="A726" t="str">
            <v>808</v>
          </cell>
          <cell r="B726">
            <v>40765</v>
          </cell>
          <cell r="C726" t="str">
            <v>METTLER TOLEDO</v>
          </cell>
          <cell r="D726" t="str">
            <v>balance 0 -6 kg</v>
          </cell>
          <cell r="E726">
            <v>39141.540972222225</v>
          </cell>
          <cell r="F726">
            <v>0</v>
          </cell>
          <cell r="I726" t="str">
            <v xml:space="preserve">IND 425 A6 </v>
          </cell>
          <cell r="J726" t="str">
            <v>AG2007</v>
          </cell>
          <cell r="K726" t="str">
            <v>1125  Gaines légères</v>
          </cell>
          <cell r="L726">
            <v>2007</v>
          </cell>
          <cell r="M726" t="str">
            <v>230V mono</v>
          </cell>
          <cell r="P726" t="str">
            <v>70 mA</v>
          </cell>
          <cell r="Q726"/>
          <cell r="R726" t="str">
            <v>non</v>
          </cell>
          <cell r="S726" t="str">
            <v>non</v>
          </cell>
          <cell r="T726" t="str">
            <v>non</v>
          </cell>
          <cell r="U726" t="str">
            <v>non</v>
          </cell>
          <cell r="V726" t="str">
            <v>non</v>
          </cell>
          <cell r="W726" t="str">
            <v>non</v>
          </cell>
          <cell r="AC726" t="str">
            <v>manuel utilisation, mode empli et certificat d'étalonnage</v>
          </cell>
          <cell r="AF726" t="str">
            <v>Certificat COFRAC
ECME T062</v>
          </cell>
          <cell r="AH726" t="str">
            <v>N/A</v>
          </cell>
        </row>
        <row r="727">
          <cell r="A727" t="str">
            <v>809</v>
          </cell>
          <cell r="B727">
            <v>40765</v>
          </cell>
          <cell r="C727" t="str">
            <v>VILLEMECA</v>
          </cell>
          <cell r="D727" t="str">
            <v>presse pneumatique à levier</v>
          </cell>
          <cell r="E727">
            <v>0</v>
          </cell>
          <cell r="F727">
            <v>0</v>
          </cell>
          <cell r="I727" t="str">
            <v>PL12-50</v>
          </cell>
          <cell r="J727"/>
          <cell r="K727" t="str">
            <v>1116  Moulage</v>
          </cell>
          <cell r="M727" t="str">
            <v>sans</v>
          </cell>
          <cell r="Q727"/>
          <cell r="R727" t="str">
            <v>non</v>
          </cell>
          <cell r="S727" t="str">
            <v>non</v>
          </cell>
          <cell r="T727" t="str">
            <v>non</v>
          </cell>
          <cell r="U727" t="str">
            <v>non</v>
          </cell>
          <cell r="V727" t="str">
            <v>non</v>
          </cell>
          <cell r="W727" t="str">
            <v>non</v>
          </cell>
          <cell r="AC727"/>
          <cell r="AE727" t="str">
            <v>Villeméca SAS</v>
          </cell>
          <cell r="AH727" t="str">
            <v>N/A</v>
          </cell>
        </row>
        <row r="728">
          <cell r="A728" t="str">
            <v>810</v>
          </cell>
          <cell r="B728">
            <v>42060</v>
          </cell>
          <cell r="C728" t="str">
            <v>MIOS</v>
          </cell>
          <cell r="D728" t="str">
            <v>presse mécanique 40T</v>
          </cell>
          <cell r="E728">
            <v>0</v>
          </cell>
          <cell r="F728">
            <v>0</v>
          </cell>
          <cell r="I728" t="str">
            <v>T40FV</v>
          </cell>
          <cell r="J728">
            <v>140603</v>
          </cell>
          <cell r="K728" t="str">
            <v>1119  Découpe</v>
          </cell>
          <cell r="L728">
            <v>2007</v>
          </cell>
          <cell r="M728" t="str">
            <v>410V tri</v>
          </cell>
          <cell r="Q728"/>
          <cell r="R728" t="str">
            <v>non</v>
          </cell>
          <cell r="S728" t="str">
            <v>non</v>
          </cell>
          <cell r="T728" t="str">
            <v>non</v>
          </cell>
          <cell r="U728" t="str">
            <v>non</v>
          </cell>
          <cell r="V728" t="str">
            <v>non</v>
          </cell>
          <cell r="W728" t="str">
            <v>non</v>
          </cell>
          <cell r="AC728"/>
          <cell r="AE728" t="str">
            <v>LRP</v>
          </cell>
          <cell r="AH728" t="str">
            <v>N/A</v>
          </cell>
        </row>
        <row r="729">
          <cell r="A729" t="str">
            <v>811</v>
          </cell>
          <cell r="B729">
            <v>39854</v>
          </cell>
          <cell r="C729" t="str">
            <v>KERN</v>
          </cell>
          <cell r="D729" t="str">
            <v xml:space="preserve">balance </v>
          </cell>
          <cell r="E729">
            <v>0</v>
          </cell>
          <cell r="F729">
            <v>0</v>
          </cell>
          <cell r="I729">
            <v>440</v>
          </cell>
          <cell r="K729" t="str">
            <v>1126  Confection silicones</v>
          </cell>
          <cell r="M729" t="str">
            <v>230V mono</v>
          </cell>
          <cell r="Q729"/>
          <cell r="R729" t="str">
            <v>non</v>
          </cell>
          <cell r="S729" t="str">
            <v>non</v>
          </cell>
          <cell r="T729" t="str">
            <v>non</v>
          </cell>
          <cell r="U729" t="str">
            <v>non</v>
          </cell>
          <cell r="V729" t="str">
            <v>non</v>
          </cell>
          <cell r="W729" t="str">
            <v>non</v>
          </cell>
          <cell r="AC729"/>
          <cell r="AE729" t="str">
            <v>fournisseur Hoffmann group</v>
          </cell>
          <cell r="AH729" t="str">
            <v>non</v>
          </cell>
        </row>
        <row r="730">
          <cell r="A730" t="str">
            <v>812</v>
          </cell>
          <cell r="B730">
            <v>42768</v>
          </cell>
          <cell r="C730" t="str">
            <v>ESPA</v>
          </cell>
          <cell r="D730" t="str">
            <v>mélangeur à Colle</v>
          </cell>
          <cell r="E730">
            <v>39162.540972222225</v>
          </cell>
          <cell r="F730">
            <v>0</v>
          </cell>
          <cell r="I730"/>
          <cell r="J730"/>
          <cell r="K730" t="str">
            <v>1125  Gaines légères</v>
          </cell>
          <cell r="L730">
            <v>2007</v>
          </cell>
          <cell r="M730" t="str">
            <v>230V mono</v>
          </cell>
          <cell r="P730" t="str">
            <v>900 W</v>
          </cell>
          <cell r="Q730"/>
          <cell r="R730" t="str">
            <v>non</v>
          </cell>
          <cell r="S730" t="str">
            <v>non</v>
          </cell>
          <cell r="T730" t="str">
            <v>non</v>
          </cell>
          <cell r="U730" t="str">
            <v>non</v>
          </cell>
          <cell r="V730" t="str">
            <v>non</v>
          </cell>
          <cell r="W730" t="str">
            <v>non</v>
          </cell>
          <cell r="AC730" t="str">
            <v>docs techniques</v>
          </cell>
          <cell r="AE730" t="str">
            <v>Clé de 13
INTERROLL (M. Esmangart 02 38 24 41 06)</v>
          </cell>
          <cell r="AH730" t="str">
            <v>non</v>
          </cell>
        </row>
        <row r="731">
          <cell r="A731" t="str">
            <v>813</v>
          </cell>
          <cell r="B731">
            <v>43424</v>
          </cell>
          <cell r="C731" t="str">
            <v>IDEAL</v>
          </cell>
          <cell r="D731" t="str">
            <v>massicot (coupe)</v>
          </cell>
          <cell r="E731">
            <v>39142.540972222225</v>
          </cell>
          <cell r="F731">
            <v>0</v>
          </cell>
          <cell r="I731">
            <v>440</v>
          </cell>
          <cell r="J731" t="str">
            <v>DP97015</v>
          </cell>
          <cell r="K731" t="str">
            <v>1128  Linkeo</v>
          </cell>
          <cell r="L731">
            <v>2007</v>
          </cell>
          <cell r="M731" t="str">
            <v>sans</v>
          </cell>
          <cell r="Q731"/>
          <cell r="R731" t="str">
            <v>non</v>
          </cell>
          <cell r="S731" t="str">
            <v>non</v>
          </cell>
          <cell r="T731" t="str">
            <v>non</v>
          </cell>
          <cell r="U731" t="str">
            <v>non</v>
          </cell>
          <cell r="V731" t="str">
            <v>non</v>
          </cell>
          <cell r="W731" t="str">
            <v>non</v>
          </cell>
          <cell r="AC731"/>
          <cell r="AE731" t="str">
            <v>FRANKEL réf 424492</v>
          </cell>
          <cell r="AF731" t="str">
            <v>Long coupe = 390mm
capacité env 500 A4</v>
          </cell>
          <cell r="AH731" t="str">
            <v>non</v>
          </cell>
        </row>
        <row r="732">
          <cell r="A732" t="str">
            <v>814</v>
          </cell>
          <cell r="B732">
            <v>40598</v>
          </cell>
          <cell r="C732"/>
          <cell r="D732" t="str">
            <v>balance</v>
          </cell>
          <cell r="E732">
            <v>0</v>
          </cell>
          <cell r="F732">
            <v>0</v>
          </cell>
          <cell r="K732" t="str">
            <v>1157  Contrôle</v>
          </cell>
          <cell r="M732" t="str">
            <v>230V mono</v>
          </cell>
          <cell r="Q732"/>
          <cell r="R732" t="str">
            <v>non</v>
          </cell>
          <cell r="S732" t="str">
            <v>non</v>
          </cell>
          <cell r="T732" t="str">
            <v>non</v>
          </cell>
          <cell r="U732" t="str">
            <v>non</v>
          </cell>
          <cell r="V732" t="str">
            <v>non</v>
          </cell>
          <cell r="W732" t="str">
            <v>non</v>
          </cell>
          <cell r="AC732"/>
          <cell r="AF732" t="str">
            <v xml:space="preserve">achetée par Alexandre Marché
</v>
          </cell>
          <cell r="AH732" t="str">
            <v>non</v>
          </cell>
        </row>
        <row r="733">
          <cell r="A733" t="str">
            <v>815</v>
          </cell>
          <cell r="B733">
            <v>40029</v>
          </cell>
          <cell r="C733" t="str">
            <v>RIES</v>
          </cell>
          <cell r="D733" t="str">
            <v>sertisseuse  bagues pour Linkéo</v>
          </cell>
          <cell r="E733">
            <v>39378.582638888889</v>
          </cell>
          <cell r="F733">
            <v>40009.582638888889</v>
          </cell>
          <cell r="G733" t="str">
            <v>transféré à Hutchinson Ensenada</v>
          </cell>
          <cell r="J733">
            <v>2023</v>
          </cell>
          <cell r="K733" t="str">
            <v>1128  Linkeo</v>
          </cell>
          <cell r="L733">
            <v>2007</v>
          </cell>
          <cell r="M733" t="str">
            <v>410V tri</v>
          </cell>
          <cell r="P733" t="str">
            <v>8 kW</v>
          </cell>
          <cell r="R733" t="str">
            <v>oui</v>
          </cell>
          <cell r="S733" t="str">
            <v>non</v>
          </cell>
          <cell r="T733" t="str">
            <v>non</v>
          </cell>
          <cell r="U733" t="str">
            <v>non</v>
          </cell>
          <cell r="V733" t="str">
            <v>non</v>
          </cell>
          <cell r="W733" t="str">
            <v>non</v>
          </cell>
          <cell r="AC733" t="str">
            <v>Dossier technique complet</v>
          </cell>
          <cell r="AE733" t="str">
            <v>RIES</v>
          </cell>
          <cell r="AF733" t="str">
            <v>initialement conçue pour sertir bague de soufflet, modifiée en 2008/2009 pour sertissage bague de soudure</v>
          </cell>
          <cell r="AH733" t="str">
            <v>non</v>
          </cell>
        </row>
        <row r="734">
          <cell r="A734" t="str">
            <v>816</v>
          </cell>
          <cell r="B734">
            <v>39318</v>
          </cell>
          <cell r="C734" t="str">
            <v>ATLAS COPCO</v>
          </cell>
          <cell r="D734" t="str">
            <v>visseuse pneumatique</v>
          </cell>
          <cell r="E734">
            <v>39173.582638888889</v>
          </cell>
          <cell r="F734">
            <v>0</v>
          </cell>
          <cell r="I734" t="str">
            <v>LUM 12 PR3 réf 84310</v>
          </cell>
          <cell r="J734" t="str">
            <v>A94-65-880</v>
          </cell>
          <cell r="K734" t="str">
            <v>1113  Tuyauteries</v>
          </cell>
          <cell r="L734">
            <v>2007</v>
          </cell>
          <cell r="M734" t="str">
            <v>sans</v>
          </cell>
          <cell r="Q734"/>
          <cell r="R734" t="str">
            <v>non</v>
          </cell>
          <cell r="S734" t="str">
            <v>non</v>
          </cell>
          <cell r="T734" t="str">
            <v>non</v>
          </cell>
          <cell r="U734" t="str">
            <v>non</v>
          </cell>
          <cell r="V734" t="str">
            <v>non</v>
          </cell>
          <cell r="W734" t="str">
            <v>non</v>
          </cell>
          <cell r="AC734"/>
          <cell r="AE734" t="str">
            <v>SOFI</v>
          </cell>
          <cell r="AF734" t="str">
            <v>1000 tr/min - Nm 0,4 à 3,2</v>
          </cell>
          <cell r="AH734" t="str">
            <v>non</v>
          </cell>
        </row>
        <row r="735">
          <cell r="A735" t="str">
            <v>817</v>
          </cell>
          <cell r="B735">
            <v>43424</v>
          </cell>
          <cell r="C735" t="str">
            <v>IDEAL</v>
          </cell>
          <cell r="D735" t="str">
            <v>massicot pour préparation dissolution (coupe)</v>
          </cell>
          <cell r="E735">
            <v>39206.582638888889</v>
          </cell>
          <cell r="F735">
            <v>0</v>
          </cell>
          <cell r="I735" t="str">
            <v>440 / 3905</v>
          </cell>
          <cell r="K735" t="str">
            <v>1126  Confection silicones</v>
          </cell>
          <cell r="L735">
            <v>2007</v>
          </cell>
          <cell r="M735" t="str">
            <v>sans</v>
          </cell>
          <cell r="Q735"/>
          <cell r="R735" t="str">
            <v>non</v>
          </cell>
          <cell r="S735" t="str">
            <v>non</v>
          </cell>
          <cell r="T735" t="str">
            <v>non</v>
          </cell>
          <cell r="U735" t="str">
            <v>non</v>
          </cell>
          <cell r="V735" t="str">
            <v>non</v>
          </cell>
          <cell r="W735" t="str">
            <v>non</v>
          </cell>
          <cell r="AC735" t="str">
            <v>notice + plans modifications + plan carter de sécurité</v>
          </cell>
          <cell r="AE735" t="str">
            <v>FRANKEL réf 424492</v>
          </cell>
          <cell r="AF735" t="str">
            <v>Long coupe = 390mm
capacité env 500 A4</v>
          </cell>
          <cell r="AH735" t="str">
            <v>non</v>
          </cell>
        </row>
        <row r="736">
          <cell r="A736" t="str">
            <v>818</v>
          </cell>
          <cell r="B736">
            <v>39400</v>
          </cell>
          <cell r="C736" t="str">
            <v>France Etuves</v>
          </cell>
          <cell r="D736" t="str">
            <v>étuve laboratoire - 300°C max</v>
          </cell>
          <cell r="E736">
            <v>39205.582638888889</v>
          </cell>
          <cell r="F736">
            <v>0</v>
          </cell>
          <cell r="I736" t="str">
            <v>XU 075</v>
          </cell>
          <cell r="J736" t="str">
            <v>C646</v>
          </cell>
          <cell r="K736" t="str">
            <v>1159  Essais</v>
          </cell>
          <cell r="L736">
            <v>2007</v>
          </cell>
          <cell r="M736" t="str">
            <v>230V mono</v>
          </cell>
          <cell r="Q736"/>
          <cell r="R736" t="str">
            <v>non</v>
          </cell>
          <cell r="S736" t="str">
            <v>non</v>
          </cell>
          <cell r="T736" t="str">
            <v>non</v>
          </cell>
          <cell r="U736" t="str">
            <v>non</v>
          </cell>
          <cell r="V736" t="str">
            <v>non</v>
          </cell>
          <cell r="W736" t="str">
            <v>non</v>
          </cell>
          <cell r="AC736" t="str">
            <v>schéma élec, doc régulateur</v>
          </cell>
          <cell r="AE736" t="str">
            <v>France Etuves</v>
          </cell>
          <cell r="AF736"/>
          <cell r="AH736" t="str">
            <v>non</v>
          </cell>
        </row>
        <row r="737">
          <cell r="A737" t="str">
            <v>819</v>
          </cell>
          <cell r="B737">
            <v>40035</v>
          </cell>
          <cell r="C737" t="str">
            <v>ASECOS</v>
          </cell>
          <cell r="D737" t="str">
            <v>hotte aspirante de paillasse</v>
          </cell>
          <cell r="E737">
            <v>0</v>
          </cell>
          <cell r="F737">
            <v>0</v>
          </cell>
          <cell r="K737" t="str">
            <v>1157  Contrôle</v>
          </cell>
          <cell r="M737" t="str">
            <v>autre</v>
          </cell>
          <cell r="Q737"/>
          <cell r="R737" t="str">
            <v>non</v>
          </cell>
          <cell r="S737" t="str">
            <v>non</v>
          </cell>
          <cell r="T737" t="str">
            <v>non</v>
          </cell>
          <cell r="U737" t="str">
            <v>non</v>
          </cell>
          <cell r="V737" t="str">
            <v>non</v>
          </cell>
          <cell r="W737" t="str">
            <v>non</v>
          </cell>
          <cell r="AC737"/>
          <cell r="AF737"/>
          <cell r="AH737" t="str">
            <v>non</v>
          </cell>
        </row>
        <row r="738">
          <cell r="A738" t="str">
            <v>820</v>
          </cell>
          <cell r="B738">
            <v>40765</v>
          </cell>
          <cell r="C738"/>
          <cell r="D738" t="str">
            <v>Machine à fabriquer les agrafés</v>
          </cell>
          <cell r="E738">
            <v>39173.582638888889</v>
          </cell>
          <cell r="F738">
            <v>0</v>
          </cell>
          <cell r="K738" t="str">
            <v>1128  Linkeo</v>
          </cell>
          <cell r="M738" t="str">
            <v>410V tri</v>
          </cell>
          <cell r="Q738"/>
          <cell r="R738" t="str">
            <v>non</v>
          </cell>
          <cell r="S738" t="str">
            <v>non</v>
          </cell>
          <cell r="T738" t="str">
            <v>non</v>
          </cell>
          <cell r="U738" t="str">
            <v>non</v>
          </cell>
          <cell r="V738" t="str">
            <v>non</v>
          </cell>
          <cell r="W738" t="str">
            <v>non</v>
          </cell>
          <cell r="AC738"/>
          <cell r="AF738" t="str">
            <v>en provenance du CDR</v>
          </cell>
          <cell r="AH738" t="str">
            <v>oui</v>
          </cell>
        </row>
        <row r="739">
          <cell r="A739" t="str">
            <v>821</v>
          </cell>
          <cell r="B739">
            <v>40765</v>
          </cell>
          <cell r="C739" t="str">
            <v>REIS</v>
          </cell>
          <cell r="D739" t="str">
            <v>tour automatique en 5 m</v>
          </cell>
          <cell r="E739">
            <v>0</v>
          </cell>
          <cell r="F739">
            <v>0</v>
          </cell>
          <cell r="I739"/>
          <cell r="J739"/>
          <cell r="K739" t="str">
            <v>1126  Confection silicones</v>
          </cell>
          <cell r="M739" t="str">
            <v>410V tri</v>
          </cell>
          <cell r="Q739"/>
          <cell r="R739" t="str">
            <v>oui</v>
          </cell>
          <cell r="S739" t="str">
            <v>non</v>
          </cell>
          <cell r="T739" t="str">
            <v>non</v>
          </cell>
          <cell r="U739" t="str">
            <v>non</v>
          </cell>
          <cell r="V739" t="str">
            <v>non</v>
          </cell>
          <cell r="W739" t="str">
            <v>non</v>
          </cell>
          <cell r="AC739"/>
          <cell r="AF739"/>
          <cell r="AH739" t="str">
            <v>oui</v>
          </cell>
        </row>
        <row r="740">
          <cell r="A740" t="str">
            <v>822</v>
          </cell>
          <cell r="B740">
            <v>40856</v>
          </cell>
          <cell r="C740" t="str">
            <v>ESPA</v>
          </cell>
          <cell r="D740" t="str">
            <v>tour de confection génération 2007</v>
          </cell>
          <cell r="E740">
            <v>39346.582638888889</v>
          </cell>
          <cell r="F740">
            <v>40856.540972222225</v>
          </cell>
          <cell r="G740" t="str">
            <v>transfert Hutchinson Tunisie (Sousse)</v>
          </cell>
          <cell r="K740" t="str">
            <v>1126  Confection silicones</v>
          </cell>
          <cell r="L740">
            <v>2007</v>
          </cell>
          <cell r="M740" t="str">
            <v>410V tri</v>
          </cell>
          <cell r="P740" t="str">
            <v>6 kW</v>
          </cell>
          <cell r="R740" t="str">
            <v>oui</v>
          </cell>
          <cell r="S740" t="str">
            <v>non</v>
          </cell>
          <cell r="T740" t="str">
            <v>non</v>
          </cell>
          <cell r="U740" t="str">
            <v>non</v>
          </cell>
          <cell r="V740" t="str">
            <v>non</v>
          </cell>
          <cell r="W740" t="str">
            <v>non</v>
          </cell>
          <cell r="AC740" t="str">
            <v>plans mécaniques en DAO
schémas électriques
dossier automatisme</v>
          </cell>
          <cell r="AE740" t="str">
            <v>Tension 3 (réalisation électrique et automatisme)
AFUME (usinage d'une grande partie des pièces mécaniques)</v>
          </cell>
          <cell r="AF740" t="str">
            <v>conception mécanique ESPA sous Inventor  (S. Delas)</v>
          </cell>
          <cell r="AH740" t="str">
            <v>non</v>
          </cell>
        </row>
        <row r="741">
          <cell r="A741" t="str">
            <v>823</v>
          </cell>
          <cell r="B741">
            <v>40763</v>
          </cell>
          <cell r="C741" t="str">
            <v>KLEOS</v>
          </cell>
          <cell r="D741" t="str">
            <v>gerbeur semi électrique 250 kg</v>
          </cell>
          <cell r="E741">
            <v>0</v>
          </cell>
          <cell r="F741">
            <v>0</v>
          </cell>
          <cell r="I741"/>
          <cell r="J741" t="str">
            <v>170130D</v>
          </cell>
          <cell r="K741" t="str">
            <v>1111  Décolletage</v>
          </cell>
          <cell r="M741" t="str">
            <v>autre</v>
          </cell>
          <cell r="Q741"/>
          <cell r="R741" t="str">
            <v>non</v>
          </cell>
          <cell r="S741" t="str">
            <v>non</v>
          </cell>
          <cell r="T741" t="str">
            <v>non</v>
          </cell>
          <cell r="U741" t="str">
            <v>non</v>
          </cell>
          <cell r="V741" t="str">
            <v>non</v>
          </cell>
          <cell r="W741" t="str">
            <v>non</v>
          </cell>
          <cell r="AC741"/>
          <cell r="AE741"/>
          <cell r="AF741"/>
          <cell r="AH741" t="str">
            <v>non</v>
          </cell>
        </row>
        <row r="742">
          <cell r="A742" t="str">
            <v>825</v>
          </cell>
          <cell r="B742">
            <v>39850</v>
          </cell>
          <cell r="D742" t="str">
            <v>sertisseuse bague de soudure pour Linkéo</v>
          </cell>
          <cell r="E742">
            <v>0</v>
          </cell>
          <cell r="F742">
            <v>39850.540972222225</v>
          </cell>
          <cell r="G742" t="str">
            <v>Equipement non acqui</v>
          </cell>
          <cell r="K742" t="str">
            <v>1128  Linkeo</v>
          </cell>
          <cell r="M742" t="str">
            <v>autre</v>
          </cell>
          <cell r="R742" t="str">
            <v>non</v>
          </cell>
          <cell r="S742" t="str">
            <v>non</v>
          </cell>
          <cell r="T742" t="str">
            <v>non</v>
          </cell>
          <cell r="U742" t="str">
            <v>non</v>
          </cell>
          <cell r="V742" t="str">
            <v>non</v>
          </cell>
          <cell r="W742" t="str">
            <v>non</v>
          </cell>
          <cell r="AF742" t="str">
            <v>Non acqui, car sertisseuse N°815 modifiée pour sertissage bague de soudure</v>
          </cell>
          <cell r="AH742" t="str">
            <v>non</v>
          </cell>
        </row>
        <row r="743">
          <cell r="A743" t="str">
            <v>826</v>
          </cell>
          <cell r="B743">
            <v>42450</v>
          </cell>
          <cell r="C743" t="str">
            <v>FORCLUM</v>
          </cell>
          <cell r="D743" t="str">
            <v>prototype de calorifugeage gaines Boeing</v>
          </cell>
          <cell r="E743">
            <v>0</v>
          </cell>
          <cell r="F743">
            <v>42447.041678240741</v>
          </cell>
          <cell r="G743" t="str">
            <v>ferraillage</v>
          </cell>
          <cell r="K743" t="str">
            <v>1160  Méthodes industrialisation</v>
          </cell>
          <cell r="M743" t="str">
            <v>sans</v>
          </cell>
          <cell r="R743" t="str">
            <v>non</v>
          </cell>
          <cell r="S743" t="str">
            <v>non</v>
          </cell>
          <cell r="T743" t="str">
            <v>non</v>
          </cell>
          <cell r="U743" t="str">
            <v>non</v>
          </cell>
          <cell r="V743" t="str">
            <v>non</v>
          </cell>
          <cell r="W743" t="str">
            <v>non</v>
          </cell>
          <cell r="AF743" t="str">
            <v>Stocké au local MI au 26/02/2015</v>
          </cell>
          <cell r="AH743" t="str">
            <v>non</v>
          </cell>
        </row>
        <row r="744">
          <cell r="A744" t="str">
            <v>827</v>
          </cell>
          <cell r="B744">
            <v>39854</v>
          </cell>
          <cell r="C744" t="str">
            <v>VERLINDE</v>
          </cell>
          <cell r="D744" t="str">
            <v>potence pivotante  + palan 500 kg</v>
          </cell>
          <cell r="E744">
            <v>0</v>
          </cell>
          <cell r="F744">
            <v>0</v>
          </cell>
          <cell r="I744"/>
          <cell r="J744"/>
          <cell r="K744" t="str">
            <v>1119  Découpe</v>
          </cell>
          <cell r="L744">
            <v>2007</v>
          </cell>
          <cell r="M744" t="str">
            <v>410V tri</v>
          </cell>
          <cell r="Q744"/>
          <cell r="R744" t="str">
            <v>non</v>
          </cell>
          <cell r="S744" t="str">
            <v>non</v>
          </cell>
          <cell r="T744" t="str">
            <v>non</v>
          </cell>
          <cell r="U744" t="str">
            <v>non</v>
          </cell>
          <cell r="V744" t="str">
            <v>non</v>
          </cell>
          <cell r="W744" t="str">
            <v>non</v>
          </cell>
          <cell r="AC744"/>
          <cell r="AE744"/>
          <cell r="AH744" t="str">
            <v>non</v>
          </cell>
        </row>
        <row r="745">
          <cell r="A745" t="str">
            <v>828</v>
          </cell>
          <cell r="B745">
            <v>39854</v>
          </cell>
          <cell r="C745" t="str">
            <v>FORCLUM</v>
          </cell>
          <cell r="D745" t="str">
            <v>chariot porte bobine de toile</v>
          </cell>
          <cell r="E745">
            <v>39203.582638888889</v>
          </cell>
          <cell r="F745">
            <v>0</v>
          </cell>
          <cell r="K745" t="str">
            <v>1125  Gaines légères</v>
          </cell>
          <cell r="L745">
            <v>2007</v>
          </cell>
          <cell r="M745" t="str">
            <v>autre</v>
          </cell>
          <cell r="Q745"/>
          <cell r="R745" t="str">
            <v>non</v>
          </cell>
          <cell r="S745" t="str">
            <v>non</v>
          </cell>
          <cell r="T745" t="str">
            <v>non</v>
          </cell>
          <cell r="U745" t="str">
            <v>non</v>
          </cell>
          <cell r="V745" t="str">
            <v>non</v>
          </cell>
          <cell r="W745" t="str">
            <v>non</v>
          </cell>
          <cell r="AC745"/>
          <cell r="AF745" t="str">
            <v>charge admissible à valider (60 à 100 kg)</v>
          </cell>
          <cell r="AH745" t="str">
            <v>non</v>
          </cell>
        </row>
        <row r="746">
          <cell r="A746" t="str">
            <v>829</v>
          </cell>
          <cell r="B746">
            <v>40598</v>
          </cell>
          <cell r="C746" t="str">
            <v>FINN POWER</v>
          </cell>
          <cell r="D746" t="str">
            <v>sertisseuse avec mandrin expansible</v>
          </cell>
          <cell r="E746">
            <v>0</v>
          </cell>
          <cell r="F746">
            <v>39394.540972222225</v>
          </cell>
          <cell r="G746" t="str">
            <v>retour Finn Power - fin du prêt</v>
          </cell>
          <cell r="I746" t="str">
            <v>FP160VS</v>
          </cell>
          <cell r="K746" t="str">
            <v>1128  Linkeo</v>
          </cell>
          <cell r="M746" t="str">
            <v>autre</v>
          </cell>
          <cell r="R746" t="str">
            <v>non</v>
          </cell>
          <cell r="S746" t="str">
            <v>non</v>
          </cell>
          <cell r="T746" t="str">
            <v>non</v>
          </cell>
          <cell r="U746" t="str">
            <v>non</v>
          </cell>
          <cell r="V746" t="str">
            <v>non</v>
          </cell>
          <cell r="W746" t="str">
            <v>non</v>
          </cell>
          <cell r="AE746" t="str">
            <v>SEIHP</v>
          </cell>
          <cell r="AH746" t="str">
            <v>non</v>
          </cell>
        </row>
        <row r="747">
          <cell r="A747" t="str">
            <v>830</v>
          </cell>
          <cell r="B747">
            <v>42047</v>
          </cell>
          <cell r="C747"/>
          <cell r="D747" t="str">
            <v>réfrigérateur pour "galettes" d'élastomères</v>
          </cell>
          <cell r="E747">
            <v>0</v>
          </cell>
          <cell r="F747">
            <v>0</v>
          </cell>
          <cell r="I747"/>
          <cell r="K747" t="str">
            <v>1126  Confection silicones</v>
          </cell>
          <cell r="L747">
            <v>2007</v>
          </cell>
          <cell r="M747" t="str">
            <v>230V mono</v>
          </cell>
          <cell r="R747" t="str">
            <v>non</v>
          </cell>
          <cell r="S747" t="str">
            <v>non</v>
          </cell>
          <cell r="T747" t="str">
            <v>non</v>
          </cell>
          <cell r="U747" t="str">
            <v>non</v>
          </cell>
          <cell r="V747" t="str">
            <v>non</v>
          </cell>
          <cell r="W747" t="str">
            <v>non</v>
          </cell>
          <cell r="AC747"/>
          <cell r="AH747" t="str">
            <v>non</v>
          </cell>
        </row>
        <row r="748">
          <cell r="A748" t="str">
            <v>831</v>
          </cell>
          <cell r="B748">
            <v>42234</v>
          </cell>
          <cell r="C748"/>
          <cell r="D748" t="str">
            <v>tourelle d'extraction bâtiment 102 (face bât 101C)</v>
          </cell>
          <cell r="E748">
            <v>39295.582638888889</v>
          </cell>
          <cell r="F748">
            <v>0</v>
          </cell>
          <cell r="K748" t="str">
            <v>IG  Installations générales</v>
          </cell>
          <cell r="M748" t="str">
            <v>autre</v>
          </cell>
          <cell r="Q748"/>
          <cell r="R748" t="str">
            <v>non</v>
          </cell>
          <cell r="S748" t="str">
            <v>non</v>
          </cell>
          <cell r="T748" t="str">
            <v>non</v>
          </cell>
          <cell r="U748" t="str">
            <v>non</v>
          </cell>
          <cell r="V748" t="str">
            <v>non</v>
          </cell>
          <cell r="W748" t="str">
            <v>non</v>
          </cell>
          <cell r="AC748"/>
          <cell r="AE748" t="str">
            <v>SMAC Acéroïd</v>
          </cell>
          <cell r="AH748" t="str">
            <v>non</v>
          </cell>
        </row>
        <row r="749">
          <cell r="A749" t="str">
            <v>833</v>
          </cell>
          <cell r="B749">
            <v>40598</v>
          </cell>
          <cell r="C749" t="str">
            <v>TESA</v>
          </cell>
          <cell r="D749" t="str">
            <v>colonne de mesure sur marbre</v>
          </cell>
          <cell r="E749">
            <v>0</v>
          </cell>
          <cell r="F749">
            <v>0</v>
          </cell>
          <cell r="K749" t="str">
            <v>1157  Contrôle</v>
          </cell>
          <cell r="M749" t="str">
            <v>autre</v>
          </cell>
          <cell r="Q749"/>
          <cell r="R749" t="str">
            <v>non</v>
          </cell>
          <cell r="S749" t="str">
            <v>non</v>
          </cell>
          <cell r="T749" t="str">
            <v>non</v>
          </cell>
          <cell r="U749" t="str">
            <v>non</v>
          </cell>
          <cell r="V749" t="str">
            <v>non</v>
          </cell>
          <cell r="W749" t="str">
            <v>non</v>
          </cell>
          <cell r="AC749"/>
          <cell r="AH749" t="str">
            <v>non</v>
          </cell>
        </row>
        <row r="750">
          <cell r="A750" t="str">
            <v>834</v>
          </cell>
          <cell r="B750">
            <v>40598</v>
          </cell>
          <cell r="C750"/>
          <cell r="D750" t="str">
            <v>enrouleuse bande de feuillard</v>
          </cell>
          <cell r="E750">
            <v>0</v>
          </cell>
          <cell r="F750">
            <v>0</v>
          </cell>
          <cell r="K750" t="str">
            <v>1120  Colliers spéciaux</v>
          </cell>
          <cell r="M750" t="str">
            <v>autre</v>
          </cell>
          <cell r="Q750"/>
          <cell r="R750" t="str">
            <v>non</v>
          </cell>
          <cell r="S750" t="str">
            <v>non</v>
          </cell>
          <cell r="T750" t="str">
            <v>non</v>
          </cell>
          <cell r="U750" t="str">
            <v>non</v>
          </cell>
          <cell r="V750" t="str">
            <v>non</v>
          </cell>
          <cell r="W750" t="str">
            <v>non</v>
          </cell>
          <cell r="AC750"/>
          <cell r="AF750" t="str">
            <v>équipement stocké dans bâtiment 104 (utilisation occasionnelle)</v>
          </cell>
          <cell r="AH750" t="str">
            <v>non</v>
          </cell>
        </row>
        <row r="751">
          <cell r="A751" t="str">
            <v>835</v>
          </cell>
          <cell r="B751">
            <v>42781</v>
          </cell>
          <cell r="C751"/>
          <cell r="D751" t="str">
            <v>machine de galletage / machine à relever les bords de bande</v>
          </cell>
          <cell r="E751">
            <v>0</v>
          </cell>
          <cell r="F751">
            <v>0</v>
          </cell>
          <cell r="K751" t="str">
            <v>1128  Linkeo</v>
          </cell>
          <cell r="M751" t="str">
            <v>230V tri</v>
          </cell>
          <cell r="P751" t="str">
            <v>0.75 kw</v>
          </cell>
          <cell r="Q751"/>
          <cell r="R751" t="str">
            <v>non</v>
          </cell>
          <cell r="S751" t="str">
            <v>non</v>
          </cell>
          <cell r="T751" t="str">
            <v>non</v>
          </cell>
          <cell r="U751" t="str">
            <v>non</v>
          </cell>
          <cell r="V751" t="str">
            <v>non</v>
          </cell>
          <cell r="W751" t="str">
            <v>non</v>
          </cell>
          <cell r="AC751"/>
          <cell r="AF751" t="str">
            <v>équipement également utilisé aux Colliers Spéciaux</v>
          </cell>
          <cell r="AH751" t="str">
            <v>oui</v>
          </cell>
        </row>
        <row r="752">
          <cell r="A752" t="str">
            <v>836</v>
          </cell>
          <cell r="B752">
            <v>39853</v>
          </cell>
          <cell r="C752"/>
          <cell r="D752" t="str">
            <v>pompe de vidange</v>
          </cell>
          <cell r="E752">
            <v>39270.582638888889</v>
          </cell>
          <cell r="F752">
            <v>0</v>
          </cell>
          <cell r="K752" t="str">
            <v>1154  Maintenance</v>
          </cell>
          <cell r="M752" t="str">
            <v>autre</v>
          </cell>
          <cell r="Q752"/>
          <cell r="R752" t="str">
            <v>non</v>
          </cell>
          <cell r="S752" t="str">
            <v>non</v>
          </cell>
          <cell r="T752" t="str">
            <v>non</v>
          </cell>
          <cell r="U752" t="str">
            <v>non</v>
          </cell>
          <cell r="V752" t="str">
            <v>non</v>
          </cell>
          <cell r="W752" t="str">
            <v>non</v>
          </cell>
          <cell r="AC752"/>
          <cell r="AE752"/>
          <cell r="AF752"/>
          <cell r="AH752" t="str">
            <v>non</v>
          </cell>
        </row>
        <row r="753">
          <cell r="A753" t="str">
            <v>837</v>
          </cell>
          <cell r="B753">
            <v>40704</v>
          </cell>
          <cell r="C753" t="str">
            <v>ESPA</v>
          </cell>
          <cell r="D753" t="str">
            <v>poste de découpe laine de verre</v>
          </cell>
          <cell r="E753">
            <v>36647.582638888889</v>
          </cell>
          <cell r="F753">
            <v>40648.582638888889</v>
          </cell>
          <cell r="G753" t="str">
            <v>ferraillage</v>
          </cell>
          <cell r="K753" t="str">
            <v>1125  Gaines légères</v>
          </cell>
          <cell r="M753" t="str">
            <v>autre</v>
          </cell>
          <cell r="R753" t="str">
            <v>non</v>
          </cell>
          <cell r="S753" t="str">
            <v>non</v>
          </cell>
          <cell r="T753" t="str">
            <v>non</v>
          </cell>
          <cell r="U753" t="str">
            <v>non</v>
          </cell>
          <cell r="V753" t="str">
            <v>non</v>
          </cell>
          <cell r="W753" t="str">
            <v>non</v>
          </cell>
          <cell r="AH753" t="str">
            <v>non</v>
          </cell>
        </row>
        <row r="754">
          <cell r="A754" t="str">
            <v>838</v>
          </cell>
          <cell r="B754">
            <v>40765</v>
          </cell>
          <cell r="C754" t="str">
            <v>ESPA</v>
          </cell>
          <cell r="D754" t="str">
            <v>banc de mesure gaines</v>
          </cell>
          <cell r="E754">
            <v>0</v>
          </cell>
          <cell r="F754">
            <v>0</v>
          </cell>
          <cell r="K754" t="str">
            <v>1125  Gaines légères</v>
          </cell>
          <cell r="M754" t="str">
            <v>230V mono</v>
          </cell>
          <cell r="Q754"/>
          <cell r="R754" t="str">
            <v>non</v>
          </cell>
          <cell r="S754" t="str">
            <v>non</v>
          </cell>
          <cell r="T754" t="str">
            <v>non</v>
          </cell>
          <cell r="U754" t="str">
            <v>non</v>
          </cell>
          <cell r="V754" t="str">
            <v>non</v>
          </cell>
          <cell r="W754" t="str">
            <v>non</v>
          </cell>
          <cell r="AC754"/>
          <cell r="AE754"/>
          <cell r="AF754"/>
          <cell r="AH754" t="str">
            <v>non</v>
          </cell>
        </row>
        <row r="755">
          <cell r="A755" t="str">
            <v>901</v>
          </cell>
          <cell r="B755">
            <v>40234</v>
          </cell>
          <cell r="C755" t="str">
            <v>ESPA</v>
          </cell>
          <cell r="D755" t="str">
            <v>banc "twist test"</v>
          </cell>
          <cell r="E755">
            <v>0</v>
          </cell>
          <cell r="F755">
            <v>0</v>
          </cell>
          <cell r="K755" t="str">
            <v>1159  Essais</v>
          </cell>
          <cell r="L755">
            <v>2006</v>
          </cell>
          <cell r="M755" t="str">
            <v>autre</v>
          </cell>
          <cell r="Q755"/>
          <cell r="R755" t="str">
            <v>non</v>
          </cell>
          <cell r="S755" t="str">
            <v>non</v>
          </cell>
          <cell r="T755" t="str">
            <v>non</v>
          </cell>
          <cell r="U755" t="str">
            <v>non</v>
          </cell>
          <cell r="V755" t="str">
            <v>non</v>
          </cell>
          <cell r="W755" t="str">
            <v>non</v>
          </cell>
          <cell r="AC755"/>
          <cell r="AH755" t="str">
            <v>non</v>
          </cell>
        </row>
        <row r="756">
          <cell r="A756" t="str">
            <v>902</v>
          </cell>
          <cell r="B756">
            <v>39318</v>
          </cell>
          <cell r="C756" t="str">
            <v>ESPA</v>
          </cell>
          <cell r="D756" t="str">
            <v>banc "odor test"</v>
          </cell>
          <cell r="E756">
            <v>0</v>
          </cell>
          <cell r="F756">
            <v>0</v>
          </cell>
          <cell r="K756" t="str">
            <v>1159  Essais</v>
          </cell>
          <cell r="L756">
            <v>2006</v>
          </cell>
          <cell r="M756" t="str">
            <v>autre</v>
          </cell>
          <cell r="Q756"/>
          <cell r="R756" t="str">
            <v>non</v>
          </cell>
          <cell r="S756" t="str">
            <v>non</v>
          </cell>
          <cell r="T756" t="str">
            <v>non</v>
          </cell>
          <cell r="U756" t="str">
            <v>non</v>
          </cell>
          <cell r="V756" t="str">
            <v>non</v>
          </cell>
          <cell r="W756" t="str">
            <v>non</v>
          </cell>
          <cell r="AC756"/>
          <cell r="AH756" t="str">
            <v>non</v>
          </cell>
        </row>
        <row r="757">
          <cell r="A757" t="str">
            <v>903</v>
          </cell>
          <cell r="B757">
            <v>39318</v>
          </cell>
          <cell r="C757" t="str">
            <v>ESPA</v>
          </cell>
          <cell r="D757" t="str">
            <v>banc "flexure and pressure test"</v>
          </cell>
          <cell r="E757">
            <v>0</v>
          </cell>
          <cell r="F757">
            <v>0</v>
          </cell>
          <cell r="I757"/>
          <cell r="J757"/>
          <cell r="K757" t="str">
            <v>1159  Essais</v>
          </cell>
          <cell r="L757">
            <v>2006</v>
          </cell>
          <cell r="M757" t="str">
            <v>autre</v>
          </cell>
          <cell r="Q757"/>
          <cell r="R757" t="str">
            <v>non</v>
          </cell>
          <cell r="S757" t="str">
            <v>non</v>
          </cell>
          <cell r="T757" t="str">
            <v>non</v>
          </cell>
          <cell r="U757" t="str">
            <v>non</v>
          </cell>
          <cell r="V757" t="str">
            <v>non</v>
          </cell>
          <cell r="W757" t="str">
            <v>non</v>
          </cell>
          <cell r="AC757"/>
          <cell r="AE757"/>
          <cell r="AF757"/>
          <cell r="AH757" t="str">
            <v>non</v>
          </cell>
        </row>
        <row r="758">
          <cell r="A758" t="str">
            <v>904</v>
          </cell>
          <cell r="B758">
            <v>39318</v>
          </cell>
          <cell r="C758" t="str">
            <v>ESPA</v>
          </cell>
          <cell r="D758" t="str">
            <v>banc "leakage and burst and pressure test"</v>
          </cell>
          <cell r="E758">
            <v>0</v>
          </cell>
          <cell r="F758">
            <v>0</v>
          </cell>
          <cell r="K758" t="str">
            <v>1159  Essais</v>
          </cell>
          <cell r="L758">
            <v>2006</v>
          </cell>
          <cell r="M758" t="str">
            <v>autre</v>
          </cell>
          <cell r="Q758"/>
          <cell r="R758" t="str">
            <v>non</v>
          </cell>
          <cell r="S758" t="str">
            <v>non</v>
          </cell>
          <cell r="T758" t="str">
            <v>non</v>
          </cell>
          <cell r="U758" t="str">
            <v>non</v>
          </cell>
          <cell r="V758" t="str">
            <v>non</v>
          </cell>
          <cell r="W758" t="str">
            <v>non</v>
          </cell>
          <cell r="AC758"/>
          <cell r="AH758" t="str">
            <v>non</v>
          </cell>
        </row>
        <row r="759">
          <cell r="A759" t="str">
            <v>905</v>
          </cell>
          <cell r="B759">
            <v>43179</v>
          </cell>
          <cell r="C759" t="str">
            <v>ESPA</v>
          </cell>
          <cell r="D759" t="str">
            <v>banc "fluid resistance"</v>
          </cell>
          <cell r="E759">
            <v>0</v>
          </cell>
          <cell r="F759">
            <v>43168.041678240741</v>
          </cell>
          <cell r="G759" t="str">
            <v>Ferraillage</v>
          </cell>
          <cell r="K759" t="str">
            <v>1159  Essais</v>
          </cell>
          <cell r="L759">
            <v>2006</v>
          </cell>
          <cell r="M759" t="str">
            <v>autre</v>
          </cell>
          <cell r="R759" t="str">
            <v>non</v>
          </cell>
          <cell r="S759" t="str">
            <v>non</v>
          </cell>
          <cell r="T759" t="str">
            <v>non</v>
          </cell>
          <cell r="U759" t="str">
            <v>non</v>
          </cell>
          <cell r="V759" t="str">
            <v>non</v>
          </cell>
          <cell r="W759" t="str">
            <v>non</v>
          </cell>
          <cell r="AH759" t="str">
            <v>non</v>
          </cell>
        </row>
        <row r="760">
          <cell r="A760" t="str">
            <v>906</v>
          </cell>
          <cell r="B760">
            <v>39318</v>
          </cell>
          <cell r="C760" t="str">
            <v>ESPA</v>
          </cell>
          <cell r="D760" t="str">
            <v>banc "negative pressure collapse"</v>
          </cell>
          <cell r="E760">
            <v>0</v>
          </cell>
          <cell r="F760">
            <v>0</v>
          </cell>
          <cell r="K760" t="str">
            <v>1159  Essais</v>
          </cell>
          <cell r="L760">
            <v>2006</v>
          </cell>
          <cell r="M760" t="str">
            <v>autre</v>
          </cell>
          <cell r="Q760"/>
          <cell r="R760" t="str">
            <v>non</v>
          </cell>
          <cell r="S760" t="str">
            <v>non</v>
          </cell>
          <cell r="T760" t="str">
            <v>non</v>
          </cell>
          <cell r="U760" t="str">
            <v>non</v>
          </cell>
          <cell r="V760" t="str">
            <v>non</v>
          </cell>
          <cell r="W760" t="str">
            <v>non</v>
          </cell>
          <cell r="AC760"/>
          <cell r="AE760"/>
          <cell r="AF760"/>
          <cell r="AH760" t="str">
            <v>non</v>
          </cell>
        </row>
        <row r="761">
          <cell r="A761" t="str">
            <v>CN3</v>
          </cell>
          <cell r="B761">
            <v>40759</v>
          </cell>
          <cell r="C761" t="str">
            <v>INDEX</v>
          </cell>
          <cell r="D761" t="str">
            <v>Tour de décolletage Index GE65</v>
          </cell>
          <cell r="E761">
            <v>0</v>
          </cell>
          <cell r="F761">
            <v>0</v>
          </cell>
          <cell r="I761" t="str">
            <v>GE 65 - sinumérik 81</v>
          </cell>
          <cell r="J761" t="str">
            <v>GE 6506143</v>
          </cell>
          <cell r="K761" t="str">
            <v>1111  Décolletage</v>
          </cell>
          <cell r="M761" t="str">
            <v>410V tri</v>
          </cell>
          <cell r="P761" t="str">
            <v>35 kVA</v>
          </cell>
          <cell r="R761" t="str">
            <v>non</v>
          </cell>
          <cell r="S761" t="str">
            <v>non</v>
          </cell>
          <cell r="T761" t="str">
            <v>non</v>
          </cell>
          <cell r="U761" t="str">
            <v>non</v>
          </cell>
          <cell r="V761" t="str">
            <v>non</v>
          </cell>
          <cell r="W761" t="str">
            <v>non</v>
          </cell>
          <cell r="AC761" t="str">
            <v>doc électrique, technique (alarme, pupitre, ¿)</v>
          </cell>
          <cell r="AE761" t="str">
            <v xml:space="preserve">Index France (916001) 
ACM Service                  </v>
          </cell>
          <cell r="AF761" t="str">
            <v>Commande: Siemens 810T   Axes: Siemens Simodrive 611 Entrainement: Siemens Régulateur de broche VS1</v>
          </cell>
          <cell r="AH761" t="str">
            <v>oui</v>
          </cell>
        </row>
        <row r="762">
          <cell r="A762" t="str">
            <v>CN3A</v>
          </cell>
          <cell r="B762">
            <v>40759</v>
          </cell>
          <cell r="C762" t="str">
            <v>LNS</v>
          </cell>
          <cell r="D762" t="str">
            <v>Pousse - barre</v>
          </cell>
          <cell r="E762">
            <v>0</v>
          </cell>
          <cell r="F762">
            <v>0</v>
          </cell>
          <cell r="I762" t="str">
            <v>HYDROBAR</v>
          </cell>
          <cell r="J762"/>
          <cell r="K762" t="str">
            <v>1111  Décolletage</v>
          </cell>
          <cell r="M762" t="str">
            <v>410V tri</v>
          </cell>
          <cell r="Q762" t="str">
            <v>1520VA</v>
          </cell>
          <cell r="R762" t="str">
            <v>non</v>
          </cell>
          <cell r="S762" t="str">
            <v>non</v>
          </cell>
          <cell r="T762" t="str">
            <v>non</v>
          </cell>
          <cell r="U762" t="str">
            <v>non</v>
          </cell>
          <cell r="V762" t="str">
            <v>non</v>
          </cell>
          <cell r="W762" t="str">
            <v>non</v>
          </cell>
          <cell r="AC762"/>
          <cell r="AE762" t="str">
            <v>LNS France</v>
          </cell>
          <cell r="AF762" t="str">
            <v>Diamètres de barres autorisées: 24 à 63 mm</v>
          </cell>
          <cell r="AH762" t="str">
            <v>oui</v>
          </cell>
        </row>
        <row r="763">
          <cell r="A763" t="str">
            <v>CN4</v>
          </cell>
          <cell r="B763">
            <v>40759</v>
          </cell>
          <cell r="C763" t="str">
            <v>WASINO</v>
          </cell>
          <cell r="D763" t="str">
            <v>Tour de décolettage Wasino à C.N</v>
          </cell>
          <cell r="E763">
            <v>0</v>
          </cell>
          <cell r="F763">
            <v>40695.582638888889</v>
          </cell>
          <cell r="G763" t="str">
            <v>enlèvement par société LEGRAND pour ferraillage</v>
          </cell>
          <cell r="I763" t="str">
            <v>LG 81 - Fanuc 0T</v>
          </cell>
          <cell r="J763">
            <v>798</v>
          </cell>
          <cell r="K763" t="str">
            <v>1111  Décolletage</v>
          </cell>
          <cell r="L763">
            <v>1987</v>
          </cell>
          <cell r="M763" t="str">
            <v>410V tri</v>
          </cell>
          <cell r="P763" t="str">
            <v>23kVA</v>
          </cell>
          <cell r="R763" t="str">
            <v>oui</v>
          </cell>
          <cell r="S763" t="str">
            <v>non</v>
          </cell>
          <cell r="T763" t="str">
            <v>non</v>
          </cell>
          <cell r="U763" t="str">
            <v>non</v>
          </cell>
          <cell r="V763" t="str">
            <v>non</v>
          </cell>
          <cell r="W763" t="str">
            <v>non</v>
          </cell>
          <cell r="AC763" t="str">
            <v xml:space="preserve">Présentation du tour, liste des alarmes, livret de service et d'entretient, plans, brochures, caractéristiques, manuel de maintenance, doc électrique, manuel de programmation, paramètres </v>
          </cell>
          <cell r="AE763" t="str">
            <v>CNC Service (776002) 37 Rue de Villeparisis  77230 Mitry Mory Tel: 01.64.67.93.72 Fax: 01.64.27.66.54  Mecaspace Industie                         300 Rue Marcel Paul 45770 Saran Tel : 02.38.81.84.84 Fax: 02.38.65.90.78</v>
          </cell>
          <cell r="AH763" t="str">
            <v>non</v>
          </cell>
        </row>
        <row r="764">
          <cell r="A764" t="str">
            <v>CN5</v>
          </cell>
          <cell r="B764">
            <v>40759</v>
          </cell>
          <cell r="C764" t="str">
            <v>MORI SEIKI</v>
          </cell>
          <cell r="D764" t="str">
            <v>Tour de décolettage Mori Seiki à C.N</v>
          </cell>
          <cell r="E764">
            <v>0</v>
          </cell>
          <cell r="F764">
            <v>0</v>
          </cell>
          <cell r="I764" t="str">
            <v>SL 15 - Fanuc 0</v>
          </cell>
          <cell r="J764">
            <v>1328</v>
          </cell>
          <cell r="K764" t="str">
            <v>1111  Décolletage</v>
          </cell>
          <cell r="L764">
            <v>1991</v>
          </cell>
          <cell r="M764" t="str">
            <v>410V tri</v>
          </cell>
          <cell r="Q764" t="str">
            <v>20kVA</v>
          </cell>
          <cell r="R764" t="str">
            <v>oui</v>
          </cell>
          <cell r="S764" t="str">
            <v>non</v>
          </cell>
          <cell r="T764" t="str">
            <v>non</v>
          </cell>
          <cell r="U764" t="str">
            <v>non</v>
          </cell>
          <cell r="V764" t="str">
            <v>non</v>
          </cell>
          <cell r="W764" t="str">
            <v>non</v>
          </cell>
          <cell r="AC764" t="str">
            <v>Manuel d'utilisation, de maintenance, plans, doc électrique, programme en language ladder, paramètres</v>
          </cell>
          <cell r="AE764" t="str">
            <v>Repmo
Mayfran France SARL
Mori Seiki France</v>
          </cell>
          <cell r="AH764" t="str">
            <v>oui</v>
          </cell>
        </row>
        <row r="765">
          <cell r="A765" t="str">
            <v>CN5A</v>
          </cell>
          <cell r="B765">
            <v>42927</v>
          </cell>
          <cell r="C765" t="str">
            <v>SAMECA</v>
          </cell>
          <cell r="D765" t="str">
            <v>Pousse - barre</v>
          </cell>
          <cell r="E765">
            <v>0</v>
          </cell>
          <cell r="F765">
            <v>41124.083344907405</v>
          </cell>
          <cell r="G765" t="str">
            <v xml:space="preserve">Ferraillage </v>
          </cell>
          <cell r="I765" t="str">
            <v>QUICKSAM 6.45</v>
          </cell>
          <cell r="J765">
            <v>8.1117000000000008</v>
          </cell>
          <cell r="K765" t="str">
            <v>1111  Décolletage</v>
          </cell>
          <cell r="L765">
            <v>1998</v>
          </cell>
          <cell r="M765" t="str">
            <v>autre</v>
          </cell>
          <cell r="Q765" t="str">
            <v>0,18kw</v>
          </cell>
          <cell r="R765" t="str">
            <v>non</v>
          </cell>
          <cell r="S765" t="str">
            <v>non</v>
          </cell>
          <cell r="T765" t="str">
            <v>non</v>
          </cell>
          <cell r="U765" t="str">
            <v>non</v>
          </cell>
          <cell r="V765" t="str">
            <v>non</v>
          </cell>
          <cell r="W765" t="str">
            <v>non</v>
          </cell>
          <cell r="AC765" t="str">
            <v>Doc électrique, manuel d'utilisation, doc technique</v>
          </cell>
          <cell r="AE765" t="str">
            <v>Doga
Mayfran France SARL</v>
          </cell>
          <cell r="AF765"/>
          <cell r="AH765" t="str">
            <v>oui</v>
          </cell>
        </row>
        <row r="766">
          <cell r="A766" t="str">
            <v>CN5A2</v>
          </cell>
          <cell r="B766">
            <v>42927</v>
          </cell>
          <cell r="C766" t="str">
            <v>LNS</v>
          </cell>
          <cell r="D766" t="str">
            <v>Pousse barres</v>
          </cell>
          <cell r="E766">
            <v>41127.083344907405</v>
          </cell>
          <cell r="F766">
            <v>0</v>
          </cell>
          <cell r="I766" t="str">
            <v>Hydrobar HS 6.38 HS 4.4</v>
          </cell>
          <cell r="J766" t="str">
            <v>145515-2012</v>
          </cell>
          <cell r="K766" t="str">
            <v>1111  Décolletage</v>
          </cell>
          <cell r="L766">
            <v>2012</v>
          </cell>
          <cell r="M766" t="str">
            <v>410V tri</v>
          </cell>
          <cell r="Q766"/>
          <cell r="R766" t="str">
            <v>non</v>
          </cell>
          <cell r="S766" t="str">
            <v>non</v>
          </cell>
          <cell r="T766" t="str">
            <v>non</v>
          </cell>
          <cell r="U766" t="str">
            <v>non</v>
          </cell>
          <cell r="V766" t="str">
            <v>non</v>
          </cell>
          <cell r="W766" t="str">
            <v>non</v>
          </cell>
          <cell r="AC766"/>
          <cell r="AH766" t="str">
            <v>oui</v>
          </cell>
        </row>
        <row r="767">
          <cell r="A767" t="str">
            <v>CN5B</v>
          </cell>
          <cell r="B767">
            <v>40700</v>
          </cell>
          <cell r="C767" t="str">
            <v>MAYFRAN</v>
          </cell>
          <cell r="D767" t="str">
            <v>Convoyeur à copeaux</v>
          </cell>
          <cell r="E767">
            <v>0</v>
          </cell>
          <cell r="F767">
            <v>0</v>
          </cell>
          <cell r="G767"/>
          <cell r="I767" t="str">
            <v>SL 15/20 SIDE</v>
          </cell>
          <cell r="J767" t="str">
            <v>PO 900 M6945 -01</v>
          </cell>
          <cell r="K767" t="str">
            <v>1111  Décolletage</v>
          </cell>
          <cell r="M767" t="str">
            <v>410V tri</v>
          </cell>
          <cell r="Q767"/>
          <cell r="R767" t="str">
            <v>non</v>
          </cell>
          <cell r="S767" t="str">
            <v>non</v>
          </cell>
          <cell r="T767" t="str">
            <v>non</v>
          </cell>
          <cell r="U767" t="str">
            <v>non</v>
          </cell>
          <cell r="V767" t="str">
            <v>non</v>
          </cell>
          <cell r="W767" t="str">
            <v>non</v>
          </cell>
          <cell r="AC767" t="str">
            <v>Vide</v>
          </cell>
          <cell r="AH767" t="str">
            <v>oui</v>
          </cell>
        </row>
        <row r="768">
          <cell r="A768" t="str">
            <v>CN6</v>
          </cell>
          <cell r="B768">
            <v>40759</v>
          </cell>
          <cell r="C768" t="str">
            <v>SONIM</v>
          </cell>
          <cell r="D768" t="str">
            <v>Tour de décolletage SONIM</v>
          </cell>
          <cell r="E768">
            <v>0</v>
          </cell>
          <cell r="F768">
            <v>37438.582638888889</v>
          </cell>
          <cell r="G768" t="str">
            <v>ferraillage</v>
          </cell>
          <cell r="I768" t="str">
            <v>T10 num 760</v>
          </cell>
          <cell r="J768">
            <v>15050</v>
          </cell>
          <cell r="K768" t="str">
            <v>1111  Décolletage</v>
          </cell>
          <cell r="L768"/>
          <cell r="M768" t="str">
            <v>autre</v>
          </cell>
          <cell r="Q768"/>
          <cell r="R768" t="str">
            <v>non</v>
          </cell>
          <cell r="S768" t="str">
            <v>non</v>
          </cell>
          <cell r="T768" t="str">
            <v>non</v>
          </cell>
          <cell r="U768" t="str">
            <v>non</v>
          </cell>
          <cell r="V768" t="str">
            <v>non</v>
          </cell>
          <cell r="W768" t="str">
            <v>non</v>
          </cell>
          <cell r="AC768"/>
          <cell r="AE768"/>
          <cell r="AH768" t="str">
            <v>non</v>
          </cell>
        </row>
        <row r="769">
          <cell r="A769" t="str">
            <v>CN8</v>
          </cell>
          <cell r="B769">
            <v>40947</v>
          </cell>
          <cell r="C769" t="str">
            <v>MORI SEIKI</v>
          </cell>
          <cell r="D769" t="str">
            <v>Tour de décolettage Mori Seiki à C.N</v>
          </cell>
          <cell r="E769">
            <v>0</v>
          </cell>
          <cell r="F769">
            <v>0</v>
          </cell>
          <cell r="I769" t="str">
            <v>SL 15 - Fanuc 16</v>
          </cell>
          <cell r="J769">
            <v>1808</v>
          </cell>
          <cell r="K769" t="str">
            <v>1111  Décolletage</v>
          </cell>
          <cell r="L769">
            <v>1994</v>
          </cell>
          <cell r="M769" t="str">
            <v>410V tri</v>
          </cell>
          <cell r="Q769" t="str">
            <v>19kVA</v>
          </cell>
          <cell r="R769" t="str">
            <v>oui</v>
          </cell>
          <cell r="S769" t="str">
            <v>non</v>
          </cell>
          <cell r="T769" t="str">
            <v>non</v>
          </cell>
          <cell r="U769" t="str">
            <v>non</v>
          </cell>
          <cell r="V769" t="str">
            <v>non</v>
          </cell>
          <cell r="W769" t="str">
            <v>non</v>
          </cell>
          <cell r="AC769" t="str">
            <v>Manuel d'entretien, manuel de programmation,  programme en language ladder, plans, doc Fanuc, doc sécurité, brochure</v>
          </cell>
          <cell r="AE769" t="str">
            <v>Repmo          
Mori Seiki France SA</v>
          </cell>
          <cell r="AF769"/>
          <cell r="AH769" t="str">
            <v>oui</v>
          </cell>
        </row>
        <row r="770">
          <cell r="A770" t="str">
            <v>CN8A</v>
          </cell>
          <cell r="B770">
            <v>40759</v>
          </cell>
          <cell r="C770" t="str">
            <v>LNS</v>
          </cell>
          <cell r="D770" t="str">
            <v>Pousse - barre</v>
          </cell>
          <cell r="E770">
            <v>0</v>
          </cell>
          <cell r="F770">
            <v>0</v>
          </cell>
          <cell r="G770"/>
          <cell r="I770" t="str">
            <v>HYDROBAR Model: 6.42</v>
          </cell>
          <cell r="J770">
            <v>33826</v>
          </cell>
          <cell r="K770" t="str">
            <v>1111  Décolletage</v>
          </cell>
          <cell r="L770">
            <v>1993</v>
          </cell>
          <cell r="M770" t="str">
            <v>410V tri</v>
          </cell>
          <cell r="Q770" t="str">
            <v>1800VA</v>
          </cell>
          <cell r="R770" t="str">
            <v>non</v>
          </cell>
          <cell r="S770" t="str">
            <v>non</v>
          </cell>
          <cell r="T770" t="str">
            <v>non</v>
          </cell>
          <cell r="U770" t="str">
            <v>non</v>
          </cell>
          <cell r="V770" t="str">
            <v>non</v>
          </cell>
          <cell r="W770" t="str">
            <v>non</v>
          </cell>
          <cell r="AC770"/>
          <cell r="AE770" t="str">
            <v xml:space="preserve">LNS France SA (740002)        </v>
          </cell>
          <cell r="AF770" t="str">
            <v>diamètres de barres 14 à 44 mm</v>
          </cell>
          <cell r="AH770" t="str">
            <v>oui</v>
          </cell>
        </row>
        <row r="771">
          <cell r="A771" t="str">
            <v>CN8B</v>
          </cell>
          <cell r="B771">
            <v>40759</v>
          </cell>
          <cell r="C771" t="str">
            <v>MAYFRAN</v>
          </cell>
          <cell r="D771" t="str">
            <v>Convoyeur à copeaux</v>
          </cell>
          <cell r="E771">
            <v>0</v>
          </cell>
          <cell r="F771">
            <v>37622.540972222225</v>
          </cell>
          <cell r="G771" t="str">
            <v>ferraillage</v>
          </cell>
          <cell r="I771" t="str">
            <v xml:space="preserve">SL 15/20  </v>
          </cell>
          <cell r="J771" t="str">
            <v>P 26942095.01</v>
          </cell>
          <cell r="K771" t="str">
            <v>1111  Décolletage</v>
          </cell>
          <cell r="M771" t="str">
            <v>autre</v>
          </cell>
          <cell r="R771" t="str">
            <v>non</v>
          </cell>
          <cell r="S771" t="str">
            <v>non</v>
          </cell>
          <cell r="T771" t="str">
            <v>non</v>
          </cell>
          <cell r="U771" t="str">
            <v>non</v>
          </cell>
          <cell r="V771" t="str">
            <v>non</v>
          </cell>
          <cell r="W771" t="str">
            <v>non</v>
          </cell>
          <cell r="AH771" t="str">
            <v>non</v>
          </cell>
        </row>
        <row r="772">
          <cell r="A772" t="str">
            <v>CN8B2</v>
          </cell>
          <cell r="B772">
            <v>40759</v>
          </cell>
          <cell r="C772" t="str">
            <v>MAYFRAN</v>
          </cell>
          <cell r="D772" t="str">
            <v>Convoyeur à copeaux</v>
          </cell>
          <cell r="E772">
            <v>37622.540972222225</v>
          </cell>
          <cell r="F772">
            <v>0</v>
          </cell>
          <cell r="I772" t="str">
            <v>SL 15/20</v>
          </cell>
          <cell r="J772" t="str">
            <v>P 0903M5316.01</v>
          </cell>
          <cell r="K772" t="str">
            <v>1111  Décolletage</v>
          </cell>
          <cell r="L772"/>
          <cell r="M772" t="str">
            <v>autre</v>
          </cell>
          <cell r="P772"/>
          <cell r="Q772"/>
          <cell r="R772" t="str">
            <v>non</v>
          </cell>
          <cell r="S772" t="str">
            <v>non</v>
          </cell>
          <cell r="T772" t="str">
            <v>non</v>
          </cell>
          <cell r="U772" t="str">
            <v>non</v>
          </cell>
          <cell r="V772" t="str">
            <v>non</v>
          </cell>
          <cell r="W772" t="str">
            <v>non</v>
          </cell>
          <cell r="AC772"/>
          <cell r="AE772"/>
          <cell r="AH772" t="str">
            <v>oui</v>
          </cell>
        </row>
        <row r="773">
          <cell r="A773" t="str">
            <v>CN9</v>
          </cell>
          <cell r="B773">
            <v>43217</v>
          </cell>
          <cell r="C773" t="str">
            <v>INDEX</v>
          </cell>
          <cell r="D773" t="str">
            <v>Tour de décolettage Index ABC à C.N (groupe clim)</v>
          </cell>
          <cell r="E773">
            <v>0</v>
          </cell>
          <cell r="F773">
            <v>43217.083344907405</v>
          </cell>
          <cell r="G773" t="str">
            <v>Ferraillage</v>
          </cell>
          <cell r="I773" t="str">
            <v>ABC - Siemens PRODUC</v>
          </cell>
          <cell r="J773">
            <v>400347</v>
          </cell>
          <cell r="K773" t="str">
            <v>1111  Décolletage</v>
          </cell>
          <cell r="L773">
            <v>1996</v>
          </cell>
          <cell r="M773" t="str">
            <v>410V tri</v>
          </cell>
          <cell r="P773" t="str">
            <v>33kVA</v>
          </cell>
          <cell r="Q773"/>
          <cell r="R773" t="str">
            <v>oui</v>
          </cell>
          <cell r="S773" t="str">
            <v>non</v>
          </cell>
          <cell r="T773" t="str">
            <v>non</v>
          </cell>
          <cell r="U773" t="str">
            <v>non</v>
          </cell>
          <cell r="V773" t="str">
            <v>non</v>
          </cell>
          <cell r="W773" t="str">
            <v>non</v>
          </cell>
          <cell r="AC773" t="str">
            <v>Plans, plans hydrolique, doc Siemens servomoteur, doc point de référence, doc Index broche synchrone, capteur Baumer</v>
          </cell>
          <cell r="AE773" t="str">
            <v xml:space="preserve">Index France (916001)
Siemens                             </v>
          </cell>
          <cell r="AF773" t="str">
            <v xml:space="preserve">R134A - 0,5 kg
</v>
          </cell>
          <cell r="AH773" t="str">
            <v>oui</v>
          </cell>
        </row>
        <row r="774">
          <cell r="A774" t="str">
            <v>CN9A</v>
          </cell>
          <cell r="B774">
            <v>43217</v>
          </cell>
          <cell r="C774" t="str">
            <v>SCHMID</v>
          </cell>
          <cell r="D774" t="str">
            <v>Pousse - barre</v>
          </cell>
          <cell r="E774">
            <v>0</v>
          </cell>
          <cell r="F774">
            <v>43217.083344907405</v>
          </cell>
          <cell r="G774" t="str">
            <v>Ferraillage</v>
          </cell>
          <cell r="I774" t="str">
            <v>LM 3200</v>
          </cell>
          <cell r="J774" t="str">
            <v>186A</v>
          </cell>
          <cell r="K774" t="str">
            <v>1111  Décolletage</v>
          </cell>
          <cell r="L774">
            <v>1996</v>
          </cell>
          <cell r="M774" t="str">
            <v>410V tri</v>
          </cell>
          <cell r="Q774"/>
          <cell r="R774" t="str">
            <v>non</v>
          </cell>
          <cell r="S774" t="str">
            <v>non</v>
          </cell>
          <cell r="T774" t="str">
            <v>non</v>
          </cell>
          <cell r="U774" t="str">
            <v>non</v>
          </cell>
          <cell r="V774" t="str">
            <v>non</v>
          </cell>
          <cell r="W774" t="str">
            <v>non</v>
          </cell>
          <cell r="AC774" t="str">
            <v>Doc électrique, instructions, plans, brochure</v>
          </cell>
          <cell r="AE774" t="str">
            <v>Index France (916001)</v>
          </cell>
          <cell r="AH774" t="str">
            <v>oui</v>
          </cell>
        </row>
        <row r="775">
          <cell r="A775" t="str">
            <v>CN9B</v>
          </cell>
          <cell r="B775">
            <v>43217</v>
          </cell>
          <cell r="C775" t="str">
            <v>KNOLL</v>
          </cell>
          <cell r="D775" t="str">
            <v>Convoyeur à copeaux</v>
          </cell>
          <cell r="E775">
            <v>0</v>
          </cell>
          <cell r="F775">
            <v>43217.083344907405</v>
          </cell>
          <cell r="G775" t="str">
            <v>Ferraillage</v>
          </cell>
          <cell r="I775" t="str">
            <v>200 S - 1/270</v>
          </cell>
          <cell r="J775">
            <v>105413</v>
          </cell>
          <cell r="K775" t="str">
            <v>1111  Décolletage</v>
          </cell>
          <cell r="L775">
            <v>2000</v>
          </cell>
          <cell r="M775" t="str">
            <v>410V tri</v>
          </cell>
          <cell r="P775"/>
          <cell r="Q775" t="str">
            <v>800VA</v>
          </cell>
          <cell r="R775" t="str">
            <v>non</v>
          </cell>
          <cell r="S775" t="str">
            <v>non</v>
          </cell>
          <cell r="T775" t="str">
            <v>non</v>
          </cell>
          <cell r="U775" t="str">
            <v>non</v>
          </cell>
          <cell r="V775" t="str">
            <v>non</v>
          </cell>
          <cell r="W775" t="str">
            <v>non</v>
          </cell>
          <cell r="AC775" t="str">
            <v>Plans, schémas électrique, instruction de montage et de service</v>
          </cell>
          <cell r="AE775"/>
          <cell r="AH775" t="str">
            <v>oui</v>
          </cell>
        </row>
        <row r="776">
          <cell r="A776" t="str">
            <v>CN10</v>
          </cell>
          <cell r="B776">
            <v>43217</v>
          </cell>
          <cell r="C776" t="str">
            <v>INDEX</v>
          </cell>
          <cell r="D776" t="str">
            <v>Tour de décolettage Index GE65 à C.N</v>
          </cell>
          <cell r="E776">
            <v>0</v>
          </cell>
          <cell r="F776">
            <v>43217.083344907405</v>
          </cell>
          <cell r="G776" t="str">
            <v>Ferraillage</v>
          </cell>
          <cell r="I776" t="str">
            <v>GE 65 - sinumérik 81</v>
          </cell>
          <cell r="J776" t="str">
            <v>GE 6507-180</v>
          </cell>
          <cell r="K776" t="str">
            <v>1111  Décolletage</v>
          </cell>
          <cell r="M776" t="str">
            <v>410V tri</v>
          </cell>
          <cell r="P776" t="str">
            <v>35 kVA</v>
          </cell>
          <cell r="Q776"/>
          <cell r="R776" t="str">
            <v>non</v>
          </cell>
          <cell r="S776" t="str">
            <v>non</v>
          </cell>
          <cell r="T776" t="str">
            <v>non</v>
          </cell>
          <cell r="U776" t="str">
            <v>non</v>
          </cell>
          <cell r="V776" t="str">
            <v>non</v>
          </cell>
          <cell r="W776" t="str">
            <v>non</v>
          </cell>
          <cell r="AC776" t="str">
            <v>Schéma électrique Siemens, manuel de programmation, doc servomoteurs et moteurs Siemens, doc électrique, doc Siemens Sinumérik 810T, liste des pièces de rechange, doc Simodrive 611(variateur onduleur MLI)</v>
          </cell>
          <cell r="AE776" t="str">
            <v>Index France (916001)
Siemens</v>
          </cell>
          <cell r="AF776"/>
          <cell r="AH776" t="str">
            <v>oui</v>
          </cell>
        </row>
        <row r="777">
          <cell r="A777" t="str">
            <v>CN10A</v>
          </cell>
          <cell r="B777">
            <v>43217</v>
          </cell>
          <cell r="C777" t="str">
            <v>LNS</v>
          </cell>
          <cell r="D777" t="str">
            <v>Pousse - barre</v>
          </cell>
          <cell r="E777">
            <v>0</v>
          </cell>
          <cell r="F777">
            <v>43217.083344907405</v>
          </cell>
          <cell r="G777" t="str">
            <v>Ferraillage</v>
          </cell>
          <cell r="I777" t="str">
            <v>HYDROBAR</v>
          </cell>
          <cell r="J777"/>
          <cell r="K777" t="str">
            <v>1111  Décolletage</v>
          </cell>
          <cell r="L777"/>
          <cell r="M777" t="str">
            <v>410V tri</v>
          </cell>
          <cell r="Q777" t="str">
            <v>1450VA</v>
          </cell>
          <cell r="R777" t="str">
            <v>non</v>
          </cell>
          <cell r="S777" t="str">
            <v>non</v>
          </cell>
          <cell r="T777" t="str">
            <v>non</v>
          </cell>
          <cell r="U777" t="str">
            <v>non</v>
          </cell>
          <cell r="V777" t="str">
            <v>non</v>
          </cell>
          <cell r="W777" t="str">
            <v>non</v>
          </cell>
          <cell r="AC777" t="str">
            <v>Vide</v>
          </cell>
          <cell r="AE777" t="str">
            <v>LNS France SA</v>
          </cell>
          <cell r="AF777" t="str">
            <v>Diamètres de barres autorisés : 28 à 68 mm</v>
          </cell>
          <cell r="AH777" t="str">
            <v>oui</v>
          </cell>
        </row>
        <row r="778">
          <cell r="A778" t="str">
            <v>CN11</v>
          </cell>
          <cell r="B778">
            <v>40763</v>
          </cell>
          <cell r="C778" t="str">
            <v>OKUMA</v>
          </cell>
          <cell r="D778" t="str">
            <v>Tour de décolettage Okuma LB15 II à C.N</v>
          </cell>
          <cell r="E778">
            <v>0</v>
          </cell>
          <cell r="F778">
            <v>0</v>
          </cell>
          <cell r="I778" t="str">
            <v>LB 15 II - OSP 7000L</v>
          </cell>
          <cell r="J778">
            <v>4314</v>
          </cell>
          <cell r="K778" t="str">
            <v>1111  Décolletage</v>
          </cell>
          <cell r="L778">
            <v>1998</v>
          </cell>
          <cell r="M778" t="str">
            <v>410V tri</v>
          </cell>
          <cell r="Q778" t="str">
            <v>22,8kVA</v>
          </cell>
          <cell r="R778" t="str">
            <v>oui</v>
          </cell>
          <cell r="S778" t="str">
            <v>non</v>
          </cell>
          <cell r="T778" t="str">
            <v>non</v>
          </cell>
          <cell r="U778" t="str">
            <v>non</v>
          </cell>
          <cell r="V778" t="str">
            <v>non</v>
          </cell>
          <cell r="W778" t="str">
            <v>non</v>
          </cell>
          <cell r="AC778" t="str">
            <v>Liste des Alarmes, doc électrique, liste pièces de rechange+ plans, manuel d'utilisation, manuel de maintenance, doc surveilance charge moteurs, manuel d'instruction, manuel d'organisation d'sinage, manuel de programmation, manuel de maintenance variateur</v>
          </cell>
          <cell r="AE778" t="str">
            <v>Fenwick (936007)</v>
          </cell>
          <cell r="AF778"/>
          <cell r="AH778" t="str">
            <v>oui</v>
          </cell>
        </row>
        <row r="779">
          <cell r="A779" t="str">
            <v>CN11A</v>
          </cell>
          <cell r="B779">
            <v>40763</v>
          </cell>
          <cell r="C779" t="str">
            <v>LNS</v>
          </cell>
          <cell r="D779" t="str">
            <v>Pousse - barre</v>
          </cell>
          <cell r="E779">
            <v>0</v>
          </cell>
          <cell r="F779">
            <v>0</v>
          </cell>
          <cell r="I779" t="str">
            <v>SUPER HYDROBAR model</v>
          </cell>
          <cell r="J779">
            <v>39953</v>
          </cell>
          <cell r="K779" t="str">
            <v>1111  Décolletage</v>
          </cell>
          <cell r="L779">
            <v>1998</v>
          </cell>
          <cell r="M779" t="str">
            <v>410V tri</v>
          </cell>
          <cell r="Q779" t="str">
            <v>1800VA</v>
          </cell>
          <cell r="R779" t="str">
            <v>non</v>
          </cell>
          <cell r="S779" t="str">
            <v>non</v>
          </cell>
          <cell r="T779" t="str">
            <v>non</v>
          </cell>
          <cell r="U779" t="str">
            <v>non</v>
          </cell>
          <cell r="V779" t="str">
            <v>non</v>
          </cell>
          <cell r="W779" t="str">
            <v>non</v>
          </cell>
          <cell r="AC779" t="str">
            <v>Vide</v>
          </cell>
          <cell r="AE779" t="str">
            <v>LNS France SA (740002)</v>
          </cell>
          <cell r="AF779" t="str">
            <v>Diamètres de barres autorisés : 18 à 54 mm</v>
          </cell>
          <cell r="AH779" t="str">
            <v>oui</v>
          </cell>
        </row>
        <row r="780">
          <cell r="A780" t="str">
            <v>CN11B</v>
          </cell>
          <cell r="B780">
            <v>40763</v>
          </cell>
          <cell r="C780" t="str">
            <v>MAYFRAN</v>
          </cell>
          <cell r="D780" t="str">
            <v>Convoyeur à copeaux</v>
          </cell>
          <cell r="E780">
            <v>0</v>
          </cell>
          <cell r="F780">
            <v>0</v>
          </cell>
          <cell r="G780"/>
          <cell r="I780" t="str">
            <v>LB15 II -500 side</v>
          </cell>
          <cell r="J780" t="str">
            <v>PO9.99M.3834.01</v>
          </cell>
          <cell r="K780" t="str">
            <v>1111  Décolletage</v>
          </cell>
          <cell r="M780" t="str">
            <v>410V tri</v>
          </cell>
          <cell r="Q780"/>
          <cell r="R780" t="str">
            <v>non</v>
          </cell>
          <cell r="S780" t="str">
            <v>non</v>
          </cell>
          <cell r="T780" t="str">
            <v>non</v>
          </cell>
          <cell r="U780" t="str">
            <v>non</v>
          </cell>
          <cell r="V780" t="str">
            <v>non</v>
          </cell>
          <cell r="W780" t="str">
            <v>non</v>
          </cell>
          <cell r="AC780" t="str">
            <v>Vide</v>
          </cell>
          <cell r="AE780" t="str">
            <v>Mayfran France SARL</v>
          </cell>
          <cell r="AF780"/>
          <cell r="AH780" t="str">
            <v>oui</v>
          </cell>
        </row>
        <row r="781">
          <cell r="A781" t="str">
            <v>CN12</v>
          </cell>
          <cell r="B781">
            <v>39318</v>
          </cell>
          <cell r="C781" t="str">
            <v>Mori Seiki</v>
          </cell>
          <cell r="D781" t="str">
            <v>Tour  de décolletage à CN</v>
          </cell>
          <cell r="E781">
            <v>37438.582638888889</v>
          </cell>
          <cell r="F781">
            <v>37530.582638888889</v>
          </cell>
          <cell r="G781" t="str">
            <v>reprise par REPMO
(prêt)</v>
          </cell>
          <cell r="I781" t="str">
            <v>SL 1000</v>
          </cell>
          <cell r="J781">
            <v>13</v>
          </cell>
          <cell r="K781" t="str">
            <v>1111  Décolletage</v>
          </cell>
          <cell r="L781"/>
          <cell r="M781" t="str">
            <v>410V tri</v>
          </cell>
          <cell r="Q781" t="str">
            <v>25.4 kVA</v>
          </cell>
          <cell r="R781" t="str">
            <v>non</v>
          </cell>
          <cell r="S781" t="str">
            <v>non</v>
          </cell>
          <cell r="T781" t="str">
            <v>non</v>
          </cell>
          <cell r="U781" t="str">
            <v>non</v>
          </cell>
          <cell r="V781" t="str">
            <v>non</v>
          </cell>
          <cell r="W781" t="str">
            <v>non</v>
          </cell>
          <cell r="AC781" t="str">
            <v>complet</v>
          </cell>
          <cell r="AE781"/>
          <cell r="AH781" t="str">
            <v>non</v>
          </cell>
        </row>
        <row r="782">
          <cell r="A782" t="str">
            <v>CN13</v>
          </cell>
          <cell r="B782">
            <v>42776</v>
          </cell>
          <cell r="C782" t="str">
            <v>Mori Seiki</v>
          </cell>
          <cell r="D782" t="str">
            <v>Tour de décolletage Mori Seiki SL253 (groupe clim)</v>
          </cell>
          <cell r="E782">
            <v>37530.582638888889</v>
          </cell>
          <cell r="F782">
            <v>0</v>
          </cell>
          <cell r="I782" t="str">
            <v>SL253 B/500</v>
          </cell>
          <cell r="J782" t="str">
            <v>SL250BG2651</v>
          </cell>
          <cell r="K782" t="str">
            <v>1111  Décolletage</v>
          </cell>
          <cell r="L782">
            <v>2002</v>
          </cell>
          <cell r="M782" t="str">
            <v>410V tri</v>
          </cell>
          <cell r="Q782" t="str">
            <v>30kVA</v>
          </cell>
          <cell r="R782" t="str">
            <v>oui</v>
          </cell>
          <cell r="S782" t="str">
            <v>non</v>
          </cell>
          <cell r="T782" t="str">
            <v>non</v>
          </cell>
          <cell r="U782" t="str">
            <v>non</v>
          </cell>
          <cell r="V782" t="str">
            <v>non</v>
          </cell>
          <cell r="W782" t="str">
            <v>non</v>
          </cell>
          <cell r="AC782" t="str">
            <v>Doc électrique, programme en ladder+ pramètres, plans, instruction sécurité, manuel d'entretient, manuel de paramètres Fanuc, manuel d'utilisation Fanuc, 1 jeu de clés, manuel de programmation et d'utilisation</v>
          </cell>
          <cell r="AE782" t="str">
            <v>Repmo
Fanuc
Mori Seiki France SA</v>
          </cell>
          <cell r="AF782" t="str">
            <v xml:space="preserve">R22 - 0,7 kg
</v>
          </cell>
          <cell r="AH782" t="str">
            <v>oui</v>
          </cell>
        </row>
        <row r="783">
          <cell r="A783" t="str">
            <v>CN13B</v>
          </cell>
          <cell r="B783">
            <v>40763</v>
          </cell>
          <cell r="C783" t="str">
            <v>TSUBAKIMOTO MAYFRAN</v>
          </cell>
          <cell r="D783" t="str">
            <v>Convoyeur à copeaux</v>
          </cell>
          <cell r="E783">
            <v>37530.582638888889</v>
          </cell>
          <cell r="F783">
            <v>0</v>
          </cell>
          <cell r="G783"/>
          <cell r="I783" t="str">
            <v>MT10</v>
          </cell>
          <cell r="J783" t="str">
            <v>MF20250466</v>
          </cell>
          <cell r="K783" t="str">
            <v>1111  Décolletage</v>
          </cell>
          <cell r="L783"/>
          <cell r="M783" t="str">
            <v>410V tri</v>
          </cell>
          <cell r="P783"/>
          <cell r="Q783" t="str">
            <v>1000VA</v>
          </cell>
          <cell r="R783" t="str">
            <v>non</v>
          </cell>
          <cell r="S783" t="str">
            <v>non</v>
          </cell>
          <cell r="T783" t="str">
            <v>non</v>
          </cell>
          <cell r="U783" t="str">
            <v>non</v>
          </cell>
          <cell r="V783" t="str">
            <v>non</v>
          </cell>
          <cell r="W783" t="str">
            <v>non</v>
          </cell>
          <cell r="AC783" t="str">
            <v>Vide</v>
          </cell>
          <cell r="AE783" t="str">
            <v>Mayfran France SARL</v>
          </cell>
          <cell r="AH783" t="str">
            <v>oui</v>
          </cell>
        </row>
        <row r="784">
          <cell r="A784" t="str">
            <v>CN14</v>
          </cell>
          <cell r="B784">
            <v>42776</v>
          </cell>
          <cell r="C784" t="str">
            <v>Mori Seiki</v>
          </cell>
          <cell r="D784" t="str">
            <v>Tour de décolletage Mori Seiki SL253 (groupe clim)</v>
          </cell>
          <cell r="E784">
            <v>37530.582638888889</v>
          </cell>
          <cell r="F784">
            <v>0</v>
          </cell>
          <cell r="I784" t="str">
            <v>SL253 B/500</v>
          </cell>
          <cell r="J784" t="str">
            <v>SL250BH2654</v>
          </cell>
          <cell r="K784" t="str">
            <v>1111  Décolletage</v>
          </cell>
          <cell r="L784">
            <v>2002</v>
          </cell>
          <cell r="M784" t="str">
            <v>410V tri</v>
          </cell>
          <cell r="Q784" t="str">
            <v>30kVA</v>
          </cell>
          <cell r="R784" t="str">
            <v>oui</v>
          </cell>
          <cell r="S784" t="str">
            <v>non</v>
          </cell>
          <cell r="T784" t="str">
            <v>non</v>
          </cell>
          <cell r="U784" t="str">
            <v>non</v>
          </cell>
          <cell r="V784" t="str">
            <v>non</v>
          </cell>
          <cell r="W784" t="str">
            <v>non</v>
          </cell>
          <cell r="AC784" t="str">
            <v>Doc électrique, programme en ladder+ pramètres, plans, instruction sécurité, manuel d'entretient, manuel de paramètres Fanuc, manuel d'utilisation Fanuc, 1 jeu de clés, manuel de programmation et d'utilisation</v>
          </cell>
          <cell r="AE784" t="str">
            <v>Repmo
Fanuc
Mori Seiki France SA</v>
          </cell>
          <cell r="AF784" t="str">
            <v xml:space="preserve">R22 - 0,7 kg
</v>
          </cell>
          <cell r="AH784" t="str">
            <v>oui</v>
          </cell>
        </row>
        <row r="785">
          <cell r="A785" t="str">
            <v>CN14A</v>
          </cell>
          <cell r="B785">
            <v>40759</v>
          </cell>
          <cell r="C785" t="str">
            <v>LNS</v>
          </cell>
          <cell r="D785" t="str">
            <v>Pousse - barre</v>
          </cell>
          <cell r="E785">
            <v>37530.582638888889</v>
          </cell>
          <cell r="F785">
            <v>0</v>
          </cell>
          <cell r="I785" t="str">
            <v>H6-65HS4-8</v>
          </cell>
          <cell r="J785">
            <v>422662002</v>
          </cell>
          <cell r="K785" t="str">
            <v>1111  Décolletage</v>
          </cell>
          <cell r="L785">
            <v>2002</v>
          </cell>
          <cell r="M785" t="str">
            <v>410V tri</v>
          </cell>
          <cell r="Q785" t="str">
            <v>1800VA</v>
          </cell>
          <cell r="R785" t="str">
            <v>non</v>
          </cell>
          <cell r="S785" t="str">
            <v>non</v>
          </cell>
          <cell r="T785" t="str">
            <v>non</v>
          </cell>
          <cell r="U785" t="str">
            <v>non</v>
          </cell>
          <cell r="V785" t="str">
            <v>non</v>
          </cell>
          <cell r="W785" t="str">
            <v>non</v>
          </cell>
          <cell r="AC785" t="str">
            <v>Livret d'instructions, livret des pièces détachées, schéma électrique</v>
          </cell>
          <cell r="AE785" t="str">
            <v>LNS France SA</v>
          </cell>
          <cell r="AF785"/>
          <cell r="AH785" t="str">
            <v>oui</v>
          </cell>
        </row>
        <row r="786">
          <cell r="A786" t="str">
            <v>CN14B</v>
          </cell>
          <cell r="B786">
            <v>40759</v>
          </cell>
          <cell r="C786" t="str">
            <v>TSUBAKIMOTO MAYFRAN</v>
          </cell>
          <cell r="D786" t="str">
            <v>Convoyeur à copeaux</v>
          </cell>
          <cell r="E786">
            <v>37530.582638888889</v>
          </cell>
          <cell r="F786">
            <v>0</v>
          </cell>
          <cell r="G786"/>
          <cell r="I786" t="str">
            <v>MT10</v>
          </cell>
          <cell r="J786" t="str">
            <v>MF200250468</v>
          </cell>
          <cell r="K786" t="str">
            <v>1111  Décolletage</v>
          </cell>
          <cell r="M786" t="str">
            <v>410V tri</v>
          </cell>
          <cell r="Q786" t="str">
            <v>1000VA</v>
          </cell>
          <cell r="R786" t="str">
            <v>non</v>
          </cell>
          <cell r="S786" t="str">
            <v>non</v>
          </cell>
          <cell r="T786" t="str">
            <v>non</v>
          </cell>
          <cell r="U786" t="str">
            <v>non</v>
          </cell>
          <cell r="V786" t="str">
            <v>non</v>
          </cell>
          <cell r="W786" t="str">
            <v>non</v>
          </cell>
          <cell r="AC786" t="str">
            <v>Vide</v>
          </cell>
          <cell r="AE786" t="str">
            <v xml:space="preserve">Mayfran France SARL </v>
          </cell>
          <cell r="AF786"/>
          <cell r="AH786" t="str">
            <v>oui</v>
          </cell>
        </row>
        <row r="787">
          <cell r="A787" t="str">
            <v>839</v>
          </cell>
          <cell r="B787">
            <v>40044</v>
          </cell>
          <cell r="C787" t="str">
            <v>VELP Scientifica</v>
          </cell>
          <cell r="D787" t="str">
            <v>Mélangeur de laboratoire pour dissolution</v>
          </cell>
          <cell r="E787">
            <v>0</v>
          </cell>
          <cell r="F787">
            <v>39490.540972222225</v>
          </cell>
          <cell r="G787" t="str">
            <v>stockage</v>
          </cell>
          <cell r="I787" t="str">
            <v>STIRRER type PW</v>
          </cell>
          <cell r="J787" t="str">
            <v>F20100150</v>
          </cell>
          <cell r="K787" t="str">
            <v>1126  Confection silicones</v>
          </cell>
          <cell r="L787"/>
          <cell r="M787" t="str">
            <v>230V mono</v>
          </cell>
          <cell r="Q787" t="str">
            <v>52 watts</v>
          </cell>
          <cell r="R787" t="str">
            <v>non</v>
          </cell>
          <cell r="S787" t="str">
            <v>non</v>
          </cell>
          <cell r="T787" t="str">
            <v>non</v>
          </cell>
          <cell r="U787" t="str">
            <v>non</v>
          </cell>
          <cell r="V787" t="str">
            <v>non</v>
          </cell>
          <cell r="W787" t="str">
            <v>non</v>
          </cell>
          <cell r="AF787" t="str">
            <v>Acquisition pour préparer dissolution Boeing</v>
          </cell>
          <cell r="AH787" t="str">
            <v>non</v>
          </cell>
        </row>
        <row r="788">
          <cell r="A788" t="str">
            <v>840</v>
          </cell>
          <cell r="B788">
            <v>39492</v>
          </cell>
          <cell r="C788" t="str">
            <v>FUSION / ESPA</v>
          </cell>
          <cell r="D788" t="str">
            <v>Banc test colle UV</v>
          </cell>
          <cell r="E788">
            <v>39419.540972222225</v>
          </cell>
          <cell r="F788">
            <v>0</v>
          </cell>
          <cell r="I788"/>
          <cell r="J788"/>
          <cell r="K788" t="str">
            <v>1157  Contrôle</v>
          </cell>
          <cell r="L788">
            <v>2007</v>
          </cell>
          <cell r="M788" t="str">
            <v>230V mono</v>
          </cell>
          <cell r="P788"/>
          <cell r="Q788"/>
          <cell r="R788" t="str">
            <v>oui</v>
          </cell>
          <cell r="S788" t="str">
            <v>non</v>
          </cell>
          <cell r="T788" t="str">
            <v>non</v>
          </cell>
          <cell r="U788" t="str">
            <v>non</v>
          </cell>
          <cell r="V788" t="str">
            <v>non</v>
          </cell>
          <cell r="W788" t="str">
            <v>non</v>
          </cell>
          <cell r="AC788"/>
          <cell r="AF788" t="str">
            <v>Même système UV que celui en service sur les tours UV N°436 et 437 à la date de mise en service</v>
          </cell>
          <cell r="AH788" t="str">
            <v>non</v>
          </cell>
        </row>
        <row r="789">
          <cell r="A789" t="str">
            <v>841</v>
          </cell>
          <cell r="B789">
            <v>39486</v>
          </cell>
          <cell r="C789" t="str">
            <v>FRANCE ETUVES</v>
          </cell>
          <cell r="D789" t="str">
            <v>étuve universelle 490 litres 300°C</v>
          </cell>
          <cell r="E789">
            <v>39483.540972222225</v>
          </cell>
          <cell r="F789">
            <v>0</v>
          </cell>
          <cell r="I789" t="str">
            <v>XL 490 300°C</v>
          </cell>
          <cell r="J789" t="str">
            <v>D315</v>
          </cell>
          <cell r="K789" t="str">
            <v>1159  Essais</v>
          </cell>
          <cell r="L789">
            <v>2008</v>
          </cell>
          <cell r="M789" t="str">
            <v>410V tri</v>
          </cell>
          <cell r="P789" t="str">
            <v>10 kW</v>
          </cell>
          <cell r="Q789"/>
          <cell r="R789" t="str">
            <v>non</v>
          </cell>
          <cell r="S789" t="str">
            <v>non</v>
          </cell>
          <cell r="T789" t="str">
            <v>non</v>
          </cell>
          <cell r="U789" t="str">
            <v>non</v>
          </cell>
          <cell r="V789" t="str">
            <v>non</v>
          </cell>
          <cell r="W789" t="str">
            <v>non</v>
          </cell>
          <cell r="AC789"/>
          <cell r="AE789"/>
          <cell r="AF789" t="str">
            <v>ECME N° D120
propriétaire EADS ARC N° 387788</v>
          </cell>
          <cell r="AH789" t="str">
            <v>non</v>
          </cell>
        </row>
        <row r="790">
          <cell r="A790" t="str">
            <v>842</v>
          </cell>
          <cell r="B790">
            <v>40763</v>
          </cell>
          <cell r="C790" t="str">
            <v>SETEC</v>
          </cell>
          <cell r="D790" t="str">
            <v>rail de coupe toile</v>
          </cell>
          <cell r="E790">
            <v>0</v>
          </cell>
          <cell r="F790">
            <v>0</v>
          </cell>
          <cell r="I790"/>
          <cell r="J790"/>
          <cell r="K790" t="str">
            <v>1159  Essais</v>
          </cell>
          <cell r="L790"/>
          <cell r="M790" t="str">
            <v>sans</v>
          </cell>
          <cell r="R790" t="str">
            <v>non</v>
          </cell>
          <cell r="S790" t="str">
            <v>non</v>
          </cell>
          <cell r="T790" t="str">
            <v>non</v>
          </cell>
          <cell r="U790" t="str">
            <v>non</v>
          </cell>
          <cell r="V790" t="str">
            <v>non</v>
          </cell>
          <cell r="W790" t="str">
            <v>non</v>
          </cell>
          <cell r="AC790"/>
          <cell r="AE790" t="str">
            <v>COUZIN sarl   F-89120 PERREUX (distributeur)</v>
          </cell>
          <cell r="AF790" t="str">
            <v>Pas de commande MAPICS (paiement à la livraison)</v>
          </cell>
          <cell r="AH790" t="str">
            <v>non</v>
          </cell>
        </row>
        <row r="791">
          <cell r="A791" t="str">
            <v>843</v>
          </cell>
          <cell r="B791">
            <v>39415</v>
          </cell>
          <cell r="C791" t="str">
            <v>SECO</v>
          </cell>
          <cell r="D791" t="str">
            <v>Table élévatrice 150 kg</v>
          </cell>
          <cell r="E791">
            <v>39339.582638888889</v>
          </cell>
          <cell r="F791">
            <v>0</v>
          </cell>
          <cell r="I791"/>
          <cell r="J791">
            <v>6970</v>
          </cell>
          <cell r="K791" t="str">
            <v>1155  Expéditions</v>
          </cell>
          <cell r="L791">
            <v>2007</v>
          </cell>
          <cell r="M791" t="str">
            <v>sans</v>
          </cell>
          <cell r="R791" t="str">
            <v>non</v>
          </cell>
          <cell r="S791" t="str">
            <v>non</v>
          </cell>
          <cell r="T791" t="str">
            <v>non</v>
          </cell>
          <cell r="U791" t="str">
            <v>non</v>
          </cell>
          <cell r="V791" t="str">
            <v>non</v>
          </cell>
          <cell r="W791" t="str">
            <v>non</v>
          </cell>
          <cell r="AC791"/>
          <cell r="AE791"/>
          <cell r="AH791" t="str">
            <v>non</v>
          </cell>
        </row>
        <row r="792">
          <cell r="A792" t="str">
            <v>844</v>
          </cell>
          <cell r="B792">
            <v>42768</v>
          </cell>
          <cell r="C792"/>
          <cell r="D792" t="str">
            <v>Banc de collage / chauffage Ruban par Lester</v>
          </cell>
          <cell r="E792">
            <v>39489.540972222225</v>
          </cell>
          <cell r="F792">
            <v>0</v>
          </cell>
          <cell r="I792"/>
          <cell r="K792" t="str">
            <v>1125  Gaines légères</v>
          </cell>
          <cell r="L792">
            <v>2007</v>
          </cell>
          <cell r="M792" t="str">
            <v>230V mono</v>
          </cell>
          <cell r="Q792"/>
          <cell r="R792" t="str">
            <v>non</v>
          </cell>
          <cell r="S792" t="str">
            <v>non</v>
          </cell>
          <cell r="T792" t="str">
            <v>non</v>
          </cell>
          <cell r="U792" t="str">
            <v>non</v>
          </cell>
          <cell r="V792" t="str">
            <v>non</v>
          </cell>
          <cell r="W792" t="str">
            <v>non</v>
          </cell>
          <cell r="AC792" t="str">
            <v>Plan 3D de la structure en profilés aluminium</v>
          </cell>
          <cell r="AE792" t="str">
            <v>Clé de 13 (devis 451703 - commande P115365)</v>
          </cell>
          <cell r="AH792" t="str">
            <v>oui</v>
          </cell>
        </row>
        <row r="793">
          <cell r="A793" t="str">
            <v>845</v>
          </cell>
          <cell r="B793">
            <v>41495</v>
          </cell>
          <cell r="C793" t="str">
            <v>ESPA</v>
          </cell>
          <cell r="D793" t="str">
            <v>Machine à cambrer les bandes ABS901</v>
          </cell>
          <cell r="E793">
            <v>39479.540972222225</v>
          </cell>
          <cell r="F793">
            <v>41495.582638888889</v>
          </cell>
          <cell r="G793" t="str">
            <v>Ferraillage</v>
          </cell>
          <cell r="I793"/>
          <cell r="J793"/>
          <cell r="K793" t="str">
            <v>1120  Colliers spéciaux</v>
          </cell>
          <cell r="L793">
            <v>2008</v>
          </cell>
          <cell r="M793" t="str">
            <v>230V mono</v>
          </cell>
          <cell r="P793"/>
          <cell r="R793" t="str">
            <v>oui</v>
          </cell>
          <cell r="S793" t="str">
            <v>non</v>
          </cell>
          <cell r="T793" t="str">
            <v>non</v>
          </cell>
          <cell r="U793" t="str">
            <v>non</v>
          </cell>
          <cell r="V793" t="str">
            <v>non</v>
          </cell>
          <cell r="W793" t="str">
            <v>non</v>
          </cell>
          <cell r="AF793"/>
          <cell r="AH793" t="str">
            <v>non</v>
          </cell>
        </row>
        <row r="794">
          <cell r="A794" t="str">
            <v>846</v>
          </cell>
          <cell r="B794">
            <v>39568</v>
          </cell>
          <cell r="C794" t="str">
            <v>DENIOS</v>
          </cell>
          <cell r="D794" t="str">
            <v>Fontaine de dégraissage</v>
          </cell>
          <cell r="E794">
            <v>39365.582638888889</v>
          </cell>
          <cell r="F794">
            <v>39567.582638888889</v>
          </cell>
          <cell r="G794" t="str">
            <v>Reprise par le fournisseur (Denios)</v>
          </cell>
          <cell r="I794" t="str">
            <v>BIO.X C500</v>
          </cell>
          <cell r="J794">
            <v>569</v>
          </cell>
          <cell r="K794" t="str">
            <v>1128  Linkeo</v>
          </cell>
          <cell r="L794">
            <v>2007</v>
          </cell>
          <cell r="M794" t="str">
            <v>230V mono</v>
          </cell>
          <cell r="P794" t="str">
            <v>1100 W</v>
          </cell>
          <cell r="R794" t="str">
            <v>non</v>
          </cell>
          <cell r="S794" t="str">
            <v>non</v>
          </cell>
          <cell r="T794" t="str">
            <v>non</v>
          </cell>
          <cell r="U794" t="str">
            <v>non</v>
          </cell>
          <cell r="V794" t="str">
            <v>non</v>
          </cell>
          <cell r="W794" t="str">
            <v>non</v>
          </cell>
          <cell r="AF794" t="str">
            <v>Equipement intialement en prêt, commandé après essais dégraissage Linkéo</v>
          </cell>
          <cell r="AH794" t="str">
            <v>non</v>
          </cell>
        </row>
        <row r="795">
          <cell r="A795" t="str">
            <v>847</v>
          </cell>
          <cell r="B795">
            <v>43614</v>
          </cell>
          <cell r="C795" t="str">
            <v>ESPA</v>
          </cell>
          <cell r="D795" t="str">
            <v>Poste de détringlage 3 m (mandrin 3 mors)</v>
          </cell>
          <cell r="E795">
            <v>0</v>
          </cell>
          <cell r="F795">
            <v>0</v>
          </cell>
          <cell r="I795"/>
          <cell r="J795"/>
          <cell r="K795" t="str">
            <v>1126  Confection silicones</v>
          </cell>
          <cell r="M795" t="str">
            <v>sans</v>
          </cell>
          <cell r="Q795"/>
          <cell r="R795" t="str">
            <v>non</v>
          </cell>
          <cell r="S795" t="str">
            <v>non</v>
          </cell>
          <cell r="T795" t="str">
            <v>non</v>
          </cell>
          <cell r="U795" t="str">
            <v>non</v>
          </cell>
          <cell r="V795" t="str">
            <v>non</v>
          </cell>
          <cell r="W795" t="str">
            <v>non</v>
          </cell>
          <cell r="AC795"/>
          <cell r="AH795" t="str">
            <v>non</v>
          </cell>
        </row>
        <row r="796">
          <cell r="A796" t="str">
            <v>848</v>
          </cell>
          <cell r="B796">
            <v>42331</v>
          </cell>
          <cell r="D796" t="str">
            <v>Poste de marquage</v>
          </cell>
          <cell r="E796">
            <v>0</v>
          </cell>
          <cell r="F796">
            <v>42331.540972222225</v>
          </cell>
          <cell r="G796" t="str">
            <v>Ferraillage</v>
          </cell>
          <cell r="K796" t="str">
            <v>1113  Tuyauteries</v>
          </cell>
          <cell r="M796" t="str">
            <v>230V mono</v>
          </cell>
          <cell r="R796" t="str">
            <v>non</v>
          </cell>
          <cell r="S796" t="str">
            <v>non</v>
          </cell>
          <cell r="T796" t="str">
            <v>non</v>
          </cell>
          <cell r="U796" t="str">
            <v>non</v>
          </cell>
          <cell r="V796" t="str">
            <v>non</v>
          </cell>
          <cell r="W796" t="str">
            <v>non</v>
          </cell>
          <cell r="AE796"/>
          <cell r="AF796"/>
          <cell r="AH796" t="str">
            <v>N/A</v>
          </cell>
        </row>
        <row r="797">
          <cell r="A797" t="str">
            <v>849</v>
          </cell>
          <cell r="B797">
            <v>40763</v>
          </cell>
          <cell r="C797"/>
          <cell r="D797" t="str">
            <v xml:space="preserve">Générateur vapeur </v>
          </cell>
          <cell r="E797">
            <v>39470.540972222225</v>
          </cell>
          <cell r="F797">
            <v>39654.582638888889</v>
          </cell>
          <cell r="G797" t="str">
            <v>Fin location</v>
          </cell>
          <cell r="I797"/>
          <cell r="J797"/>
          <cell r="K797" t="str">
            <v>IG  Installations générales</v>
          </cell>
          <cell r="L797"/>
          <cell r="M797" t="str">
            <v>410V tri</v>
          </cell>
          <cell r="P797"/>
          <cell r="R797" t="str">
            <v>non</v>
          </cell>
          <cell r="S797" t="str">
            <v>oui</v>
          </cell>
          <cell r="T797" t="str">
            <v>non</v>
          </cell>
          <cell r="U797" t="str">
            <v>oui</v>
          </cell>
          <cell r="V797" t="str">
            <v>oui</v>
          </cell>
          <cell r="W797" t="str">
            <v>oui</v>
          </cell>
          <cell r="AC797"/>
          <cell r="AE797" t="str">
            <v>Babcock Wanson
SEMTI</v>
          </cell>
          <cell r="AF797" t="str">
            <v>Equipement en location suite "casse" générateur N°615</v>
          </cell>
          <cell r="AH797" t="str">
            <v>non</v>
          </cell>
        </row>
        <row r="798">
          <cell r="A798" t="str">
            <v>850</v>
          </cell>
          <cell r="B798">
            <v>41334</v>
          </cell>
          <cell r="C798" t="str">
            <v>bâti Axxair / meuleuse FLEX</v>
          </cell>
          <cell r="D798" t="str">
            <v>Machine de coupe agrafé gros diamètre</v>
          </cell>
          <cell r="E798">
            <v>39496.540972222225</v>
          </cell>
          <cell r="F798">
            <v>0</v>
          </cell>
          <cell r="I798" t="str">
            <v>320 /  L3410 VR</v>
          </cell>
          <cell r="J798" t="str">
            <v>320232 / 98.934.296.260</v>
          </cell>
          <cell r="K798" t="str">
            <v>1128  Linkeo</v>
          </cell>
          <cell r="L798" t="str">
            <v>2008 / 2006</v>
          </cell>
          <cell r="M798" t="str">
            <v>230V mono</v>
          </cell>
          <cell r="P798" t="str">
            <v>1300 W / 6.2 A</v>
          </cell>
          <cell r="R798" t="str">
            <v>non</v>
          </cell>
          <cell r="S798" t="str">
            <v>non</v>
          </cell>
          <cell r="T798" t="str">
            <v>non</v>
          </cell>
          <cell r="U798" t="str">
            <v>non</v>
          </cell>
          <cell r="V798" t="str">
            <v>non</v>
          </cell>
          <cell r="W798" t="str">
            <v>non</v>
          </cell>
          <cell r="AC798" t="str">
            <v>manuel d'utilisation, éclaté CAO, certificat CE et fiche de garantie</v>
          </cell>
          <cell r="AE798" t="str">
            <v>Fournisseur AXXAIR</v>
          </cell>
          <cell r="AH798" t="str">
            <v>oui</v>
          </cell>
        </row>
        <row r="799">
          <cell r="A799" t="str">
            <v>852</v>
          </cell>
          <cell r="B799">
            <v>40765</v>
          </cell>
          <cell r="C799"/>
          <cell r="D799" t="str">
            <v>Machine coupe profilé pour colliers</v>
          </cell>
          <cell r="E799">
            <v>39533.540972222225</v>
          </cell>
          <cell r="F799">
            <v>0</v>
          </cell>
          <cell r="I799"/>
          <cell r="J799"/>
          <cell r="K799" t="str">
            <v>1118  Colliers de fixation</v>
          </cell>
          <cell r="L799">
            <v>2008</v>
          </cell>
          <cell r="M799" t="str">
            <v>sans</v>
          </cell>
          <cell r="R799" t="str">
            <v>oui</v>
          </cell>
          <cell r="S799" t="str">
            <v>non</v>
          </cell>
          <cell r="T799" t="str">
            <v>non</v>
          </cell>
          <cell r="U799" t="str">
            <v>non</v>
          </cell>
          <cell r="V799" t="str">
            <v>non</v>
          </cell>
          <cell r="W799" t="str">
            <v>non</v>
          </cell>
          <cell r="AC799"/>
          <cell r="AE799" t="str">
            <v>Transvis</v>
          </cell>
          <cell r="AF799"/>
          <cell r="AH799" t="str">
            <v>N/A</v>
          </cell>
        </row>
        <row r="800">
          <cell r="A800" t="str">
            <v>853</v>
          </cell>
          <cell r="B800">
            <v>39853</v>
          </cell>
          <cell r="C800" t="str">
            <v>FAR</v>
          </cell>
          <cell r="D800" t="str">
            <v xml:space="preserve">Sertisseuse oléopneumatique </v>
          </cell>
          <cell r="E800">
            <v>39492.540972222225</v>
          </cell>
          <cell r="F800">
            <v>0</v>
          </cell>
          <cell r="I800" t="str">
            <v>KJ40</v>
          </cell>
          <cell r="J800" t="str">
            <v>AP 70304</v>
          </cell>
          <cell r="K800" t="str">
            <v>1120  Colliers spéciaux</v>
          </cell>
          <cell r="M800"/>
          <cell r="P800"/>
          <cell r="Q800"/>
          <cell r="R800" t="str">
            <v>oui</v>
          </cell>
          <cell r="S800" t="str">
            <v>non</v>
          </cell>
          <cell r="T800" t="str">
            <v>non</v>
          </cell>
          <cell r="U800" t="str">
            <v>non</v>
          </cell>
          <cell r="V800" t="str">
            <v>non</v>
          </cell>
          <cell r="W800" t="str">
            <v>non</v>
          </cell>
          <cell r="AC800"/>
          <cell r="AE800" t="str">
            <v>Fournisseur "La Clusienne"
commande P117694</v>
          </cell>
          <cell r="AF800" t="str">
            <v>Installée en poste fixe sur poste de travail</v>
          </cell>
          <cell r="AH800" t="str">
            <v>non</v>
          </cell>
        </row>
        <row r="801">
          <cell r="A801" t="str">
            <v>854</v>
          </cell>
          <cell r="B801">
            <v>42061</v>
          </cell>
          <cell r="C801" t="str">
            <v>THERMOBILE</v>
          </cell>
          <cell r="D801" t="str">
            <v>Radiateur soufflant 15 kw</v>
          </cell>
          <cell r="E801">
            <v>39482.540972222225</v>
          </cell>
          <cell r="F801">
            <v>0</v>
          </cell>
          <cell r="I801" t="str">
            <v>BX 15E</v>
          </cell>
          <cell r="J801">
            <v>702934</v>
          </cell>
          <cell r="K801" t="str">
            <v>1154  Maintenance</v>
          </cell>
          <cell r="M801" t="str">
            <v>410V tri</v>
          </cell>
          <cell r="P801" t="str">
            <v>15070 W</v>
          </cell>
          <cell r="Q801"/>
          <cell r="R801" t="str">
            <v>non</v>
          </cell>
          <cell r="S801" t="str">
            <v>non</v>
          </cell>
          <cell r="T801" t="str">
            <v>non</v>
          </cell>
          <cell r="U801" t="str">
            <v>non</v>
          </cell>
          <cell r="V801" t="str">
            <v>non</v>
          </cell>
          <cell r="W801" t="str">
            <v>non</v>
          </cell>
          <cell r="AC801" t="str">
            <v>Mode d'emploi
Certificat de conformité</v>
          </cell>
          <cell r="AE801" t="str">
            <v>SODITRA</v>
          </cell>
          <cell r="AF801" t="str">
            <v>Stocké au local MI au 25/02/2015</v>
          </cell>
          <cell r="AH801" t="str">
            <v>non</v>
          </cell>
        </row>
        <row r="802">
          <cell r="A802" t="str">
            <v>855</v>
          </cell>
          <cell r="B802">
            <v>39685</v>
          </cell>
          <cell r="C802" t="str">
            <v>THERMOBILE</v>
          </cell>
          <cell r="D802" t="str">
            <v>radiateur soufflant 15 kW</v>
          </cell>
          <cell r="E802">
            <v>39482.540972222225</v>
          </cell>
          <cell r="F802">
            <v>0</v>
          </cell>
          <cell r="I802" t="str">
            <v>BX 15E</v>
          </cell>
          <cell r="J802">
            <v>702949</v>
          </cell>
          <cell r="K802" t="str">
            <v>IG  Installations générales</v>
          </cell>
          <cell r="L802"/>
          <cell r="M802" t="str">
            <v>410V tri</v>
          </cell>
          <cell r="P802" t="str">
            <v>15070 W</v>
          </cell>
          <cell r="Q802"/>
          <cell r="R802" t="str">
            <v>non</v>
          </cell>
          <cell r="S802" t="str">
            <v>non</v>
          </cell>
          <cell r="T802" t="str">
            <v>non</v>
          </cell>
          <cell r="U802" t="str">
            <v>non</v>
          </cell>
          <cell r="V802" t="str">
            <v>non</v>
          </cell>
          <cell r="W802" t="str">
            <v>non</v>
          </cell>
          <cell r="AC802" t="str">
            <v>Mode d'emploi
Déclaration de conformité</v>
          </cell>
          <cell r="AE802" t="str">
            <v xml:space="preserve">SODITRA </v>
          </cell>
          <cell r="AH802" t="str">
            <v>non</v>
          </cell>
        </row>
        <row r="803">
          <cell r="A803" t="str">
            <v>856</v>
          </cell>
          <cell r="B803">
            <v>39610</v>
          </cell>
          <cell r="C803" t="str">
            <v>VORTEX</v>
          </cell>
          <cell r="D803" t="str">
            <v>Mélangeur pour dissolution</v>
          </cell>
          <cell r="E803">
            <v>39602.582638888889</v>
          </cell>
          <cell r="F803">
            <v>0</v>
          </cell>
          <cell r="I803" t="str">
            <v>Agitateur sur potenc</v>
          </cell>
          <cell r="J803">
            <v>1051</v>
          </cell>
          <cell r="K803" t="str">
            <v>1126  Confection silicones</v>
          </cell>
          <cell r="L803">
            <v>2008</v>
          </cell>
          <cell r="M803" t="str">
            <v>410V tri</v>
          </cell>
          <cell r="P803" t="str">
            <v>1.5 kW</v>
          </cell>
          <cell r="Q803"/>
          <cell r="R803" t="str">
            <v>oui</v>
          </cell>
          <cell r="S803" t="str">
            <v>non</v>
          </cell>
          <cell r="T803" t="str">
            <v>non</v>
          </cell>
          <cell r="U803" t="str">
            <v>non</v>
          </cell>
          <cell r="V803" t="str">
            <v>non</v>
          </cell>
          <cell r="W803" t="str">
            <v>non</v>
          </cell>
          <cell r="AC803"/>
          <cell r="AE803"/>
          <cell r="AH803" t="str">
            <v>non</v>
          </cell>
        </row>
        <row r="804">
          <cell r="A804" t="str">
            <v>857</v>
          </cell>
          <cell r="B804">
            <v>43424</v>
          </cell>
          <cell r="C804" t="str">
            <v>CLAVEL</v>
          </cell>
          <cell r="D804" t="str">
            <v>Tronçonneuse automatique (coupe)</v>
          </cell>
          <cell r="E804">
            <v>0</v>
          </cell>
          <cell r="F804">
            <v>0</v>
          </cell>
          <cell r="I804" t="str">
            <v>TA2-177</v>
          </cell>
          <cell r="J804"/>
          <cell r="K804" t="str">
            <v>1113  Tuyauteries</v>
          </cell>
          <cell r="L804"/>
          <cell r="M804" t="str">
            <v>410V tri</v>
          </cell>
          <cell r="Q804"/>
          <cell r="R804" t="str">
            <v>oui</v>
          </cell>
          <cell r="S804" t="str">
            <v>non</v>
          </cell>
          <cell r="T804" t="str">
            <v>non</v>
          </cell>
          <cell r="U804" t="str">
            <v>non</v>
          </cell>
          <cell r="V804" t="str">
            <v>non</v>
          </cell>
          <cell r="W804" t="str">
            <v>non</v>
          </cell>
          <cell r="AC804"/>
          <cell r="AF804"/>
          <cell r="AH804" t="str">
            <v>non</v>
          </cell>
        </row>
        <row r="805">
          <cell r="A805" t="str">
            <v>858</v>
          </cell>
          <cell r="B805">
            <v>42781</v>
          </cell>
          <cell r="C805" t="str">
            <v>KERNE</v>
          </cell>
          <cell r="D805" t="str">
            <v>Balance</v>
          </cell>
          <cell r="E805">
            <v>39547.582638888889</v>
          </cell>
          <cell r="F805">
            <v>0</v>
          </cell>
          <cell r="H805"/>
          <cell r="I805">
            <v>440</v>
          </cell>
          <cell r="J805" t="str">
            <v>W081388</v>
          </cell>
          <cell r="K805" t="str">
            <v>1157  Contrôle</v>
          </cell>
          <cell r="L805">
            <v>2008</v>
          </cell>
          <cell r="M805" t="str">
            <v>230V mono</v>
          </cell>
          <cell r="R805" t="str">
            <v>non</v>
          </cell>
          <cell r="S805" t="str">
            <v>non</v>
          </cell>
          <cell r="T805" t="str">
            <v>non</v>
          </cell>
          <cell r="U805" t="str">
            <v>non</v>
          </cell>
          <cell r="V805" t="str">
            <v>non</v>
          </cell>
          <cell r="W805" t="str">
            <v>non</v>
          </cell>
          <cell r="AC805"/>
          <cell r="AE805"/>
          <cell r="AH805" t="str">
            <v>non</v>
          </cell>
        </row>
        <row r="806">
          <cell r="A806" t="str">
            <v>859</v>
          </cell>
          <cell r="B806">
            <v>40711</v>
          </cell>
          <cell r="C806" t="str">
            <v>FRONIUS</v>
          </cell>
          <cell r="D806" t="str">
            <v>Poste à souder MIG CMT</v>
          </cell>
          <cell r="E806">
            <v>39650.582638888889</v>
          </cell>
          <cell r="F806">
            <v>0</v>
          </cell>
          <cell r="H806" t="str">
            <v>01324  SERTISSAGE SUR N°766 SOUFFLET LINKÉO</v>
          </cell>
          <cell r="I806" t="str">
            <v>TransPuls 3200 CMT R</v>
          </cell>
          <cell r="J806">
            <v>19163118</v>
          </cell>
          <cell r="K806" t="str">
            <v>1128  Linkeo</v>
          </cell>
          <cell r="M806" t="str">
            <v>410V tri</v>
          </cell>
          <cell r="Q806"/>
          <cell r="R806" t="str">
            <v>non</v>
          </cell>
          <cell r="S806" t="str">
            <v>non</v>
          </cell>
          <cell r="T806" t="str">
            <v>non</v>
          </cell>
          <cell r="U806" t="str">
            <v>non</v>
          </cell>
          <cell r="V806" t="str">
            <v>non</v>
          </cell>
          <cell r="W806" t="str">
            <v>non</v>
          </cell>
          <cell r="AC806"/>
          <cell r="AE806" t="str">
            <v>Fronius
M. Merlet (commercial) Johan Gual (technicien SAV)</v>
          </cell>
          <cell r="AF806"/>
          <cell r="AH806" t="str">
            <v>oui</v>
          </cell>
        </row>
        <row r="807">
          <cell r="A807" t="str">
            <v>860</v>
          </cell>
          <cell r="B807">
            <v>41682</v>
          </cell>
          <cell r="C807" t="str">
            <v>Polysoude</v>
          </cell>
          <cell r="D807" t="str">
            <v>tête de soudure orbitale</v>
          </cell>
          <cell r="E807">
            <v>0</v>
          </cell>
          <cell r="F807">
            <v>41682.540972222225</v>
          </cell>
          <cell r="G807" t="str">
            <v>ferraillage</v>
          </cell>
          <cell r="I807" t="str">
            <v>MW40</v>
          </cell>
          <cell r="K807" t="str">
            <v>1117  Soudure</v>
          </cell>
          <cell r="R807" t="str">
            <v>non</v>
          </cell>
          <cell r="S807" t="str">
            <v>non</v>
          </cell>
          <cell r="T807" t="str">
            <v>non</v>
          </cell>
          <cell r="U807" t="str">
            <v>non</v>
          </cell>
          <cell r="V807" t="str">
            <v>non</v>
          </cell>
          <cell r="W807" t="str">
            <v>non</v>
          </cell>
          <cell r="AF807" t="str">
            <v>rattaché à l'équipement N°100</v>
          </cell>
          <cell r="AH807" t="str">
            <v>non</v>
          </cell>
        </row>
        <row r="808">
          <cell r="A808" t="str">
            <v>861</v>
          </cell>
          <cell r="B808">
            <v>42781</v>
          </cell>
          <cell r="C808" t="str">
            <v>Polysoude</v>
          </cell>
          <cell r="D808" t="str">
            <v>tête de soudure orbitale</v>
          </cell>
          <cell r="E808">
            <v>0</v>
          </cell>
          <cell r="F808">
            <v>0</v>
          </cell>
          <cell r="G808"/>
          <cell r="I808" t="str">
            <v>MW2500</v>
          </cell>
          <cell r="K808" t="str">
            <v>1117  Soudure</v>
          </cell>
          <cell r="M808"/>
          <cell r="P808"/>
          <cell r="R808" t="str">
            <v>non</v>
          </cell>
          <cell r="S808" t="str">
            <v>non</v>
          </cell>
          <cell r="T808" t="str">
            <v>non</v>
          </cell>
          <cell r="U808" t="str">
            <v>non</v>
          </cell>
          <cell r="V808" t="str">
            <v>non</v>
          </cell>
          <cell r="W808" t="str">
            <v>non</v>
          </cell>
          <cell r="AC808"/>
          <cell r="AE808"/>
          <cell r="AF808" t="str">
            <v>rattaché à l'équipement N°100</v>
          </cell>
          <cell r="AH808" t="str">
            <v>oui</v>
          </cell>
        </row>
        <row r="809">
          <cell r="A809" t="str">
            <v>862</v>
          </cell>
          <cell r="B809">
            <v>40598</v>
          </cell>
          <cell r="C809"/>
          <cell r="D809" t="str">
            <v xml:space="preserve">Balance </v>
          </cell>
          <cell r="E809">
            <v>0</v>
          </cell>
          <cell r="F809">
            <v>0</v>
          </cell>
          <cell r="I809"/>
          <cell r="K809"/>
          <cell r="M809"/>
          <cell r="Q809"/>
          <cell r="R809" t="str">
            <v>non</v>
          </cell>
          <cell r="S809" t="str">
            <v>non</v>
          </cell>
          <cell r="T809" t="str">
            <v>non</v>
          </cell>
          <cell r="U809" t="str">
            <v>non</v>
          </cell>
          <cell r="V809" t="str">
            <v>non</v>
          </cell>
          <cell r="W809" t="str">
            <v>non</v>
          </cell>
          <cell r="AC809"/>
          <cell r="AF809" t="str">
            <v>commandée par Jéremy Lestra</v>
          </cell>
          <cell r="AH809" t="str">
            <v>non</v>
          </cell>
        </row>
        <row r="810">
          <cell r="A810" t="str">
            <v>863</v>
          </cell>
          <cell r="B810">
            <v>40700</v>
          </cell>
          <cell r="C810" t="str">
            <v>Babcock Wanson</v>
          </cell>
          <cell r="D810" t="str">
            <v>bâche alimentaire 1000 litres</v>
          </cell>
          <cell r="E810">
            <v>0</v>
          </cell>
          <cell r="F810">
            <v>0</v>
          </cell>
          <cell r="I810"/>
          <cell r="J810"/>
          <cell r="K810" t="str">
            <v>IG  Installations générales</v>
          </cell>
          <cell r="M810"/>
          <cell r="Q810"/>
          <cell r="R810" t="str">
            <v>non</v>
          </cell>
          <cell r="S810" t="str">
            <v>non</v>
          </cell>
          <cell r="T810" t="str">
            <v>non</v>
          </cell>
          <cell r="U810" t="str">
            <v>non</v>
          </cell>
          <cell r="V810" t="str">
            <v>non</v>
          </cell>
          <cell r="W810" t="str">
            <v>non</v>
          </cell>
          <cell r="AC810"/>
          <cell r="AE810"/>
          <cell r="AH810" t="str">
            <v>oui</v>
          </cell>
        </row>
        <row r="811">
          <cell r="A811" t="str">
            <v>864</v>
          </cell>
          <cell r="B811">
            <v>42045</v>
          </cell>
          <cell r="C811"/>
          <cell r="D811" t="str">
            <v>Adoucisseur d'eau duplex</v>
          </cell>
          <cell r="E811">
            <v>0</v>
          </cell>
          <cell r="F811">
            <v>42038.540972222225</v>
          </cell>
          <cell r="G811" t="str">
            <v>ferraillage</v>
          </cell>
          <cell r="I811" t="str">
            <v>AC 50 D 1"</v>
          </cell>
          <cell r="J811"/>
          <cell r="K811" t="str">
            <v>IG  Installations générales</v>
          </cell>
          <cell r="M811" t="str">
            <v>230V mono</v>
          </cell>
          <cell r="R811" t="str">
            <v>non</v>
          </cell>
          <cell r="S811" t="str">
            <v>non</v>
          </cell>
          <cell r="T811" t="str">
            <v>non</v>
          </cell>
          <cell r="U811" t="str">
            <v>oui</v>
          </cell>
          <cell r="V811" t="str">
            <v>non</v>
          </cell>
          <cell r="W811" t="str">
            <v>non</v>
          </cell>
          <cell r="AC811"/>
          <cell r="AE811"/>
          <cell r="AF811" t="str">
            <v>Bouteilles et bac à sel récupérés pour adoucisseur N°1096</v>
          </cell>
          <cell r="AH811" t="str">
            <v>oui</v>
          </cell>
        </row>
        <row r="812">
          <cell r="A812" t="str">
            <v>865</v>
          </cell>
          <cell r="B812">
            <v>40763</v>
          </cell>
          <cell r="C812" t="str">
            <v>CLAVEL</v>
          </cell>
          <cell r="D812" t="str">
            <v>dévidoir à tuyau motorisé</v>
          </cell>
          <cell r="E812">
            <v>0</v>
          </cell>
          <cell r="F812">
            <v>0</v>
          </cell>
          <cell r="I812" t="str">
            <v>TA2</v>
          </cell>
          <cell r="J812">
            <v>66</v>
          </cell>
          <cell r="K812" t="str">
            <v>1113  Tuyauteries</v>
          </cell>
          <cell r="M812" t="str">
            <v>230V mono</v>
          </cell>
          <cell r="Q812"/>
          <cell r="R812" t="str">
            <v>oui</v>
          </cell>
          <cell r="S812" t="str">
            <v>non</v>
          </cell>
          <cell r="T812" t="str">
            <v>non</v>
          </cell>
          <cell r="U812" t="str">
            <v>non</v>
          </cell>
          <cell r="V812" t="str">
            <v>non</v>
          </cell>
          <cell r="W812" t="str">
            <v>non</v>
          </cell>
          <cell r="AC812"/>
          <cell r="AE812"/>
          <cell r="AF812"/>
          <cell r="AH812" t="str">
            <v>non</v>
          </cell>
        </row>
        <row r="813">
          <cell r="A813" t="str">
            <v>867</v>
          </cell>
          <cell r="B813">
            <v>40765</v>
          </cell>
          <cell r="C813" t="str">
            <v>CLAVEL</v>
          </cell>
          <cell r="D813" t="str">
            <v>convoyeur à rouleaux</v>
          </cell>
          <cell r="E813">
            <v>0</v>
          </cell>
          <cell r="F813">
            <v>0</v>
          </cell>
          <cell r="H813"/>
          <cell r="I813"/>
          <cell r="J813"/>
          <cell r="K813" t="str">
            <v>1113  Tuyauteries</v>
          </cell>
          <cell r="L813"/>
          <cell r="M813"/>
          <cell r="Q813"/>
          <cell r="R813" t="str">
            <v>non</v>
          </cell>
          <cell r="S813" t="str">
            <v>non</v>
          </cell>
          <cell r="T813" t="str">
            <v>non</v>
          </cell>
          <cell r="U813" t="str">
            <v>non</v>
          </cell>
          <cell r="V813" t="str">
            <v>non</v>
          </cell>
          <cell r="W813" t="str">
            <v>non</v>
          </cell>
          <cell r="AC813"/>
          <cell r="AE813"/>
          <cell r="AF813"/>
          <cell r="AH813" t="str">
            <v>non</v>
          </cell>
        </row>
        <row r="814">
          <cell r="A814" t="str">
            <v>868</v>
          </cell>
          <cell r="B814">
            <v>40763</v>
          </cell>
          <cell r="C814" t="str">
            <v>ESPA</v>
          </cell>
          <cell r="D814" t="str">
            <v>Banc de mesure dureté Wedge</v>
          </cell>
          <cell r="E814">
            <v>39651.582638888889</v>
          </cell>
          <cell r="F814">
            <v>0</v>
          </cell>
          <cell r="H814" t="str">
            <v>01406  Ebavurage produit moulé</v>
          </cell>
          <cell r="I814"/>
          <cell r="J814"/>
          <cell r="K814" t="str">
            <v>1116  Moulage</v>
          </cell>
          <cell r="L814">
            <v>2008</v>
          </cell>
          <cell r="M814"/>
          <cell r="Q814"/>
          <cell r="R814" t="str">
            <v>non</v>
          </cell>
          <cell r="S814" t="str">
            <v>non</v>
          </cell>
          <cell r="T814" t="str">
            <v>non</v>
          </cell>
          <cell r="U814" t="str">
            <v>non</v>
          </cell>
          <cell r="V814" t="str">
            <v>non</v>
          </cell>
          <cell r="W814" t="str">
            <v>non</v>
          </cell>
          <cell r="AC814"/>
          <cell r="AF814" t="str">
            <v>Stocké au labo (ne sert plus)</v>
          </cell>
          <cell r="AH814" t="str">
            <v>non</v>
          </cell>
        </row>
        <row r="815">
          <cell r="A815" t="str">
            <v>869</v>
          </cell>
          <cell r="B815">
            <v>41509</v>
          </cell>
          <cell r="C815"/>
          <cell r="D815" t="str">
            <v>Poste de nettoyage dissolution</v>
          </cell>
          <cell r="E815">
            <v>39631.582638888889</v>
          </cell>
          <cell r="F815">
            <v>41478.582638888889</v>
          </cell>
          <cell r="G815" t="str">
            <v>Démontage pour réutilisation profilés aluminium</v>
          </cell>
          <cell r="I815"/>
          <cell r="J815"/>
          <cell r="K815" t="str">
            <v>1126  Confection silicones</v>
          </cell>
          <cell r="L815">
            <v>2008</v>
          </cell>
          <cell r="M815" t="str">
            <v>230V mono</v>
          </cell>
          <cell r="R815" t="str">
            <v>non</v>
          </cell>
          <cell r="S815" t="str">
            <v>non</v>
          </cell>
          <cell r="T815" t="str">
            <v>non</v>
          </cell>
          <cell r="U815" t="str">
            <v>non</v>
          </cell>
          <cell r="V815" t="str">
            <v>non</v>
          </cell>
          <cell r="W815" t="str">
            <v>non</v>
          </cell>
          <cell r="AF815"/>
          <cell r="AH815" t="str">
            <v>non</v>
          </cell>
        </row>
        <row r="816">
          <cell r="A816" t="str">
            <v>871</v>
          </cell>
          <cell r="B816">
            <v>42781</v>
          </cell>
          <cell r="C816" t="str">
            <v>Polysoude</v>
          </cell>
          <cell r="D816" t="str">
            <v>Tête orbitale</v>
          </cell>
          <cell r="E816">
            <v>39708.582638888889</v>
          </cell>
          <cell r="F816">
            <v>0</v>
          </cell>
          <cell r="I816" t="str">
            <v>MW65</v>
          </cell>
          <cell r="J816">
            <v>8133448</v>
          </cell>
          <cell r="K816" t="str">
            <v>1117  Soudure</v>
          </cell>
          <cell r="L816"/>
          <cell r="M816"/>
          <cell r="P816"/>
          <cell r="R816" t="str">
            <v>non</v>
          </cell>
          <cell r="S816" t="str">
            <v>non</v>
          </cell>
          <cell r="T816" t="str">
            <v>non</v>
          </cell>
          <cell r="U816" t="str">
            <v>non</v>
          </cell>
          <cell r="V816" t="str">
            <v>non</v>
          </cell>
          <cell r="W816" t="str">
            <v>non</v>
          </cell>
          <cell r="AC816"/>
          <cell r="AE816"/>
          <cell r="AF816" t="str">
            <v>Raccordée à un générateur de soudure orbitale</v>
          </cell>
          <cell r="AH816" t="str">
            <v>oui</v>
          </cell>
        </row>
        <row r="817">
          <cell r="A817" t="str">
            <v>872</v>
          </cell>
          <cell r="B817">
            <v>42781</v>
          </cell>
          <cell r="C817" t="str">
            <v>SEAT</v>
          </cell>
          <cell r="D817" t="str">
            <v>Extracteur bains passivation</v>
          </cell>
          <cell r="E817">
            <v>39692.582638888889</v>
          </cell>
          <cell r="F817">
            <v>0</v>
          </cell>
          <cell r="I817" t="str">
            <v>SEAT 35</v>
          </cell>
          <cell r="J817"/>
          <cell r="K817" t="str">
            <v>1123  Passivation / Finition décolletage</v>
          </cell>
          <cell r="L817">
            <v>2008</v>
          </cell>
          <cell r="M817" t="str">
            <v>410V tri</v>
          </cell>
          <cell r="P817" t="str">
            <v>5.5 kW</v>
          </cell>
          <cell r="Q817"/>
          <cell r="R817" t="str">
            <v>non</v>
          </cell>
          <cell r="S817" t="str">
            <v>non</v>
          </cell>
          <cell r="T817" t="str">
            <v>non</v>
          </cell>
          <cell r="U817" t="str">
            <v>non</v>
          </cell>
          <cell r="V817" t="str">
            <v>non</v>
          </cell>
          <cell r="W817" t="str">
            <v>oui</v>
          </cell>
          <cell r="AC817" t="str">
            <v>fiche technique ventilateur</v>
          </cell>
          <cell r="AE817" t="str">
            <v>A.C.T. Engineering</v>
          </cell>
          <cell r="AF817" t="str">
            <v>débit extraction 6400 m3/h
réseau et dosseret d'aspiration en PEHD noir
registre sur chaque dosseret pour vitesse 10 à 12 m/s</v>
          </cell>
          <cell r="AH817" t="str">
            <v>oui</v>
          </cell>
        </row>
        <row r="818">
          <cell r="A818" t="str">
            <v>874</v>
          </cell>
          <cell r="B818">
            <v>40763</v>
          </cell>
          <cell r="C818" t="str">
            <v>ELEPHANT</v>
          </cell>
          <cell r="D818" t="str">
            <v>Palan 150kg sur chariot libre</v>
          </cell>
          <cell r="E818">
            <v>39701.582638888889</v>
          </cell>
          <cell r="F818">
            <v>0</v>
          </cell>
          <cell r="I818" t="str">
            <v>alpha C-015</v>
          </cell>
          <cell r="J818">
            <v>8122</v>
          </cell>
          <cell r="K818" t="str">
            <v>1123  Passivation / Finition décolletage</v>
          </cell>
          <cell r="L818">
            <v>2008</v>
          </cell>
          <cell r="M818" t="str">
            <v>410V tri</v>
          </cell>
          <cell r="P818" t="str">
            <v>0.55 kW</v>
          </cell>
          <cell r="Q818"/>
          <cell r="R818" t="str">
            <v>non</v>
          </cell>
          <cell r="S818" t="str">
            <v>non</v>
          </cell>
          <cell r="T818" t="str">
            <v>non</v>
          </cell>
          <cell r="U818" t="str">
            <v>non</v>
          </cell>
          <cell r="V818" t="str">
            <v>non</v>
          </cell>
          <cell r="W818" t="str">
            <v>non</v>
          </cell>
          <cell r="AC818" t="str">
            <v>mode d'emploi
operation manual
clé de contrôle de la chaine</v>
          </cell>
          <cell r="AE818" t="str">
            <v>acheté chez Manutan</v>
          </cell>
          <cell r="AF818"/>
          <cell r="AH818" t="str">
            <v>non</v>
          </cell>
        </row>
        <row r="819">
          <cell r="A819" t="str">
            <v>875</v>
          </cell>
          <cell r="B819">
            <v>40763</v>
          </cell>
          <cell r="C819" t="str">
            <v>ELEPHANT</v>
          </cell>
          <cell r="D819" t="str">
            <v>Palan 150kg sur chariot libre</v>
          </cell>
          <cell r="E819">
            <v>39701.582638888889</v>
          </cell>
          <cell r="F819">
            <v>0</v>
          </cell>
          <cell r="I819" t="str">
            <v>alpha C-015</v>
          </cell>
          <cell r="J819">
            <v>8124</v>
          </cell>
          <cell r="K819" t="str">
            <v>1123  Passivation / Finition décolletage</v>
          </cell>
          <cell r="L819">
            <v>2008</v>
          </cell>
          <cell r="M819" t="str">
            <v>410V tri</v>
          </cell>
          <cell r="P819" t="str">
            <v>0.55 kW</v>
          </cell>
          <cell r="Q819"/>
          <cell r="R819" t="str">
            <v>non</v>
          </cell>
          <cell r="S819" t="str">
            <v>non</v>
          </cell>
          <cell r="T819" t="str">
            <v>non</v>
          </cell>
          <cell r="U819" t="str">
            <v>non</v>
          </cell>
          <cell r="V819" t="str">
            <v>non</v>
          </cell>
          <cell r="W819" t="str">
            <v>non</v>
          </cell>
          <cell r="AC819" t="str">
            <v>mode d'emploi
operation manual
clé de contrôle de la chaine</v>
          </cell>
          <cell r="AE819" t="str">
            <v>acheté chez Manutan</v>
          </cell>
          <cell r="AF819"/>
          <cell r="AH819" t="str">
            <v>non</v>
          </cell>
        </row>
        <row r="820">
          <cell r="A820" t="str">
            <v>876</v>
          </cell>
          <cell r="B820">
            <v>40763</v>
          </cell>
          <cell r="C820" t="str">
            <v>ELEPHANT</v>
          </cell>
          <cell r="D820" t="str">
            <v>Palan 150kg sur chariot libre</v>
          </cell>
          <cell r="E820">
            <v>39701.582638888889</v>
          </cell>
          <cell r="F820">
            <v>0</v>
          </cell>
          <cell r="I820" t="str">
            <v>alpha C-015</v>
          </cell>
          <cell r="J820">
            <v>8105</v>
          </cell>
          <cell r="K820" t="str">
            <v>1123  Passivation / Finition décolletage</v>
          </cell>
          <cell r="L820">
            <v>2008</v>
          </cell>
          <cell r="M820" t="str">
            <v>410V tri</v>
          </cell>
          <cell r="P820" t="str">
            <v>0.55 kW</v>
          </cell>
          <cell r="R820" t="str">
            <v>non</v>
          </cell>
          <cell r="S820" t="str">
            <v>non</v>
          </cell>
          <cell r="T820" t="str">
            <v>non</v>
          </cell>
          <cell r="U820" t="str">
            <v>non</v>
          </cell>
          <cell r="V820" t="str">
            <v>non</v>
          </cell>
          <cell r="W820" t="str">
            <v>non</v>
          </cell>
          <cell r="AC820" t="str">
            <v>mode d'emploi
operation manual
clé de contrôle de la chaine</v>
          </cell>
          <cell r="AE820" t="str">
            <v>acheté chez Manutan</v>
          </cell>
          <cell r="AF820"/>
          <cell r="AH820" t="str">
            <v>non</v>
          </cell>
        </row>
        <row r="821">
          <cell r="A821" t="str">
            <v>877</v>
          </cell>
          <cell r="B821">
            <v>39853</v>
          </cell>
          <cell r="D821" t="str">
            <v>Cellule traitement SN Degraiss sec</v>
          </cell>
          <cell r="E821">
            <v>39692.582638888889</v>
          </cell>
          <cell r="F821">
            <v>0</v>
          </cell>
          <cell r="K821" t="str">
            <v>1123  Passivation / Finition décolletage</v>
          </cell>
          <cell r="L821">
            <v>2008</v>
          </cell>
          <cell r="M821"/>
          <cell r="Q821"/>
          <cell r="R821" t="str">
            <v>non</v>
          </cell>
          <cell r="S821" t="str">
            <v>non</v>
          </cell>
          <cell r="T821" t="str">
            <v>non</v>
          </cell>
          <cell r="U821" t="str">
            <v>non</v>
          </cell>
          <cell r="V821" t="str">
            <v>non</v>
          </cell>
          <cell r="W821" t="str">
            <v>non</v>
          </cell>
          <cell r="AC821" t="str">
            <v>schémas électriques et programme API</v>
          </cell>
          <cell r="AE821" t="str">
            <v>Tension3</v>
          </cell>
          <cell r="AH821" t="str">
            <v>non</v>
          </cell>
        </row>
        <row r="822">
          <cell r="A822" t="str">
            <v>878</v>
          </cell>
          <cell r="B822">
            <v>39853</v>
          </cell>
          <cell r="C822"/>
          <cell r="D822" t="str">
            <v>Cellule traitement Décapoli</v>
          </cell>
          <cell r="E822">
            <v>39692.582638888889</v>
          </cell>
          <cell r="F822">
            <v>0</v>
          </cell>
          <cell r="I822"/>
          <cell r="K822" t="str">
            <v>1123  Passivation / Finition décolletage</v>
          </cell>
          <cell r="L822">
            <v>2008</v>
          </cell>
          <cell r="M822"/>
          <cell r="Q822"/>
          <cell r="R822" t="str">
            <v>non</v>
          </cell>
          <cell r="S822" t="str">
            <v>non</v>
          </cell>
          <cell r="T822" t="str">
            <v>non</v>
          </cell>
          <cell r="U822" t="str">
            <v>non</v>
          </cell>
          <cell r="V822" t="str">
            <v>non</v>
          </cell>
          <cell r="W822" t="str">
            <v>non</v>
          </cell>
          <cell r="AC822" t="str">
            <v>schémas électriques et programme API</v>
          </cell>
          <cell r="AE822" t="str">
            <v>Tension3</v>
          </cell>
          <cell r="AH822" t="str">
            <v>non</v>
          </cell>
        </row>
        <row r="823">
          <cell r="A823" t="str">
            <v>879</v>
          </cell>
          <cell r="B823">
            <v>39853</v>
          </cell>
          <cell r="C823"/>
          <cell r="D823" t="str">
            <v>Cellule traitement Quimal / Acide nitrique</v>
          </cell>
          <cell r="E823">
            <v>39692.582638888889</v>
          </cell>
          <cell r="F823">
            <v>0</v>
          </cell>
          <cell r="I823"/>
          <cell r="J823"/>
          <cell r="K823" t="str">
            <v>1123  Passivation / Finition décolletage</v>
          </cell>
          <cell r="L823">
            <v>2008</v>
          </cell>
          <cell r="M823"/>
          <cell r="Q823"/>
          <cell r="R823" t="str">
            <v>non</v>
          </cell>
          <cell r="S823" t="str">
            <v>non</v>
          </cell>
          <cell r="T823" t="str">
            <v>non</v>
          </cell>
          <cell r="U823" t="str">
            <v>non</v>
          </cell>
          <cell r="V823" t="str">
            <v>non</v>
          </cell>
          <cell r="W823" t="str">
            <v>non</v>
          </cell>
          <cell r="AC823" t="str">
            <v>schémas électriques et programme API</v>
          </cell>
          <cell r="AE823" t="str">
            <v>Tension3</v>
          </cell>
          <cell r="AF823"/>
          <cell r="AH823" t="str">
            <v>non</v>
          </cell>
        </row>
        <row r="824">
          <cell r="A824" t="str">
            <v>880</v>
          </cell>
          <cell r="B824">
            <v>42920</v>
          </cell>
          <cell r="C824"/>
          <cell r="D824" t="str">
            <v>Cellule traitement Alodine</v>
          </cell>
          <cell r="E824">
            <v>39692.582638888889</v>
          </cell>
          <cell r="F824">
            <v>0</v>
          </cell>
          <cell r="I824"/>
          <cell r="J824"/>
          <cell r="K824" t="str">
            <v>1123  Passivation / Finition décolletage</v>
          </cell>
          <cell r="L824">
            <v>2008</v>
          </cell>
          <cell r="M824"/>
          <cell r="Q824"/>
          <cell r="R824" t="str">
            <v>non</v>
          </cell>
          <cell r="S824" t="str">
            <v>non</v>
          </cell>
          <cell r="T824" t="str">
            <v>non</v>
          </cell>
          <cell r="U824" t="str">
            <v>non</v>
          </cell>
          <cell r="V824" t="str">
            <v>non</v>
          </cell>
          <cell r="W824" t="str">
            <v>non</v>
          </cell>
          <cell r="AC824" t="str">
            <v>schémas électriques et programme API</v>
          </cell>
          <cell r="AE824" t="str">
            <v>Tension3 (électricien)</v>
          </cell>
          <cell r="AH824" t="str">
            <v>non</v>
          </cell>
        </row>
        <row r="825">
          <cell r="A825" t="str">
            <v>881</v>
          </cell>
          <cell r="B825">
            <v>42228</v>
          </cell>
          <cell r="C825" t="str">
            <v>HITACHI</v>
          </cell>
          <cell r="D825" t="str">
            <v>climatisation salle informatique</v>
          </cell>
          <cell r="E825">
            <v>39736.582638888889</v>
          </cell>
          <cell r="F825">
            <v>42228.582638888889</v>
          </cell>
          <cell r="G825" t="str">
            <v>ferraillage</v>
          </cell>
          <cell r="I825"/>
          <cell r="J825"/>
          <cell r="K825" t="str">
            <v>IG  Installations générales</v>
          </cell>
          <cell r="L825"/>
          <cell r="M825" t="str">
            <v>230V mono</v>
          </cell>
          <cell r="P825"/>
          <cell r="Q825"/>
          <cell r="R825" t="str">
            <v>non</v>
          </cell>
          <cell r="S825" t="str">
            <v>non</v>
          </cell>
          <cell r="T825" t="str">
            <v>non</v>
          </cell>
          <cell r="U825" t="str">
            <v>non</v>
          </cell>
          <cell r="V825" t="str">
            <v>non</v>
          </cell>
          <cell r="W825" t="str">
            <v>non</v>
          </cell>
          <cell r="AC825"/>
          <cell r="AE825"/>
          <cell r="AF825" t="str">
            <v>Remplacée par climatisation N°1111</v>
          </cell>
          <cell r="AH825" t="str">
            <v>oui</v>
          </cell>
        </row>
        <row r="826">
          <cell r="A826" t="str">
            <v>882</v>
          </cell>
          <cell r="B826">
            <v>42768</v>
          </cell>
          <cell r="C826" t="str">
            <v>Soler &amp; Palau</v>
          </cell>
          <cell r="D826" t="str">
            <v>Extracteur ATEX local dissolution</v>
          </cell>
          <cell r="E826">
            <v>39772.540972222225</v>
          </cell>
          <cell r="F826">
            <v>0</v>
          </cell>
          <cell r="I826" t="str">
            <v>CMT/2 140/050</v>
          </cell>
          <cell r="J826" t="str">
            <v>00LL 8256 (moteur N°1100147)</v>
          </cell>
          <cell r="K826" t="str">
            <v>1115  Tuyaux</v>
          </cell>
          <cell r="L826">
            <v>2008</v>
          </cell>
          <cell r="M826" t="str">
            <v>410V tri</v>
          </cell>
          <cell r="P826" t="str">
            <v>0.25 kW</v>
          </cell>
          <cell r="Q826"/>
          <cell r="R826" t="str">
            <v>non</v>
          </cell>
          <cell r="S826" t="str">
            <v>non</v>
          </cell>
          <cell r="T826" t="str">
            <v>non</v>
          </cell>
          <cell r="U826" t="str">
            <v>non</v>
          </cell>
          <cell r="V826" t="str">
            <v>non</v>
          </cell>
          <cell r="W826" t="str">
            <v>non</v>
          </cell>
          <cell r="AC826" t="str">
            <v>déclaration de conformité ATEX</v>
          </cell>
          <cell r="AE826"/>
          <cell r="AF826" t="str">
            <v>ATEX II2G T6
débit environ 450 m3/h</v>
          </cell>
          <cell r="AH826" t="str">
            <v>oui</v>
          </cell>
        </row>
        <row r="827">
          <cell r="A827" t="str">
            <v>884</v>
          </cell>
          <cell r="B827">
            <v>43171</v>
          </cell>
          <cell r="C827" t="str">
            <v>Atlas Copco</v>
          </cell>
          <cell r="D827" t="str">
            <v>Sécheur par absorption</v>
          </cell>
          <cell r="E827">
            <v>39769.540972222225</v>
          </cell>
          <cell r="F827">
            <v>43171.041678240741</v>
          </cell>
          <cell r="G827" t="str">
            <v>Ferraillage</v>
          </cell>
          <cell r="I827" t="str">
            <v>CD5</v>
          </cell>
          <cell r="J827" t="str">
            <v>API W 27 158</v>
          </cell>
          <cell r="K827" t="str">
            <v>1126  Confection silicones</v>
          </cell>
          <cell r="L827">
            <v>2008</v>
          </cell>
          <cell r="M827" t="str">
            <v>230V mono</v>
          </cell>
          <cell r="P827" t="str">
            <v>16 W</v>
          </cell>
          <cell r="Q827"/>
          <cell r="R827" t="str">
            <v>oui</v>
          </cell>
          <cell r="S827" t="str">
            <v>non</v>
          </cell>
          <cell r="T827" t="str">
            <v>non</v>
          </cell>
          <cell r="U827" t="str">
            <v>non</v>
          </cell>
          <cell r="V827" t="str">
            <v>non</v>
          </cell>
          <cell r="W827" t="str">
            <v>non</v>
          </cell>
          <cell r="AC827" t="str">
            <v>Doc technique + CD Rom</v>
          </cell>
          <cell r="AE827" t="str">
            <v>Air compresseur Service</v>
          </cell>
          <cell r="AF827"/>
          <cell r="AH827" t="str">
            <v>oui</v>
          </cell>
        </row>
        <row r="828">
          <cell r="A828" t="str">
            <v>885</v>
          </cell>
          <cell r="B828">
            <v>40771</v>
          </cell>
          <cell r="C828" t="str">
            <v>KERN</v>
          </cell>
          <cell r="D828" t="str">
            <v>Balance (max 36kg)</v>
          </cell>
          <cell r="E828">
            <v>0</v>
          </cell>
          <cell r="F828">
            <v>0</v>
          </cell>
          <cell r="I828" t="str">
            <v>DE 36K10N</v>
          </cell>
          <cell r="J828" t="str">
            <v>WD080061050</v>
          </cell>
          <cell r="K828" t="str">
            <v>1126  Confection silicones</v>
          </cell>
          <cell r="L828">
            <v>2007</v>
          </cell>
          <cell r="M828" t="str">
            <v>230V mono</v>
          </cell>
          <cell r="R828" t="str">
            <v>non</v>
          </cell>
          <cell r="S828" t="str">
            <v>non</v>
          </cell>
          <cell r="T828" t="str">
            <v>non</v>
          </cell>
          <cell r="U828" t="str">
            <v>non</v>
          </cell>
          <cell r="V828" t="str">
            <v>non</v>
          </cell>
          <cell r="W828" t="str">
            <v>non</v>
          </cell>
          <cell r="AC828"/>
          <cell r="AF828" t="str">
            <v>Intégrée sur chariot tour automatique N°821
Fonctionnement possible batterie 9V
Portée 36 kg précision 10g</v>
          </cell>
          <cell r="AH828" t="str">
            <v>non</v>
          </cell>
        </row>
        <row r="829">
          <cell r="A829" t="str">
            <v>886</v>
          </cell>
          <cell r="B829">
            <v>39850</v>
          </cell>
          <cell r="C829" t="str">
            <v>KERN</v>
          </cell>
          <cell r="D829" t="str">
            <v>Balance (max 36kg)</v>
          </cell>
          <cell r="E829">
            <v>0</v>
          </cell>
          <cell r="F829">
            <v>0</v>
          </cell>
          <cell r="I829" t="str">
            <v>DE 36K10N</v>
          </cell>
          <cell r="J829"/>
          <cell r="K829" t="str">
            <v>1126  Confection silicones</v>
          </cell>
          <cell r="L829">
            <v>2008</v>
          </cell>
          <cell r="M829" t="str">
            <v>230V mono</v>
          </cell>
          <cell r="P829"/>
          <cell r="Q829"/>
          <cell r="R829" t="str">
            <v>non</v>
          </cell>
          <cell r="S829" t="str">
            <v>non</v>
          </cell>
          <cell r="T829" t="str">
            <v>non</v>
          </cell>
          <cell r="U829" t="str">
            <v>non</v>
          </cell>
          <cell r="V829" t="str">
            <v>non</v>
          </cell>
          <cell r="W829" t="str">
            <v>non</v>
          </cell>
          <cell r="AC829"/>
          <cell r="AE829"/>
          <cell r="AF829" t="str">
            <v>Fonctionnement possible batterie 9V
Portée 36 kg précision 10g</v>
          </cell>
          <cell r="AH829" t="str">
            <v>non</v>
          </cell>
        </row>
        <row r="830">
          <cell r="A830" t="str">
            <v>887</v>
          </cell>
          <cell r="B830">
            <v>39804</v>
          </cell>
          <cell r="C830" t="str">
            <v>Euroventilatori / Brilex</v>
          </cell>
          <cell r="D830" t="str">
            <v>Aspiration / filtration pesée poudres</v>
          </cell>
          <cell r="E830">
            <v>39798.540972222225</v>
          </cell>
          <cell r="F830">
            <v>0</v>
          </cell>
          <cell r="I830" t="str">
            <v>HPR 452 / KER</v>
          </cell>
          <cell r="J830" t="str">
            <v>? / 0611116</v>
          </cell>
          <cell r="K830" t="str">
            <v>1114  Extrusion</v>
          </cell>
          <cell r="L830">
            <v>2008</v>
          </cell>
          <cell r="M830" t="str">
            <v>410V tri</v>
          </cell>
          <cell r="P830" t="str">
            <v>3 kw</v>
          </cell>
          <cell r="Q830"/>
          <cell r="R830" t="str">
            <v>oui</v>
          </cell>
          <cell r="S830" t="str">
            <v>non</v>
          </cell>
          <cell r="T830" t="str">
            <v>non</v>
          </cell>
          <cell r="U830" t="str">
            <v>non</v>
          </cell>
          <cell r="V830" t="str">
            <v>non</v>
          </cell>
          <cell r="W830" t="str">
            <v>non</v>
          </cell>
          <cell r="AC830"/>
          <cell r="AE830" t="str">
            <v>ACT Engineering</v>
          </cell>
          <cell r="AF830"/>
          <cell r="AH830" t="str">
            <v>non</v>
          </cell>
        </row>
        <row r="831">
          <cell r="A831" t="str">
            <v>888</v>
          </cell>
          <cell r="B831">
            <v>39804</v>
          </cell>
          <cell r="C831"/>
          <cell r="D831" t="str">
            <v>Extraction fumées Laboratoire d'Essais</v>
          </cell>
          <cell r="E831">
            <v>39799.540972222225</v>
          </cell>
          <cell r="F831">
            <v>0</v>
          </cell>
          <cell r="I831"/>
          <cell r="K831" t="str">
            <v>1159  Essais</v>
          </cell>
          <cell r="L831">
            <v>2008</v>
          </cell>
          <cell r="M831" t="str">
            <v>410V tri</v>
          </cell>
          <cell r="P831"/>
          <cell r="R831" t="str">
            <v>non</v>
          </cell>
          <cell r="S831" t="str">
            <v>non</v>
          </cell>
          <cell r="T831" t="str">
            <v>non</v>
          </cell>
          <cell r="U831" t="str">
            <v>non</v>
          </cell>
          <cell r="V831" t="str">
            <v>non</v>
          </cell>
          <cell r="W831" t="str">
            <v>non</v>
          </cell>
          <cell r="AC831"/>
          <cell r="AF831" t="str">
            <v>Filtration des fumées avant rejet à l'intérieur ou à l'extérieur du Laboratoire 'selon registre manuel)</v>
          </cell>
          <cell r="AH831" t="str">
            <v>non</v>
          </cell>
        </row>
        <row r="832">
          <cell r="A832" t="str">
            <v>889</v>
          </cell>
          <cell r="B832">
            <v>40765</v>
          </cell>
          <cell r="C832" t="str">
            <v>TRANSVIS</v>
          </cell>
          <cell r="D832" t="str">
            <v>Table de coupe pour isolants</v>
          </cell>
          <cell r="E832">
            <v>0</v>
          </cell>
          <cell r="F832">
            <v>0</v>
          </cell>
          <cell r="I832"/>
          <cell r="J832"/>
          <cell r="K832" t="str">
            <v>1125  Gaines légères</v>
          </cell>
          <cell r="L832">
            <v>2008</v>
          </cell>
          <cell r="M832" t="str">
            <v>230V tri</v>
          </cell>
          <cell r="P832"/>
          <cell r="R832" t="str">
            <v>oui</v>
          </cell>
          <cell r="S832" t="str">
            <v>non</v>
          </cell>
          <cell r="T832" t="str">
            <v>non</v>
          </cell>
          <cell r="U832" t="str">
            <v>non</v>
          </cell>
          <cell r="V832" t="str">
            <v>non</v>
          </cell>
          <cell r="W832" t="str">
            <v>non</v>
          </cell>
          <cell r="AC832"/>
          <cell r="AE832"/>
          <cell r="AF832" t="str">
            <v>Modifiée en décembre 2010 pour coupe droite des isolants (laines de verre, silice)</v>
          </cell>
          <cell r="AH832" t="str">
            <v>non</v>
          </cell>
        </row>
        <row r="833">
          <cell r="A833" t="str">
            <v>890</v>
          </cell>
          <cell r="B833">
            <v>41555</v>
          </cell>
          <cell r="C833" t="str">
            <v>HORMANN</v>
          </cell>
          <cell r="D833" t="str">
            <v>Porte sectionelle motorisée avec portillon</v>
          </cell>
          <cell r="E833">
            <v>39850.540972222225</v>
          </cell>
          <cell r="F833">
            <v>0</v>
          </cell>
          <cell r="I833" t="str">
            <v>SPU40 N°04934</v>
          </cell>
          <cell r="J833" t="str">
            <v>OF: 02-1116947 N°porte 5</v>
          </cell>
          <cell r="K833" t="str">
            <v>1156  Magasin / réception</v>
          </cell>
          <cell r="L833">
            <v>2008</v>
          </cell>
          <cell r="M833" t="str">
            <v>230V tri</v>
          </cell>
          <cell r="P833" t="str">
            <v>0.2 kW</v>
          </cell>
          <cell r="R833" t="str">
            <v>non</v>
          </cell>
          <cell r="S833" t="str">
            <v>non</v>
          </cell>
          <cell r="T833" t="str">
            <v>non</v>
          </cell>
          <cell r="U833" t="str">
            <v>non</v>
          </cell>
          <cell r="V833" t="str">
            <v>non</v>
          </cell>
          <cell r="W833" t="str">
            <v>non</v>
          </cell>
          <cell r="AC833"/>
          <cell r="AE833" t="str">
            <v>MET 45</v>
          </cell>
          <cell r="AF833" t="str">
            <v>Porte 4000x4000
masse 228 kg
Coffret de commande, type A460, N° série 636640</v>
          </cell>
          <cell r="AH833" t="str">
            <v>non</v>
          </cell>
        </row>
        <row r="834">
          <cell r="A834" t="str">
            <v>891</v>
          </cell>
          <cell r="B834">
            <v>40765</v>
          </cell>
          <cell r="C834"/>
          <cell r="D834" t="str">
            <v>Table élévatrice</v>
          </cell>
          <cell r="E834">
            <v>39820.540972222225</v>
          </cell>
          <cell r="F834">
            <v>0</v>
          </cell>
          <cell r="I834" t="str">
            <v>MD0548</v>
          </cell>
          <cell r="J834" t="str">
            <v>MD002666</v>
          </cell>
          <cell r="K834" t="str">
            <v>1120  Colliers spéciaux</v>
          </cell>
          <cell r="L834">
            <v>2008</v>
          </cell>
          <cell r="M834" t="str">
            <v>sans</v>
          </cell>
          <cell r="P834"/>
          <cell r="Q834"/>
          <cell r="R834" t="str">
            <v>non</v>
          </cell>
          <cell r="S834" t="str">
            <v>non</v>
          </cell>
          <cell r="T834" t="str">
            <v>non</v>
          </cell>
          <cell r="U834" t="str">
            <v>non</v>
          </cell>
          <cell r="V834" t="str">
            <v>non</v>
          </cell>
          <cell r="W834" t="str">
            <v>non</v>
          </cell>
          <cell r="AC834" t="str">
            <v>Manuel d'utilisation</v>
          </cell>
          <cell r="AE834"/>
          <cell r="AF834" t="str">
            <v>Capacité 227 kg</v>
          </cell>
          <cell r="AH834" t="str">
            <v>non</v>
          </cell>
        </row>
        <row r="835">
          <cell r="A835" t="str">
            <v>892</v>
          </cell>
          <cell r="B835">
            <v>41495</v>
          </cell>
          <cell r="C835" t="str">
            <v>TECHNE</v>
          </cell>
          <cell r="D835" t="str">
            <v>Bain à fluidiser</v>
          </cell>
          <cell r="E835">
            <v>0</v>
          </cell>
          <cell r="F835">
            <v>41494.582638888889</v>
          </cell>
          <cell r="G835" t="str">
            <v>ferraillage</v>
          </cell>
          <cell r="I835" t="str">
            <v>IFB 51 (F951D)</v>
          </cell>
          <cell r="J835" t="str">
            <v>160735-7</v>
          </cell>
          <cell r="K835" t="str">
            <v>1126  Confection silicones</v>
          </cell>
          <cell r="L835"/>
          <cell r="M835" t="str">
            <v>230V mono</v>
          </cell>
          <cell r="P835" t="str">
            <v>6 kW</v>
          </cell>
          <cell r="R835" t="str">
            <v>oui</v>
          </cell>
          <cell r="S835" t="str">
            <v>non</v>
          </cell>
          <cell r="T835" t="str">
            <v>non</v>
          </cell>
          <cell r="U835" t="str">
            <v>non</v>
          </cell>
          <cell r="V835" t="str">
            <v>non</v>
          </cell>
          <cell r="W835" t="str">
            <v>non</v>
          </cell>
          <cell r="AE835" t="str">
            <v>Fournisseur Bibby Scientific France</v>
          </cell>
          <cell r="AF835" t="str">
            <v>42 kg
capacité 5 litres
50 à 600 °C
fourni avec 40 kg d'oxyde d'aluminium</v>
          </cell>
          <cell r="AH835" t="str">
            <v>non</v>
          </cell>
        </row>
        <row r="836">
          <cell r="A836" t="str">
            <v>893</v>
          </cell>
          <cell r="B836">
            <v>40765</v>
          </cell>
          <cell r="C836" t="str">
            <v>RIES</v>
          </cell>
          <cell r="D836" t="str">
            <v>Sertisseuse Linkéo soufflet et bague soudure</v>
          </cell>
          <cell r="E836">
            <v>40001.582638888889</v>
          </cell>
          <cell r="F836">
            <v>0</v>
          </cell>
          <cell r="I836"/>
          <cell r="J836">
            <v>2291</v>
          </cell>
          <cell r="K836" t="str">
            <v>1128  Linkeo</v>
          </cell>
          <cell r="L836">
            <v>2009</v>
          </cell>
          <cell r="M836" t="str">
            <v>410V tri</v>
          </cell>
          <cell r="P836" t="str">
            <v>8 kW</v>
          </cell>
          <cell r="R836" t="str">
            <v>oui</v>
          </cell>
          <cell r="S836" t="str">
            <v>non</v>
          </cell>
          <cell r="T836" t="str">
            <v>non</v>
          </cell>
          <cell r="U836" t="str">
            <v>non</v>
          </cell>
          <cell r="V836" t="str">
            <v>non</v>
          </cell>
          <cell r="W836" t="str">
            <v>non</v>
          </cell>
          <cell r="AF836"/>
          <cell r="AH836" t="str">
            <v>oui</v>
          </cell>
        </row>
        <row r="837">
          <cell r="A837" t="str">
            <v>894</v>
          </cell>
          <cell r="B837">
            <v>42781</v>
          </cell>
          <cell r="C837" t="str">
            <v>CAIRE</v>
          </cell>
          <cell r="D837" t="str">
            <v>Poste de contrôle Linkéo</v>
          </cell>
          <cell r="E837">
            <v>40001.582638888889</v>
          </cell>
          <cell r="F837">
            <v>0</v>
          </cell>
          <cell r="I837"/>
          <cell r="J837" t="str">
            <v>A0806138</v>
          </cell>
          <cell r="K837" t="str">
            <v>1128  Linkeo</v>
          </cell>
          <cell r="L837">
            <v>2009</v>
          </cell>
          <cell r="M837" t="str">
            <v>410V tri</v>
          </cell>
          <cell r="P837" t="str">
            <v>11 kW</v>
          </cell>
          <cell r="R837" t="str">
            <v>oui</v>
          </cell>
          <cell r="S837" t="str">
            <v>non</v>
          </cell>
          <cell r="T837" t="str">
            <v>non</v>
          </cell>
          <cell r="U837" t="str">
            <v>non</v>
          </cell>
          <cell r="V837" t="str">
            <v>non</v>
          </cell>
          <cell r="W837" t="str">
            <v>non</v>
          </cell>
          <cell r="AC837"/>
          <cell r="AE837"/>
          <cell r="AF837" t="str">
            <v>Périphériques associés : 
- imprimante jet d'encre N°897,
- marquage par percussion N°898 remplacé par N°1173,
- détecteur de fuite N°899</v>
          </cell>
          <cell r="AH837" t="str">
            <v>oui</v>
          </cell>
        </row>
        <row r="838">
          <cell r="A838" t="str">
            <v>895</v>
          </cell>
          <cell r="B838">
            <v>42768</v>
          </cell>
          <cell r="C838"/>
          <cell r="D838" t="str">
            <v>Poste de débandelage</v>
          </cell>
          <cell r="E838">
            <v>0</v>
          </cell>
          <cell r="F838">
            <v>0</v>
          </cell>
          <cell r="I838"/>
          <cell r="K838" t="str">
            <v>1126  Confection silicones</v>
          </cell>
          <cell r="L838">
            <v>2009</v>
          </cell>
          <cell r="M838" t="str">
            <v>sans</v>
          </cell>
          <cell r="R838" t="str">
            <v>non</v>
          </cell>
          <cell r="S838" t="str">
            <v>non</v>
          </cell>
          <cell r="T838" t="str">
            <v>non</v>
          </cell>
          <cell r="U838" t="str">
            <v>non</v>
          </cell>
          <cell r="V838" t="str">
            <v>non</v>
          </cell>
          <cell r="W838" t="str">
            <v>non</v>
          </cell>
          <cell r="AF838"/>
          <cell r="AH838" t="str">
            <v>non</v>
          </cell>
        </row>
        <row r="839">
          <cell r="A839" t="str">
            <v>896</v>
          </cell>
          <cell r="B839">
            <v>39930</v>
          </cell>
          <cell r="C839" t="str">
            <v>(voir LD)</v>
          </cell>
          <cell r="D839" t="str">
            <v>Fourches prise et relève fût de 200 litres</v>
          </cell>
          <cell r="E839">
            <v>39923.582638888889</v>
          </cell>
          <cell r="F839">
            <v>0</v>
          </cell>
          <cell r="I839" t="str">
            <v>RLN</v>
          </cell>
          <cell r="J839"/>
          <cell r="K839" t="str">
            <v>1156  Magasin / réception</v>
          </cell>
          <cell r="L839"/>
          <cell r="M839" t="str">
            <v>sans</v>
          </cell>
          <cell r="P839"/>
          <cell r="R839" t="str">
            <v>non</v>
          </cell>
          <cell r="S839" t="str">
            <v>non</v>
          </cell>
          <cell r="T839" t="str">
            <v>non</v>
          </cell>
          <cell r="U839" t="str">
            <v>non</v>
          </cell>
          <cell r="V839" t="str">
            <v>non</v>
          </cell>
          <cell r="W839" t="str">
            <v>non</v>
          </cell>
          <cell r="AF839" t="str">
            <v>Charge admissible 300 kg
Pas compatible avec fourches du chariot JUNGHEINRICH N°737</v>
          </cell>
          <cell r="AH839" t="str">
            <v>non</v>
          </cell>
        </row>
        <row r="840">
          <cell r="A840" t="str">
            <v>897</v>
          </cell>
          <cell r="B840">
            <v>40695</v>
          </cell>
          <cell r="C840" t="str">
            <v>Imaje</v>
          </cell>
          <cell r="D840" t="str">
            <v>imprimante jet d'encre (du poste N°894)</v>
          </cell>
          <cell r="E840">
            <v>40001.582638888889</v>
          </cell>
          <cell r="F840">
            <v>0</v>
          </cell>
          <cell r="I840">
            <v>9020</v>
          </cell>
          <cell r="J840" t="str">
            <v>FR09110076</v>
          </cell>
          <cell r="K840" t="str">
            <v>1128  Linkeo</v>
          </cell>
          <cell r="L840">
            <v>2009</v>
          </cell>
          <cell r="M840" t="str">
            <v>230V mono</v>
          </cell>
          <cell r="P840" t="str">
            <v>60 W</v>
          </cell>
          <cell r="R840" t="str">
            <v>oui</v>
          </cell>
          <cell r="S840" t="str">
            <v>non</v>
          </cell>
          <cell r="T840" t="str">
            <v>non</v>
          </cell>
          <cell r="U840" t="str">
            <v>non</v>
          </cell>
          <cell r="V840" t="str">
            <v>non</v>
          </cell>
          <cell r="W840" t="str">
            <v>non</v>
          </cell>
          <cell r="AF840" t="str">
            <v>associé au poste de contrôle N°894</v>
          </cell>
          <cell r="AH840" t="str">
            <v>oui</v>
          </cell>
        </row>
        <row r="841">
          <cell r="A841" t="str">
            <v>898</v>
          </cell>
          <cell r="B841">
            <v>40765</v>
          </cell>
          <cell r="C841" t="str">
            <v>Technifor</v>
          </cell>
          <cell r="D841" t="str">
            <v>marquage par percussion (du poste N°894)</v>
          </cell>
          <cell r="E841">
            <v>40001.582638888889</v>
          </cell>
          <cell r="F841">
            <v>0</v>
          </cell>
          <cell r="I841" t="str">
            <v>UC112 + tête CN212</v>
          </cell>
          <cell r="J841" t="str">
            <v>09-03-5659 / 09-03-1953</v>
          </cell>
          <cell r="K841" t="str">
            <v>1128  Linkeo</v>
          </cell>
          <cell r="L841">
            <v>2009</v>
          </cell>
          <cell r="M841" t="str">
            <v>230V mono</v>
          </cell>
          <cell r="P841"/>
          <cell r="R841" t="str">
            <v>non</v>
          </cell>
          <cell r="S841" t="str">
            <v>non</v>
          </cell>
          <cell r="T841" t="str">
            <v>non</v>
          </cell>
          <cell r="U841" t="str">
            <v>non</v>
          </cell>
          <cell r="V841" t="str">
            <v>non</v>
          </cell>
          <cell r="W841" t="str">
            <v>non</v>
          </cell>
          <cell r="AC841"/>
          <cell r="AF841" t="str">
            <v>associé au poste de contrôle N°894</v>
          </cell>
          <cell r="AH841" t="str">
            <v>oui</v>
          </cell>
        </row>
        <row r="842">
          <cell r="A842" t="str">
            <v>899</v>
          </cell>
          <cell r="B842">
            <v>40695</v>
          </cell>
          <cell r="C842" t="str">
            <v>Ateq</v>
          </cell>
          <cell r="D842" t="str">
            <v>Détecteur de fuite (du poste N°894)</v>
          </cell>
          <cell r="E842">
            <v>40001.582638888889</v>
          </cell>
          <cell r="F842">
            <v>0</v>
          </cell>
          <cell r="I842" t="str">
            <v>F570</v>
          </cell>
          <cell r="J842" t="str">
            <v>182-1287</v>
          </cell>
          <cell r="K842" t="str">
            <v>1128  Linkeo</v>
          </cell>
          <cell r="L842">
            <v>2009</v>
          </cell>
          <cell r="M842" t="str">
            <v>230V mono</v>
          </cell>
          <cell r="P842" t="str">
            <v>50 W</v>
          </cell>
          <cell r="Q842"/>
          <cell r="R842" t="str">
            <v>oui</v>
          </cell>
          <cell r="S842" t="str">
            <v>non</v>
          </cell>
          <cell r="T842" t="str">
            <v>non</v>
          </cell>
          <cell r="U842" t="str">
            <v>non</v>
          </cell>
          <cell r="V842" t="str">
            <v>non</v>
          </cell>
          <cell r="W842" t="str">
            <v>non</v>
          </cell>
          <cell r="AC842"/>
          <cell r="AE842"/>
          <cell r="AF842" t="str">
            <v>associé au poste de contrôle N°894</v>
          </cell>
          <cell r="AH842" t="str">
            <v>oui</v>
          </cell>
        </row>
        <row r="843">
          <cell r="A843" t="str">
            <v>900</v>
          </cell>
          <cell r="B843">
            <v>40035</v>
          </cell>
          <cell r="C843" t="str">
            <v>FLUKE</v>
          </cell>
          <cell r="D843" t="str">
            <v>Pompe vide fût</v>
          </cell>
          <cell r="E843">
            <v>0</v>
          </cell>
          <cell r="F843">
            <v>0</v>
          </cell>
          <cell r="I843" t="str">
            <v>FEM 4040 / F430AL</v>
          </cell>
          <cell r="J843" t="str">
            <v>40700265 / 43010107</v>
          </cell>
          <cell r="K843" t="str">
            <v>IG  Installations générales</v>
          </cell>
          <cell r="L843">
            <v>2009</v>
          </cell>
          <cell r="M843" t="str">
            <v>230V mono</v>
          </cell>
          <cell r="P843" t="str">
            <v>500 W</v>
          </cell>
          <cell r="R843" t="str">
            <v>non</v>
          </cell>
          <cell r="S843" t="str">
            <v>non</v>
          </cell>
          <cell r="T843" t="str">
            <v>non</v>
          </cell>
          <cell r="U843" t="str">
            <v>non</v>
          </cell>
          <cell r="V843" t="str">
            <v>non</v>
          </cell>
          <cell r="W843" t="str">
            <v>non</v>
          </cell>
          <cell r="AC843" t="str">
            <v xml:space="preserve">éclaté PR pompe
consignes sécurité et de mise en service
</v>
          </cell>
          <cell r="AE843" t="str">
            <v>Fournisseur BDC (N° MAPICS 416001)</v>
          </cell>
          <cell r="AF843"/>
          <cell r="AH843" t="str">
            <v>non</v>
          </cell>
        </row>
        <row r="844">
          <cell r="A844" t="str">
            <v>907</v>
          </cell>
          <cell r="B844">
            <v>39932</v>
          </cell>
          <cell r="C844"/>
          <cell r="D844" t="str">
            <v>Tourelle d'extraction + dosseret ressuage</v>
          </cell>
          <cell r="E844">
            <v>0</v>
          </cell>
          <cell r="F844">
            <v>0</v>
          </cell>
          <cell r="I844"/>
          <cell r="J844"/>
          <cell r="K844" t="str">
            <v>1117  Soudure</v>
          </cell>
          <cell r="L844"/>
          <cell r="M844" t="str">
            <v>230V tri</v>
          </cell>
          <cell r="Q844"/>
          <cell r="R844" t="str">
            <v>non</v>
          </cell>
          <cell r="S844" t="str">
            <v>non</v>
          </cell>
          <cell r="T844" t="str">
            <v>non</v>
          </cell>
          <cell r="U844" t="str">
            <v>non</v>
          </cell>
          <cell r="V844" t="str">
            <v>non</v>
          </cell>
          <cell r="W844" t="str">
            <v>oui</v>
          </cell>
          <cell r="AC844"/>
          <cell r="AE844"/>
          <cell r="AF844" t="str">
            <v>Tourelle en toiture</v>
          </cell>
          <cell r="AH844" t="str">
            <v>non</v>
          </cell>
        </row>
        <row r="845">
          <cell r="A845" t="str">
            <v>908</v>
          </cell>
          <cell r="B845">
            <v>39932</v>
          </cell>
          <cell r="C845"/>
          <cell r="D845" t="str">
            <v>Extraction pour banc ressuage</v>
          </cell>
          <cell r="E845">
            <v>0</v>
          </cell>
          <cell r="F845">
            <v>0</v>
          </cell>
          <cell r="I845"/>
          <cell r="J845"/>
          <cell r="K845" t="str">
            <v>1117  Soudure</v>
          </cell>
          <cell r="L845"/>
          <cell r="M845" t="str">
            <v>230V tri</v>
          </cell>
          <cell r="P845"/>
          <cell r="R845" t="str">
            <v>non</v>
          </cell>
          <cell r="S845" t="str">
            <v>non</v>
          </cell>
          <cell r="T845" t="str">
            <v>non</v>
          </cell>
          <cell r="U845" t="str">
            <v>non</v>
          </cell>
          <cell r="V845" t="str">
            <v>non</v>
          </cell>
          <cell r="W845" t="str">
            <v>oui</v>
          </cell>
          <cell r="AC845"/>
          <cell r="AE845"/>
          <cell r="AF845" t="str">
            <v xml:space="preserve">Raccordée sur banc ressuage N°258
Ventilateur d'extraction installé au dessus faux plafond </v>
          </cell>
          <cell r="AH845" t="str">
            <v>non</v>
          </cell>
        </row>
        <row r="846">
          <cell r="A846" t="str">
            <v>909</v>
          </cell>
          <cell r="B846">
            <v>40035</v>
          </cell>
          <cell r="C846"/>
          <cell r="D846" t="str">
            <v>Extraction sur tour de 10 mètres N°117</v>
          </cell>
          <cell r="E846">
            <v>0</v>
          </cell>
          <cell r="F846">
            <v>0</v>
          </cell>
          <cell r="I846"/>
          <cell r="J846"/>
          <cell r="K846" t="str">
            <v>1115  Tuyaux</v>
          </cell>
          <cell r="L846"/>
          <cell r="M846" t="str">
            <v>230V tri</v>
          </cell>
          <cell r="P846" t="str">
            <v>1.5 kW</v>
          </cell>
          <cell r="R846" t="str">
            <v>non</v>
          </cell>
          <cell r="S846" t="str">
            <v>non</v>
          </cell>
          <cell r="T846" t="str">
            <v>non</v>
          </cell>
          <cell r="U846" t="str">
            <v>non</v>
          </cell>
          <cell r="V846" t="str">
            <v>non</v>
          </cell>
          <cell r="W846" t="str">
            <v>oui</v>
          </cell>
          <cell r="AC846"/>
          <cell r="AE846" t="str">
            <v>ACT Engeneering</v>
          </cell>
          <cell r="AF846" t="str">
            <v>moteur marque SEAT 1400 tr/min
230 / 400 V - 6.11 / 3.52 A</v>
          </cell>
          <cell r="AH846" t="str">
            <v>non</v>
          </cell>
        </row>
        <row r="847">
          <cell r="A847" t="str">
            <v>910</v>
          </cell>
          <cell r="B847">
            <v>42768</v>
          </cell>
          <cell r="C847" t="str">
            <v xml:space="preserve">Formula Air </v>
          </cell>
          <cell r="D847" t="str">
            <v>Extraction sur presses Pan Stone N°726 et 800</v>
          </cell>
          <cell r="E847">
            <v>40045.582638888889</v>
          </cell>
          <cell r="F847">
            <v>0</v>
          </cell>
          <cell r="I847" t="str">
            <v>RM500</v>
          </cell>
          <cell r="J847" t="str">
            <v>A0901845</v>
          </cell>
          <cell r="K847" t="str">
            <v>1116  Moulage</v>
          </cell>
          <cell r="L847">
            <v>2009</v>
          </cell>
          <cell r="M847" t="str">
            <v>230V tri</v>
          </cell>
          <cell r="P847" t="str">
            <v>1.5 kW</v>
          </cell>
          <cell r="R847" t="str">
            <v>non</v>
          </cell>
          <cell r="S847" t="str">
            <v>non</v>
          </cell>
          <cell r="T847" t="str">
            <v>non</v>
          </cell>
          <cell r="U847" t="str">
            <v>non</v>
          </cell>
          <cell r="V847" t="str">
            <v>non</v>
          </cell>
          <cell r="W847" t="str">
            <v>oui</v>
          </cell>
          <cell r="AC847"/>
          <cell r="AE847" t="str">
            <v>ACT Engeneering</v>
          </cell>
          <cell r="AF847" t="str">
            <v>1420 tr/min
97 kg
fonctionnement à valider par la CRAM</v>
          </cell>
          <cell r="AH847" t="str">
            <v>oui</v>
          </cell>
        </row>
        <row r="848">
          <cell r="A848" t="str">
            <v>911</v>
          </cell>
          <cell r="B848">
            <v>42768</v>
          </cell>
          <cell r="C848" t="str">
            <v>France Air</v>
          </cell>
          <cell r="D848" t="str">
            <v>Extraction porte étuve 10 m</v>
          </cell>
          <cell r="E848">
            <v>0</v>
          </cell>
          <cell r="F848">
            <v>0</v>
          </cell>
          <cell r="G848"/>
          <cell r="I848" t="str">
            <v>ORTHO A250-4T - 3793018</v>
          </cell>
          <cell r="J848"/>
          <cell r="K848" t="str">
            <v>1115  Tuyaux</v>
          </cell>
          <cell r="L848"/>
          <cell r="M848"/>
          <cell r="P848" t="str">
            <v>0.56 kw</v>
          </cell>
          <cell r="R848" t="str">
            <v>non</v>
          </cell>
          <cell r="S848" t="str">
            <v>non</v>
          </cell>
          <cell r="T848" t="str">
            <v>non</v>
          </cell>
          <cell r="U848" t="str">
            <v>non</v>
          </cell>
          <cell r="V848" t="str">
            <v>non</v>
          </cell>
          <cell r="W848" t="str">
            <v>oui</v>
          </cell>
          <cell r="AE848"/>
          <cell r="AF848" t="str">
            <v>moteur 1310 tr/min
associé à l'étuve de 10 m N°185</v>
          </cell>
          <cell r="AH848" t="str">
            <v>oui</v>
          </cell>
        </row>
        <row r="849">
          <cell r="A849" t="str">
            <v>913</v>
          </cell>
          <cell r="B849">
            <v>42781</v>
          </cell>
          <cell r="C849" t="str">
            <v>DEMAG</v>
          </cell>
          <cell r="D849" t="str">
            <v>Compresseur à vis</v>
          </cell>
          <cell r="E849">
            <v>0</v>
          </cell>
          <cell r="F849">
            <v>42592.083344907405</v>
          </cell>
          <cell r="G849" t="str">
            <v>Ferraillage</v>
          </cell>
          <cell r="I849" t="str">
            <v>SE 50 S</v>
          </cell>
          <cell r="J849" t="str">
            <v>423 329</v>
          </cell>
          <cell r="K849" t="str">
            <v>IG  Installations générales</v>
          </cell>
          <cell r="L849">
            <v>1983</v>
          </cell>
          <cell r="M849" t="str">
            <v>410V tri</v>
          </cell>
          <cell r="P849" t="str">
            <v>30 kW</v>
          </cell>
          <cell r="R849" t="str">
            <v>oui</v>
          </cell>
          <cell r="S849" t="str">
            <v>non</v>
          </cell>
          <cell r="T849" t="str">
            <v>non</v>
          </cell>
          <cell r="U849" t="str">
            <v>non</v>
          </cell>
          <cell r="V849" t="str">
            <v>non</v>
          </cell>
          <cell r="W849" t="str">
            <v>oui</v>
          </cell>
          <cell r="AF849" t="str">
            <v>Compresseur en provenance de Vibrachoc à Lisses (plus utilisé suite acquisition compresseur plus puissant)
Arrivée chez ESPA le 4 juin 2009</v>
          </cell>
          <cell r="AH849" t="str">
            <v>N/A</v>
          </cell>
        </row>
        <row r="850">
          <cell r="A850" t="str">
            <v>914</v>
          </cell>
          <cell r="B850">
            <v>43382</v>
          </cell>
          <cell r="C850" t="str">
            <v>Eléphant</v>
          </cell>
          <cell r="D850" t="str">
            <v>Palan sur chariot libre 160 kg</v>
          </cell>
          <cell r="E850">
            <v>40037.582638888889</v>
          </cell>
          <cell r="F850">
            <v>0</v>
          </cell>
          <cell r="I850" t="str">
            <v>alpha H-016</v>
          </cell>
          <cell r="J850">
            <v>8145</v>
          </cell>
          <cell r="K850" t="str">
            <v>1126  Confection silicones</v>
          </cell>
          <cell r="L850">
            <v>2008</v>
          </cell>
          <cell r="M850" t="str">
            <v>230V mono</v>
          </cell>
          <cell r="P850" t="str">
            <v>0.65 kW</v>
          </cell>
          <cell r="R850" t="str">
            <v>non</v>
          </cell>
          <cell r="S850" t="str">
            <v>non</v>
          </cell>
          <cell r="T850" t="str">
            <v>non</v>
          </cell>
          <cell r="U850" t="str">
            <v>non</v>
          </cell>
          <cell r="V850" t="str">
            <v>non</v>
          </cell>
          <cell r="W850" t="str">
            <v>non</v>
          </cell>
          <cell r="AC850"/>
          <cell r="AE850"/>
          <cell r="AF850" t="str">
            <v>Non installé au 22/09/2009 (initialement sur tour N°117, mais vitesse trop grande (15 m/min)</v>
          </cell>
          <cell r="AH850" t="str">
            <v>non</v>
          </cell>
        </row>
        <row r="851">
          <cell r="A851" t="str">
            <v>915</v>
          </cell>
          <cell r="B851">
            <v>40035</v>
          </cell>
          <cell r="C851" t="str">
            <v>KDC Dini Argéo 3590</v>
          </cell>
          <cell r="D851" t="str">
            <v>Balance de comptage</v>
          </cell>
          <cell r="E851">
            <v>39993.582638888889</v>
          </cell>
          <cell r="F851">
            <v>0</v>
          </cell>
          <cell r="I851" t="str">
            <v>TTN30 Modèle 3590 XP</v>
          </cell>
          <cell r="J851" t="str">
            <v>81145526 B1</v>
          </cell>
          <cell r="K851" t="str">
            <v>1156  Magasin / réception</v>
          </cell>
          <cell r="L851">
            <v>2009</v>
          </cell>
          <cell r="M851" t="str">
            <v>230V mono</v>
          </cell>
          <cell r="Q851"/>
          <cell r="R851" t="str">
            <v>non</v>
          </cell>
          <cell r="S851" t="str">
            <v>non</v>
          </cell>
          <cell r="T851" t="str">
            <v>non</v>
          </cell>
          <cell r="U851" t="str">
            <v>non</v>
          </cell>
          <cell r="V851" t="str">
            <v>non</v>
          </cell>
          <cell r="W851" t="str">
            <v>non</v>
          </cell>
          <cell r="AC851"/>
          <cell r="AE851" t="str">
            <v>Fournisseur : PMC Milliot</v>
          </cell>
          <cell r="AF851" t="str">
            <v>capacité 30 kg</v>
          </cell>
          <cell r="AH851" t="str">
            <v>non</v>
          </cell>
        </row>
        <row r="852">
          <cell r="A852" t="str">
            <v>916</v>
          </cell>
          <cell r="B852">
            <v>40598</v>
          </cell>
          <cell r="C852"/>
          <cell r="D852" t="str">
            <v>Duromètre</v>
          </cell>
          <cell r="E852">
            <v>0</v>
          </cell>
          <cell r="F852">
            <v>0</v>
          </cell>
          <cell r="I852"/>
          <cell r="J852"/>
          <cell r="K852" t="str">
            <v>1157  Contrôle</v>
          </cell>
          <cell r="L852"/>
          <cell r="M852"/>
          <cell r="Q852"/>
          <cell r="R852" t="str">
            <v>non</v>
          </cell>
          <cell r="S852" t="str">
            <v>non</v>
          </cell>
          <cell r="T852" t="str">
            <v>non</v>
          </cell>
          <cell r="U852" t="str">
            <v>non</v>
          </cell>
          <cell r="V852" t="str">
            <v>non</v>
          </cell>
          <cell r="W852" t="str">
            <v>non</v>
          </cell>
          <cell r="AC852"/>
          <cell r="AF852" t="str">
            <v>Equipement commandé par Laamarti</v>
          </cell>
          <cell r="AH852" t="str">
            <v>non</v>
          </cell>
        </row>
        <row r="853">
          <cell r="A853" t="str">
            <v>917</v>
          </cell>
          <cell r="B853">
            <v>42986</v>
          </cell>
          <cell r="C853" t="str">
            <v>KARL STORZ</v>
          </cell>
          <cell r="D853" t="str">
            <v>Endoscope</v>
          </cell>
          <cell r="E853">
            <v>40074.582638888889</v>
          </cell>
          <cell r="F853">
            <v>0</v>
          </cell>
          <cell r="I853" t="str">
            <v>82590B</v>
          </cell>
          <cell r="J853">
            <v>1127611</v>
          </cell>
          <cell r="K853" t="str">
            <v>1117  Soudure</v>
          </cell>
          <cell r="L853">
            <v>2008</v>
          </cell>
          <cell r="M853" t="str">
            <v>sans</v>
          </cell>
          <cell r="R853" t="str">
            <v>non</v>
          </cell>
          <cell r="S853" t="str">
            <v>non</v>
          </cell>
          <cell r="T853" t="str">
            <v>non</v>
          </cell>
          <cell r="U853" t="str">
            <v>non</v>
          </cell>
          <cell r="V853" t="str">
            <v>non</v>
          </cell>
          <cell r="W853" t="str">
            <v>non</v>
          </cell>
          <cell r="AC853"/>
          <cell r="AF853" t="str">
            <v>Prix d'achat 1413 €HT</v>
          </cell>
          <cell r="AH853" t="str">
            <v>N/A</v>
          </cell>
        </row>
        <row r="854">
          <cell r="A854" t="str">
            <v>919</v>
          </cell>
          <cell r="B854">
            <v>40765</v>
          </cell>
          <cell r="C854" t="str">
            <v>Elephant</v>
          </cell>
          <cell r="D854" t="str">
            <v>Potence murale portée 3m</v>
          </cell>
          <cell r="E854">
            <v>40037.582638888889</v>
          </cell>
          <cell r="F854">
            <v>0</v>
          </cell>
          <cell r="I854" t="str">
            <v>P-0.25</v>
          </cell>
          <cell r="J854">
            <v>31832</v>
          </cell>
          <cell r="K854" t="str">
            <v>1115  Tuyaux</v>
          </cell>
          <cell r="L854">
            <v>2009</v>
          </cell>
          <cell r="M854" t="str">
            <v>sans</v>
          </cell>
          <cell r="P854"/>
          <cell r="R854" t="str">
            <v>non</v>
          </cell>
          <cell r="S854" t="str">
            <v>non</v>
          </cell>
          <cell r="T854" t="str">
            <v>non</v>
          </cell>
          <cell r="U854" t="str">
            <v>non</v>
          </cell>
          <cell r="V854" t="str">
            <v>non</v>
          </cell>
          <cell r="W854" t="str">
            <v>non</v>
          </cell>
          <cell r="AC854"/>
          <cell r="AF854" t="str">
            <v>supporte le palan N°918 (sur tour N°117)</v>
          </cell>
          <cell r="AH854" t="str">
            <v>N/A</v>
          </cell>
        </row>
        <row r="855">
          <cell r="A855" t="str">
            <v>920</v>
          </cell>
          <cell r="B855">
            <v>40763</v>
          </cell>
          <cell r="C855" t="str">
            <v>SUPER POLY</v>
          </cell>
          <cell r="D855" t="str">
            <v>Pince à souder portative</v>
          </cell>
          <cell r="E855">
            <v>40162.540972222225</v>
          </cell>
          <cell r="F855">
            <v>0</v>
          </cell>
          <cell r="I855" t="str">
            <v>TPS-2 JAAR</v>
          </cell>
          <cell r="J855">
            <v>5679</v>
          </cell>
          <cell r="K855" t="str">
            <v>1155  Expéditions</v>
          </cell>
          <cell r="L855">
            <v>2009</v>
          </cell>
          <cell r="M855" t="str">
            <v>230V mono</v>
          </cell>
          <cell r="P855" t="str">
            <v>6.3A 1600W</v>
          </cell>
          <cell r="R855" t="str">
            <v>non</v>
          </cell>
          <cell r="S855" t="str">
            <v>non</v>
          </cell>
          <cell r="T855" t="str">
            <v>non</v>
          </cell>
          <cell r="U855" t="str">
            <v>non</v>
          </cell>
          <cell r="V855" t="str">
            <v>non</v>
          </cell>
          <cell r="W855" t="str">
            <v>non</v>
          </cell>
          <cell r="AC855"/>
          <cell r="AF855" t="str">
            <v>Transfo + pince de longueur 400</v>
          </cell>
          <cell r="AH855" t="str">
            <v>non</v>
          </cell>
        </row>
        <row r="856">
          <cell r="A856" t="str">
            <v>921</v>
          </cell>
          <cell r="B856">
            <v>40169</v>
          </cell>
          <cell r="C856" t="str">
            <v>DUARIB</v>
          </cell>
          <cell r="D856" t="str">
            <v>PIR télescopique 7 à 10 marches</v>
          </cell>
          <cell r="E856">
            <v>40113.540972222225</v>
          </cell>
          <cell r="F856">
            <v>0</v>
          </cell>
          <cell r="I856" t="str">
            <v>TandemPro XT10 - 18190</v>
          </cell>
          <cell r="J856" t="str">
            <v>D020366A</v>
          </cell>
          <cell r="K856" t="str">
            <v>1154  Maintenance</v>
          </cell>
          <cell r="L856">
            <v>2009</v>
          </cell>
          <cell r="M856" t="str">
            <v>sans</v>
          </cell>
          <cell r="P856"/>
          <cell r="R856" t="str">
            <v>non</v>
          </cell>
          <cell r="S856" t="str">
            <v>non</v>
          </cell>
          <cell r="T856" t="str">
            <v>non</v>
          </cell>
          <cell r="U856" t="str">
            <v>non</v>
          </cell>
          <cell r="V856" t="str">
            <v>non</v>
          </cell>
          <cell r="W856" t="str">
            <v>non</v>
          </cell>
          <cell r="AC856" t="str">
            <v>Notice technique</v>
          </cell>
          <cell r="AF856" t="str">
            <v>utilisation soumise à formation
répond à la norme PIR 93.352</v>
          </cell>
          <cell r="AH856" t="str">
            <v>non</v>
          </cell>
        </row>
        <row r="857">
          <cell r="A857" t="str">
            <v>922</v>
          </cell>
          <cell r="B857">
            <v>43630</v>
          </cell>
          <cell r="C857" t="str">
            <v>ELECTREX</v>
          </cell>
          <cell r="D857" t="str">
            <v>Poste à souder portatif</v>
          </cell>
          <cell r="E857">
            <v>40070.582638888889</v>
          </cell>
          <cell r="F857">
            <v>42900.582638888889</v>
          </cell>
          <cell r="G857" t="str">
            <v>Ferraillage</v>
          </cell>
          <cell r="I857" t="str">
            <v>Inverter 1800 Pro</v>
          </cell>
          <cell r="J857">
            <v>9280012</v>
          </cell>
          <cell r="K857" t="str">
            <v>1154  Maintenance</v>
          </cell>
          <cell r="L857">
            <v>2009</v>
          </cell>
          <cell r="M857" t="str">
            <v>230V mono</v>
          </cell>
          <cell r="P857" t="str">
            <v>30 A max</v>
          </cell>
          <cell r="R857" t="str">
            <v>non</v>
          </cell>
          <cell r="S857" t="str">
            <v>non</v>
          </cell>
          <cell r="T857" t="str">
            <v>non</v>
          </cell>
          <cell r="U857" t="str">
            <v>non</v>
          </cell>
          <cell r="V857" t="str">
            <v>non</v>
          </cell>
          <cell r="W857" t="str">
            <v>non</v>
          </cell>
          <cell r="AE857"/>
          <cell r="AF857" t="str">
            <v>Installé dans un caisson sur un chariot et cadenassé</v>
          </cell>
          <cell r="AH857" t="str">
            <v>N/A</v>
          </cell>
        </row>
        <row r="858">
          <cell r="A858" t="str">
            <v>923</v>
          </cell>
          <cell r="B858">
            <v>40122</v>
          </cell>
          <cell r="C858" t="str">
            <v>LUTZ</v>
          </cell>
          <cell r="D858" t="str">
            <v>Pompe portative pour acides</v>
          </cell>
          <cell r="E858">
            <v>40123.540972222225</v>
          </cell>
          <cell r="F858">
            <v>0</v>
          </cell>
          <cell r="I858" t="str">
            <v xml:space="preserve">B2 vario </v>
          </cell>
          <cell r="J858" t="str">
            <v>02505-004486</v>
          </cell>
          <cell r="K858" t="str">
            <v>1123  Passivation / Finition décolletage</v>
          </cell>
          <cell r="L858">
            <v>2009</v>
          </cell>
          <cell r="M858" t="str">
            <v>230V mono</v>
          </cell>
          <cell r="P858" t="str">
            <v>200 W</v>
          </cell>
          <cell r="R858" t="str">
            <v>non</v>
          </cell>
          <cell r="S858" t="str">
            <v>non</v>
          </cell>
          <cell r="T858" t="str">
            <v>non</v>
          </cell>
          <cell r="U858" t="str">
            <v>non</v>
          </cell>
          <cell r="V858" t="str">
            <v>non</v>
          </cell>
          <cell r="W858" t="str">
            <v>non</v>
          </cell>
          <cell r="AC858"/>
          <cell r="AE858" t="str">
            <v>doc technique</v>
          </cell>
          <cell r="AF858"/>
          <cell r="AH858" t="str">
            <v>non</v>
          </cell>
        </row>
        <row r="859">
          <cell r="A859" t="str">
            <v>924</v>
          </cell>
          <cell r="B859">
            <v>40598</v>
          </cell>
          <cell r="C859"/>
          <cell r="D859" t="str">
            <v>Portique de soudure</v>
          </cell>
          <cell r="E859">
            <v>40133.540972222225</v>
          </cell>
          <cell r="F859">
            <v>0</v>
          </cell>
          <cell r="J859"/>
          <cell r="K859" t="str">
            <v>1128  Linkeo</v>
          </cell>
          <cell r="L859">
            <v>2009</v>
          </cell>
          <cell r="M859"/>
          <cell r="P859"/>
          <cell r="R859" t="str">
            <v>oui</v>
          </cell>
          <cell r="S859" t="str">
            <v>non</v>
          </cell>
          <cell r="T859" t="str">
            <v>non</v>
          </cell>
          <cell r="U859" t="str">
            <v>non</v>
          </cell>
          <cell r="V859" t="str">
            <v>non</v>
          </cell>
          <cell r="W859" t="str">
            <v>non</v>
          </cell>
          <cell r="AC859" t="str">
            <v>plans d'ensemble et de définition
copies des commandes</v>
          </cell>
          <cell r="AF859" t="str">
            <v>vireur N°226 fixé sur portique N°924 (à la date du 29/01/2010)</v>
          </cell>
          <cell r="AH859" t="str">
            <v>non</v>
          </cell>
        </row>
        <row r="860">
          <cell r="A860" t="str">
            <v>925</v>
          </cell>
          <cell r="B860">
            <v>43424</v>
          </cell>
          <cell r="C860" t="str">
            <v>BOMBLED</v>
          </cell>
          <cell r="D860" t="str">
            <v>Cisaille à tôle (coupe)</v>
          </cell>
          <cell r="E860">
            <v>0</v>
          </cell>
          <cell r="F860">
            <v>0</v>
          </cell>
          <cell r="I860"/>
          <cell r="J860"/>
          <cell r="K860" t="str">
            <v>1156  Magasin / réception</v>
          </cell>
          <cell r="L860"/>
          <cell r="M860"/>
          <cell r="P860"/>
          <cell r="R860" t="str">
            <v>non</v>
          </cell>
          <cell r="S860" t="str">
            <v>non</v>
          </cell>
          <cell r="T860" t="str">
            <v>non</v>
          </cell>
          <cell r="U860" t="str">
            <v>non</v>
          </cell>
          <cell r="V860" t="str">
            <v>non</v>
          </cell>
          <cell r="W860" t="str">
            <v>non</v>
          </cell>
          <cell r="AC860"/>
          <cell r="AE860"/>
          <cell r="AF860" t="str">
            <v>Machine d'occasion, remise en état et aux normes au moment de son acquisition</v>
          </cell>
          <cell r="AH860" t="str">
            <v>non</v>
          </cell>
        </row>
        <row r="861">
          <cell r="A861" t="str">
            <v>926</v>
          </cell>
          <cell r="B861">
            <v>40960</v>
          </cell>
          <cell r="C861" t="str">
            <v>VIM</v>
          </cell>
          <cell r="D861" t="str">
            <v>Extraction sur tronçonneuse tuyaux N°857</v>
          </cell>
          <cell r="E861">
            <v>0</v>
          </cell>
          <cell r="F861">
            <v>0</v>
          </cell>
          <cell r="I861" t="str">
            <v>VGC 250B 225/088</v>
          </cell>
          <cell r="J861" t="str">
            <v>réf 43109 code 658495</v>
          </cell>
          <cell r="K861" t="str">
            <v>1113  Tuyauteries</v>
          </cell>
          <cell r="L861"/>
          <cell r="M861" t="str">
            <v>230V mono</v>
          </cell>
          <cell r="P861" t="str">
            <v xml:space="preserve">0.13/0.15 Kw </v>
          </cell>
          <cell r="Q861"/>
          <cell r="R861" t="str">
            <v>non</v>
          </cell>
          <cell r="S861" t="str">
            <v>non</v>
          </cell>
          <cell r="T861" t="str">
            <v>non</v>
          </cell>
          <cell r="U861" t="str">
            <v>non</v>
          </cell>
          <cell r="V861" t="str">
            <v>non</v>
          </cell>
          <cell r="W861" t="str">
            <v>oui</v>
          </cell>
          <cell r="AC861"/>
          <cell r="AE861" t="str">
            <v>ACT Engenierie</v>
          </cell>
          <cell r="AF861" t="str">
            <v>2300 / 2050 Tr/min
Températue max 60°C
IP44</v>
          </cell>
          <cell r="AH861" t="str">
            <v>non</v>
          </cell>
        </row>
        <row r="862">
          <cell r="A862" t="str">
            <v>920</v>
          </cell>
          <cell r="B862">
            <v>40136</v>
          </cell>
          <cell r="C862" t="str">
            <v>ELMEG</v>
          </cell>
          <cell r="D862" t="str">
            <v>Marteau magnétique</v>
          </cell>
          <cell r="E862">
            <v>0</v>
          </cell>
          <cell r="F862">
            <v>0</v>
          </cell>
          <cell r="I862" t="str">
            <v>eeeeeeeeeeeeeeeeeeee</v>
          </cell>
          <cell r="J862">
            <v>9964</v>
          </cell>
          <cell r="K862" t="str">
            <v>1127  Colliers à secteurs</v>
          </cell>
          <cell r="L862">
            <v>1962</v>
          </cell>
          <cell r="M862" t="str">
            <v>230V tri</v>
          </cell>
          <cell r="P862"/>
          <cell r="Q862" t="str">
            <v>600VA</v>
          </cell>
          <cell r="R862" t="str">
            <v>non</v>
          </cell>
          <cell r="S862" t="str">
            <v>non</v>
          </cell>
          <cell r="T862" t="str">
            <v>non</v>
          </cell>
          <cell r="U862" t="str">
            <v>non</v>
          </cell>
          <cell r="V862" t="str">
            <v>non</v>
          </cell>
          <cell r="W862" t="str">
            <v>non</v>
          </cell>
          <cell r="AC862" t="str">
            <v>Instruction, schémas électriques</v>
          </cell>
          <cell r="AF862"/>
          <cell r="AH862" t="str">
            <v>non</v>
          </cell>
        </row>
        <row r="863">
          <cell r="A863" t="str">
            <v>927</v>
          </cell>
          <cell r="B863">
            <v>40169</v>
          </cell>
          <cell r="C863" t="str">
            <v>DUARIB</v>
          </cell>
          <cell r="D863" t="str">
            <v>PIR fixe 3 marches</v>
          </cell>
          <cell r="E863">
            <v>40168.540972222225</v>
          </cell>
          <cell r="F863">
            <v>0</v>
          </cell>
          <cell r="I863" t="str">
            <v>Tandem Pro F3 - 500903</v>
          </cell>
          <cell r="J863" t="str">
            <v>027/60 - D020359</v>
          </cell>
          <cell r="K863" t="str">
            <v>1154  Maintenance</v>
          </cell>
          <cell r="L863">
            <v>2009</v>
          </cell>
          <cell r="M863" t="str">
            <v>sans</v>
          </cell>
          <cell r="Q863"/>
          <cell r="R863" t="str">
            <v>non</v>
          </cell>
          <cell r="S863" t="str">
            <v>non</v>
          </cell>
          <cell r="T863" t="str">
            <v>non</v>
          </cell>
          <cell r="U863" t="str">
            <v>non</v>
          </cell>
          <cell r="V863" t="str">
            <v>non</v>
          </cell>
          <cell r="W863" t="str">
            <v>non</v>
          </cell>
          <cell r="AC863"/>
          <cell r="AF863" t="str">
            <v>utilisation soumise à formation</v>
          </cell>
          <cell r="AH863" t="str">
            <v>non</v>
          </cell>
        </row>
        <row r="864">
          <cell r="A864" t="str">
            <v>928</v>
          </cell>
          <cell r="B864">
            <v>40765</v>
          </cell>
          <cell r="C864" t="str">
            <v>DUARIB</v>
          </cell>
          <cell r="D864" t="str">
            <v>PIR fixe 5 marches</v>
          </cell>
          <cell r="E864">
            <v>0</v>
          </cell>
          <cell r="F864">
            <v>0</v>
          </cell>
          <cell r="I864" t="str">
            <v>Tandem Pro F5 - 500905</v>
          </cell>
          <cell r="J864" t="str">
            <v>017/30 - D020361</v>
          </cell>
          <cell r="K864" t="str">
            <v>1154  Maintenance</v>
          </cell>
          <cell r="L864">
            <v>2009</v>
          </cell>
          <cell r="M864" t="str">
            <v>sans</v>
          </cell>
          <cell r="Q864"/>
          <cell r="R864" t="str">
            <v>non</v>
          </cell>
          <cell r="S864" t="str">
            <v>non</v>
          </cell>
          <cell r="T864" t="str">
            <v>non</v>
          </cell>
          <cell r="U864" t="str">
            <v>non</v>
          </cell>
          <cell r="V864" t="str">
            <v>non</v>
          </cell>
          <cell r="W864" t="str">
            <v>non</v>
          </cell>
          <cell r="AC864"/>
          <cell r="AF864" t="str">
            <v>utilisation soumise à formation</v>
          </cell>
          <cell r="AH864" t="str">
            <v>non</v>
          </cell>
        </row>
        <row r="865">
          <cell r="A865" t="str">
            <v>930</v>
          </cell>
          <cell r="B865">
            <v>40169</v>
          </cell>
          <cell r="C865" t="str">
            <v>DUARIB</v>
          </cell>
          <cell r="D865" t="str">
            <v>PIR fixe 3 marches</v>
          </cell>
          <cell r="E865">
            <v>0</v>
          </cell>
          <cell r="F865">
            <v>0</v>
          </cell>
          <cell r="I865" t="str">
            <v>Tandem Pro F3 - 500903</v>
          </cell>
          <cell r="J865" t="str">
            <v>032/50 - D020359</v>
          </cell>
          <cell r="K865" t="str">
            <v>1116  Moulage</v>
          </cell>
          <cell r="L865">
            <v>2009</v>
          </cell>
          <cell r="M865" t="str">
            <v>sans</v>
          </cell>
          <cell r="Q865"/>
          <cell r="R865" t="str">
            <v>non</v>
          </cell>
          <cell r="S865" t="str">
            <v>non</v>
          </cell>
          <cell r="T865" t="str">
            <v>non</v>
          </cell>
          <cell r="U865" t="str">
            <v>non</v>
          </cell>
          <cell r="V865" t="str">
            <v>non</v>
          </cell>
          <cell r="W865" t="str">
            <v>non</v>
          </cell>
          <cell r="AC865"/>
          <cell r="AH865" t="str">
            <v>non</v>
          </cell>
        </row>
        <row r="866">
          <cell r="A866" t="str">
            <v>931</v>
          </cell>
          <cell r="B866">
            <v>40240</v>
          </cell>
          <cell r="C866" t="str">
            <v>CSI (Custom Scientific Instruments)</v>
          </cell>
          <cell r="D866" t="str">
            <v>Banc propagation feu</v>
          </cell>
          <cell r="E866">
            <v>0</v>
          </cell>
          <cell r="F866">
            <v>0</v>
          </cell>
          <cell r="I866" t="str">
            <v>26A</v>
          </cell>
          <cell r="J866">
            <v>1380</v>
          </cell>
          <cell r="K866" t="str">
            <v>1159  Essais</v>
          </cell>
          <cell r="L866">
            <v>2009</v>
          </cell>
          <cell r="M866"/>
          <cell r="P866"/>
          <cell r="Q866"/>
          <cell r="R866" t="str">
            <v>non</v>
          </cell>
          <cell r="S866" t="str">
            <v>non</v>
          </cell>
          <cell r="T866" t="str">
            <v>non</v>
          </cell>
          <cell r="U866" t="str">
            <v>non</v>
          </cell>
          <cell r="V866" t="str">
            <v>non</v>
          </cell>
          <cell r="W866" t="str">
            <v>non</v>
          </cell>
          <cell r="AC866"/>
          <cell r="AE866"/>
          <cell r="AF866"/>
          <cell r="AH866" t="str">
            <v>non</v>
          </cell>
        </row>
        <row r="867">
          <cell r="A867" t="str">
            <v>934</v>
          </cell>
          <cell r="B867">
            <v>41481</v>
          </cell>
          <cell r="C867" t="str">
            <v>DENIOS</v>
          </cell>
          <cell r="D867" t="str">
            <v>Fontaine Bio.X T700</v>
          </cell>
          <cell r="E867">
            <v>40294.582638888889</v>
          </cell>
          <cell r="F867">
            <v>0</v>
          </cell>
          <cell r="G867" t="str">
            <v>Ferraillage</v>
          </cell>
          <cell r="I867" t="str">
            <v>BioX T700</v>
          </cell>
          <cell r="J867">
            <v>1086</v>
          </cell>
          <cell r="K867" t="str">
            <v>1117  Soudure</v>
          </cell>
          <cell r="L867">
            <v>2010</v>
          </cell>
          <cell r="M867" t="str">
            <v>230V mono</v>
          </cell>
          <cell r="P867" t="str">
            <v>1.2 kW</v>
          </cell>
          <cell r="R867" t="str">
            <v>oui</v>
          </cell>
          <cell r="S867" t="str">
            <v>non</v>
          </cell>
          <cell r="T867" t="str">
            <v>non</v>
          </cell>
          <cell r="U867" t="str">
            <v>non</v>
          </cell>
          <cell r="V867" t="str">
            <v>non</v>
          </cell>
          <cell r="W867" t="str">
            <v>non</v>
          </cell>
          <cell r="AC867" t="str">
            <v>Notice technique</v>
          </cell>
          <cell r="AE867" t="str">
            <v>DENIOS</v>
          </cell>
          <cell r="AF867" t="str">
            <v>Machine en prêt pour essai dégraissage pièces avant soudure (remplacement du SN Degraiss sec)
-&gt; dossier géré par Adrien Colson
Achat de la machine le 07/10/2010</v>
          </cell>
          <cell r="AH867" t="str">
            <v>non</v>
          </cell>
        </row>
        <row r="868">
          <cell r="A868" t="str">
            <v>935</v>
          </cell>
          <cell r="B868">
            <v>40763</v>
          </cell>
          <cell r="C868" t="str">
            <v>SUNRISE</v>
          </cell>
          <cell r="D868" t="str">
            <v>Presse hydraulique</v>
          </cell>
          <cell r="E868">
            <v>40364.582638888889</v>
          </cell>
          <cell r="F868">
            <v>0</v>
          </cell>
          <cell r="I868" t="str">
            <v>PM-35T</v>
          </cell>
          <cell r="J868">
            <v>405153</v>
          </cell>
          <cell r="K868" t="str">
            <v>1118  Colliers de fixation</v>
          </cell>
          <cell r="L868">
            <v>2.4875621890547263E-3</v>
          </cell>
          <cell r="M868" t="str">
            <v>410V tri</v>
          </cell>
          <cell r="Q868"/>
          <cell r="R868" t="str">
            <v>non</v>
          </cell>
          <cell r="S868" t="str">
            <v>non</v>
          </cell>
          <cell r="T868" t="str">
            <v>non</v>
          </cell>
          <cell r="U868" t="str">
            <v>non</v>
          </cell>
          <cell r="V868" t="str">
            <v>non</v>
          </cell>
          <cell r="W868" t="str">
            <v>non</v>
          </cell>
          <cell r="AC868" t="str">
            <v>Notice d'utilisation avec Schema électrique et schéma hydraulique</v>
          </cell>
          <cell r="AE868" t="str">
            <v>SOCLAM</v>
          </cell>
          <cell r="AF868" t="str">
            <v>Dossier acquisition géré par Santiago GARCIA</v>
          </cell>
          <cell r="AH868" t="str">
            <v>non</v>
          </cell>
        </row>
        <row r="869">
          <cell r="A869" t="str">
            <v>937</v>
          </cell>
          <cell r="B869">
            <v>40765</v>
          </cell>
          <cell r="C869"/>
          <cell r="D869" t="str">
            <v>Système de chauffe pour cintrage tube plastique</v>
          </cell>
          <cell r="E869">
            <v>0</v>
          </cell>
          <cell r="F869">
            <v>0</v>
          </cell>
          <cell r="K869" t="str">
            <v>1122  Cintrage</v>
          </cell>
          <cell r="L869"/>
          <cell r="M869"/>
          <cell r="R869" t="str">
            <v>non</v>
          </cell>
          <cell r="S869" t="str">
            <v>non</v>
          </cell>
          <cell r="T869" t="str">
            <v>non</v>
          </cell>
          <cell r="U869" t="str">
            <v>non</v>
          </cell>
          <cell r="V869" t="str">
            <v>non</v>
          </cell>
          <cell r="W869" t="str">
            <v>non</v>
          </cell>
          <cell r="AC869"/>
          <cell r="AF869" t="str">
            <v>équipement utilisé sur la cintreuse BLM N° 695</v>
          </cell>
          <cell r="AH869" t="str">
            <v>non</v>
          </cell>
        </row>
        <row r="870">
          <cell r="A870" t="str">
            <v>938</v>
          </cell>
          <cell r="B870">
            <v>40343</v>
          </cell>
          <cell r="C870" t="str">
            <v>Conception ESPA</v>
          </cell>
          <cell r="D870" t="str">
            <v>Doseur applicateur de talc</v>
          </cell>
          <cell r="E870">
            <v>40338.582638888889</v>
          </cell>
          <cell r="F870">
            <v>0</v>
          </cell>
          <cell r="I870"/>
          <cell r="J870"/>
          <cell r="K870" t="str">
            <v>1114  Extrusion</v>
          </cell>
          <cell r="L870">
            <v>2010</v>
          </cell>
          <cell r="M870" t="str">
            <v>sans</v>
          </cell>
          <cell r="P870"/>
          <cell r="R870" t="str">
            <v>oui</v>
          </cell>
          <cell r="S870" t="str">
            <v>non</v>
          </cell>
          <cell r="T870" t="str">
            <v>non</v>
          </cell>
          <cell r="U870" t="str">
            <v>non</v>
          </cell>
          <cell r="V870" t="str">
            <v>non</v>
          </cell>
          <cell r="W870" t="str">
            <v>non</v>
          </cell>
          <cell r="AC870" t="str">
            <v>plans mécaniques et nomenclature (conception S. Delas)</v>
          </cell>
          <cell r="AE870"/>
          <cell r="AF870"/>
          <cell r="AH870" t="str">
            <v>non</v>
          </cell>
        </row>
        <row r="871">
          <cell r="A871" t="str">
            <v>939</v>
          </cell>
          <cell r="B871">
            <v>40771</v>
          </cell>
          <cell r="C871" t="str">
            <v>CLE de 13</v>
          </cell>
          <cell r="D871" t="str">
            <v>Banc de contrôle coaxialité tringle</v>
          </cell>
          <cell r="E871">
            <v>0</v>
          </cell>
          <cell r="F871">
            <v>0</v>
          </cell>
          <cell r="J871"/>
          <cell r="K871" t="str">
            <v>1126  Confection silicones</v>
          </cell>
          <cell r="L871">
            <v>2010</v>
          </cell>
          <cell r="M871" t="str">
            <v>230V mono</v>
          </cell>
          <cell r="R871" t="str">
            <v>non</v>
          </cell>
          <cell r="S871" t="str">
            <v>non</v>
          </cell>
          <cell r="T871" t="str">
            <v>non</v>
          </cell>
          <cell r="U871" t="str">
            <v>non</v>
          </cell>
          <cell r="V871" t="str">
            <v>non</v>
          </cell>
          <cell r="W871" t="str">
            <v>non</v>
          </cell>
          <cell r="AF871"/>
          <cell r="AH871" t="str">
            <v>non</v>
          </cell>
        </row>
        <row r="872">
          <cell r="A872" t="str">
            <v>940</v>
          </cell>
          <cell r="B872">
            <v>40765</v>
          </cell>
          <cell r="C872" t="str">
            <v>EKWO</v>
          </cell>
          <cell r="D872" t="str">
            <v>Transpalette 2000 kg</v>
          </cell>
          <cell r="E872">
            <v>40326.582638888889</v>
          </cell>
          <cell r="F872">
            <v>0</v>
          </cell>
          <cell r="I872"/>
          <cell r="J872" t="str">
            <v>10042159-1/119</v>
          </cell>
          <cell r="K872" t="str">
            <v>1128  Linkeo</v>
          </cell>
          <cell r="L872">
            <v>2010</v>
          </cell>
          <cell r="M872" t="str">
            <v>sans</v>
          </cell>
          <cell r="R872" t="str">
            <v>non</v>
          </cell>
          <cell r="S872" t="str">
            <v>non</v>
          </cell>
          <cell r="T872" t="str">
            <v>non</v>
          </cell>
          <cell r="U872" t="str">
            <v>non</v>
          </cell>
          <cell r="V872" t="str">
            <v>non</v>
          </cell>
          <cell r="W872" t="str">
            <v>non</v>
          </cell>
          <cell r="AF872"/>
          <cell r="AH872" t="str">
            <v>non</v>
          </cell>
        </row>
        <row r="873">
          <cell r="A873" t="str">
            <v>941</v>
          </cell>
          <cell r="B873">
            <v>40535</v>
          </cell>
          <cell r="C873"/>
          <cell r="D873" t="str">
            <v>Banc de contrôle résistance électrique tuyaux PTC</v>
          </cell>
          <cell r="E873">
            <v>0</v>
          </cell>
          <cell r="F873">
            <v>0</v>
          </cell>
          <cell r="I873"/>
          <cell r="K873" t="str">
            <v>1113  Tuyauteries</v>
          </cell>
          <cell r="L873">
            <v>2010</v>
          </cell>
          <cell r="M873" t="str">
            <v>230V mono</v>
          </cell>
          <cell r="R873" t="str">
            <v>non</v>
          </cell>
          <cell r="S873" t="str">
            <v>non</v>
          </cell>
          <cell r="T873" t="str">
            <v>non</v>
          </cell>
          <cell r="U873" t="str">
            <v>non</v>
          </cell>
          <cell r="V873" t="str">
            <v>non</v>
          </cell>
          <cell r="W873" t="str">
            <v>non</v>
          </cell>
          <cell r="AF873" t="str">
            <v>Juillet 2010 : Equipement prévu pour être associé à l'équipement N°393 pour les tuyauteries à effet PTC - non réalisé car coût important et car réalisation cellule dédiée production tuyauteries PTC</v>
          </cell>
          <cell r="AH873" t="str">
            <v>non</v>
          </cell>
        </row>
        <row r="874">
          <cell r="A874" t="str">
            <v>942</v>
          </cell>
          <cell r="B874">
            <v>42768</v>
          </cell>
          <cell r="C874"/>
          <cell r="D874" t="str">
            <v>Extraction sur tour de confection N°453</v>
          </cell>
          <cell r="E874">
            <v>0</v>
          </cell>
          <cell r="F874">
            <v>0</v>
          </cell>
          <cell r="I874"/>
          <cell r="J874"/>
          <cell r="K874" t="str">
            <v>1126  Confection silicones</v>
          </cell>
          <cell r="L874">
            <v>2010</v>
          </cell>
          <cell r="M874"/>
          <cell r="R874" t="str">
            <v>non</v>
          </cell>
          <cell r="S874" t="str">
            <v>non</v>
          </cell>
          <cell r="T874" t="str">
            <v>non</v>
          </cell>
          <cell r="U874" t="str">
            <v>non</v>
          </cell>
          <cell r="V874" t="str">
            <v>non</v>
          </cell>
          <cell r="W874" t="str">
            <v>non</v>
          </cell>
          <cell r="AF874" t="str">
            <v>Initialement installée sur le tour N°445, l'extraction N°942 est associée au tour N° 453 depuis leur inversion en janvier 2014</v>
          </cell>
          <cell r="AH874" t="str">
            <v>oui</v>
          </cell>
        </row>
        <row r="875">
          <cell r="A875" t="str">
            <v>944</v>
          </cell>
          <cell r="B875">
            <v>40765</v>
          </cell>
          <cell r="C875" t="str">
            <v>KLEOS</v>
          </cell>
          <cell r="D875" t="str">
            <v>Gerbeur semi électrique 250 kg</v>
          </cell>
          <cell r="E875">
            <v>0</v>
          </cell>
          <cell r="F875">
            <v>0</v>
          </cell>
          <cell r="I875" t="str">
            <v>250 EB</v>
          </cell>
          <cell r="J875" t="str">
            <v>192007G</v>
          </cell>
          <cell r="K875" t="str">
            <v>1111  Décolletage</v>
          </cell>
          <cell r="L875"/>
          <cell r="M875" t="str">
            <v>230V mono</v>
          </cell>
          <cell r="Q875"/>
          <cell r="R875" t="str">
            <v>non</v>
          </cell>
          <cell r="S875" t="str">
            <v>non</v>
          </cell>
          <cell r="T875" t="str">
            <v>non</v>
          </cell>
          <cell r="U875" t="str">
            <v>non</v>
          </cell>
          <cell r="V875" t="str">
            <v>non</v>
          </cell>
          <cell r="W875" t="str">
            <v>non</v>
          </cell>
          <cell r="AC875"/>
          <cell r="AF875"/>
          <cell r="AH875" t="str">
            <v>non</v>
          </cell>
        </row>
        <row r="876">
          <cell r="A876" t="str">
            <v>945</v>
          </cell>
          <cell r="B876">
            <v>40765</v>
          </cell>
          <cell r="C876" t="str">
            <v>UCAN</v>
          </cell>
          <cell r="D876" t="str">
            <v>rhéomètre</v>
          </cell>
          <cell r="E876">
            <v>0</v>
          </cell>
          <cell r="F876">
            <v>0</v>
          </cell>
          <cell r="I876" t="str">
            <v>UR-2010</v>
          </cell>
          <cell r="J876">
            <v>40813</v>
          </cell>
          <cell r="K876" t="str">
            <v>1157  Contrôle</v>
          </cell>
          <cell r="L876" t="str">
            <v>28/10/2004</v>
          </cell>
          <cell r="M876" t="str">
            <v>230V mono</v>
          </cell>
          <cell r="R876" t="str">
            <v>oui</v>
          </cell>
          <cell r="S876" t="str">
            <v>non</v>
          </cell>
          <cell r="T876" t="str">
            <v>non</v>
          </cell>
          <cell r="U876" t="str">
            <v>non</v>
          </cell>
          <cell r="V876" t="str">
            <v>non</v>
          </cell>
          <cell r="W876" t="str">
            <v>non</v>
          </cell>
          <cell r="AC876"/>
          <cell r="AE876"/>
          <cell r="AF876" t="str">
            <v>équipement en provenance de Joué les Tours (2010)</v>
          </cell>
          <cell r="AH876" t="str">
            <v>non</v>
          </cell>
        </row>
        <row r="877">
          <cell r="A877" t="str">
            <v>946</v>
          </cell>
          <cell r="B877">
            <v>40765</v>
          </cell>
          <cell r="C877"/>
          <cell r="D877" t="str">
            <v>Socle avec aspiration</v>
          </cell>
          <cell r="E877">
            <v>0</v>
          </cell>
          <cell r="F877">
            <v>0</v>
          </cell>
          <cell r="I877"/>
          <cell r="K877" t="str">
            <v>1120  Colliers spéciaux</v>
          </cell>
          <cell r="L877"/>
          <cell r="M877"/>
          <cell r="R877" t="str">
            <v>non</v>
          </cell>
          <cell r="S877" t="str">
            <v>non</v>
          </cell>
          <cell r="T877" t="str">
            <v>non</v>
          </cell>
          <cell r="U877" t="str">
            <v>non</v>
          </cell>
          <cell r="V877" t="str">
            <v>non</v>
          </cell>
          <cell r="W877" t="str">
            <v>non</v>
          </cell>
          <cell r="AF877" t="str">
            <v>sept 2010 : associé au poste N°37 (tank à meuler)</v>
          </cell>
          <cell r="AH877" t="str">
            <v>non</v>
          </cell>
        </row>
        <row r="878">
          <cell r="A878" t="str">
            <v>947</v>
          </cell>
          <cell r="B878">
            <v>42781</v>
          </cell>
          <cell r="C878" t="str">
            <v>Videojet</v>
          </cell>
          <cell r="D878" t="str">
            <v>Marquage laser fibré</v>
          </cell>
          <cell r="E878">
            <v>40581.540972222225</v>
          </cell>
          <cell r="F878">
            <v>0</v>
          </cell>
          <cell r="I878" t="str">
            <v>VJ73 10</v>
          </cell>
          <cell r="J878"/>
          <cell r="K878" t="str">
            <v>1118  Colliers de fixation</v>
          </cell>
          <cell r="L878">
            <v>2010</v>
          </cell>
          <cell r="M878" t="str">
            <v>230V mono</v>
          </cell>
          <cell r="R878" t="str">
            <v>non</v>
          </cell>
          <cell r="S878" t="str">
            <v>non</v>
          </cell>
          <cell r="T878" t="str">
            <v>non</v>
          </cell>
          <cell r="U878" t="str">
            <v>non</v>
          </cell>
          <cell r="V878" t="str">
            <v>non</v>
          </cell>
          <cell r="W878" t="str">
            <v>non</v>
          </cell>
          <cell r="AC878"/>
          <cell r="AE878"/>
          <cell r="AH878" t="str">
            <v>oui</v>
          </cell>
        </row>
        <row r="879">
          <cell r="A879" t="str">
            <v>948</v>
          </cell>
          <cell r="B879">
            <v>40704</v>
          </cell>
          <cell r="C879" t="str">
            <v>DUARIB</v>
          </cell>
          <cell r="D879" t="str">
            <v>PIR (labo d'Essais)</v>
          </cell>
          <cell r="E879">
            <v>40519.540972222225</v>
          </cell>
          <cell r="F879">
            <v>0</v>
          </cell>
          <cell r="I879" t="str">
            <v>TandemPro F5</v>
          </cell>
          <cell r="J879">
            <v>500905</v>
          </cell>
          <cell r="K879" t="str">
            <v>1159  Essais</v>
          </cell>
          <cell r="L879"/>
          <cell r="M879" t="str">
            <v>sans</v>
          </cell>
          <cell r="P879"/>
          <cell r="R879" t="str">
            <v>non</v>
          </cell>
          <cell r="S879" t="str">
            <v>non</v>
          </cell>
          <cell r="T879" t="str">
            <v>non</v>
          </cell>
          <cell r="U879" t="str">
            <v>non</v>
          </cell>
          <cell r="V879" t="str">
            <v>non</v>
          </cell>
          <cell r="W879" t="str">
            <v>non</v>
          </cell>
          <cell r="AF879"/>
          <cell r="AH879" t="str">
            <v>non</v>
          </cell>
        </row>
        <row r="880">
          <cell r="A880" t="str">
            <v>949</v>
          </cell>
          <cell r="B880">
            <v>43556</v>
          </cell>
          <cell r="C880" t="str">
            <v>DUFOUR</v>
          </cell>
          <cell r="D880" t="str">
            <v>Fraiseuse universelle</v>
          </cell>
          <cell r="E880">
            <v>40563.582638888889</v>
          </cell>
          <cell r="F880">
            <v>0</v>
          </cell>
          <cell r="I880" t="str">
            <v>F250</v>
          </cell>
          <cell r="J880" t="str">
            <v>CO 01752</v>
          </cell>
          <cell r="K880" t="str">
            <v>1121  Outillage</v>
          </cell>
          <cell r="L880">
            <v>1983</v>
          </cell>
          <cell r="M880" t="str">
            <v>410V tri</v>
          </cell>
          <cell r="P880"/>
          <cell r="R880" t="str">
            <v>non</v>
          </cell>
          <cell r="S880" t="str">
            <v>non</v>
          </cell>
          <cell r="T880" t="str">
            <v>non</v>
          </cell>
          <cell r="U880" t="str">
            <v>non</v>
          </cell>
          <cell r="V880" t="str">
            <v>non</v>
          </cell>
          <cell r="W880" t="str">
            <v>non</v>
          </cell>
          <cell r="AF880"/>
          <cell r="AH880" t="str">
            <v>non</v>
          </cell>
        </row>
        <row r="881">
          <cell r="A881" t="str">
            <v>950</v>
          </cell>
          <cell r="B881">
            <v>43150</v>
          </cell>
          <cell r="C881" t="str">
            <v>DOMINO</v>
          </cell>
          <cell r="D881" t="str">
            <v>imprimante jet d'encre</v>
          </cell>
          <cell r="E881">
            <v>40585.540972222225</v>
          </cell>
          <cell r="F881">
            <v>0</v>
          </cell>
          <cell r="I881" t="str">
            <v>série A100 +</v>
          </cell>
          <cell r="J881" t="str">
            <v>W1A13678</v>
          </cell>
          <cell r="K881" t="str">
            <v>1120  Colliers spéciaux</v>
          </cell>
          <cell r="L881">
            <v>2011</v>
          </cell>
          <cell r="M881" t="str">
            <v>230V mono</v>
          </cell>
          <cell r="P881"/>
          <cell r="R881" t="str">
            <v>non</v>
          </cell>
          <cell r="S881" t="str">
            <v>non</v>
          </cell>
          <cell r="T881" t="str">
            <v>non</v>
          </cell>
          <cell r="U881" t="str">
            <v>non</v>
          </cell>
          <cell r="V881" t="str">
            <v>non</v>
          </cell>
          <cell r="W881" t="str">
            <v>non</v>
          </cell>
          <cell r="AC881"/>
          <cell r="AF881"/>
          <cell r="AH881" t="str">
            <v>oui</v>
          </cell>
        </row>
        <row r="882">
          <cell r="A882" t="str">
            <v>951</v>
          </cell>
          <cell r="B882">
            <v>40765</v>
          </cell>
          <cell r="C882" t="str">
            <v>Castolin</v>
          </cell>
          <cell r="D882" t="str">
            <v xml:space="preserve">Extraction fumées soudure Linkéo </v>
          </cell>
          <cell r="E882">
            <v>40590.540972222225</v>
          </cell>
          <cell r="F882">
            <v>0</v>
          </cell>
          <cell r="I882" t="str">
            <v>bras TEC HNO 330 - Ventilateur AL 200</v>
          </cell>
          <cell r="K882" t="str">
            <v>1128  Linkeo</v>
          </cell>
          <cell r="M882" t="str">
            <v>410V tri</v>
          </cell>
          <cell r="P882" t="str">
            <v>1,5 kw</v>
          </cell>
          <cell r="Q882"/>
          <cell r="R882" t="str">
            <v>non</v>
          </cell>
          <cell r="S882" t="str">
            <v>non</v>
          </cell>
          <cell r="T882" t="str">
            <v>non</v>
          </cell>
          <cell r="U882" t="str">
            <v>non</v>
          </cell>
          <cell r="V882" t="str">
            <v>non</v>
          </cell>
          <cell r="W882" t="str">
            <v>oui</v>
          </cell>
          <cell r="AF882" t="str">
            <v>bras articulé de 3m
ventilateur débit 3000 m3/h</v>
          </cell>
          <cell r="AH882" t="str">
            <v>non</v>
          </cell>
        </row>
        <row r="883">
          <cell r="A883" t="str">
            <v>952</v>
          </cell>
          <cell r="B883">
            <v>40598</v>
          </cell>
          <cell r="C883"/>
          <cell r="D883" t="str">
            <v>Microscope</v>
          </cell>
          <cell r="E883">
            <v>0</v>
          </cell>
          <cell r="F883">
            <v>0</v>
          </cell>
          <cell r="K883" t="str">
            <v>1157  Contrôle</v>
          </cell>
          <cell r="M883"/>
          <cell r="R883" t="str">
            <v>non</v>
          </cell>
          <cell r="S883" t="str">
            <v>non</v>
          </cell>
          <cell r="T883" t="str">
            <v>non</v>
          </cell>
          <cell r="U883" t="str">
            <v>non</v>
          </cell>
          <cell r="V883" t="str">
            <v>non</v>
          </cell>
          <cell r="W883" t="str">
            <v>non</v>
          </cell>
          <cell r="AH883" t="str">
            <v>non</v>
          </cell>
        </row>
        <row r="884">
          <cell r="A884" t="str">
            <v>953</v>
          </cell>
          <cell r="B884">
            <v>40765</v>
          </cell>
          <cell r="C884"/>
          <cell r="D884" t="str">
            <v>Appareil d'analyse</v>
          </cell>
          <cell r="E884">
            <v>0</v>
          </cell>
          <cell r="F884">
            <v>0</v>
          </cell>
          <cell r="I884"/>
          <cell r="J884"/>
          <cell r="K884" t="str">
            <v>1157  Contrôle</v>
          </cell>
          <cell r="L884"/>
          <cell r="M884"/>
          <cell r="P884"/>
          <cell r="R884" t="str">
            <v>non</v>
          </cell>
          <cell r="S884" t="str">
            <v>non</v>
          </cell>
          <cell r="T884" t="str">
            <v>non</v>
          </cell>
          <cell r="U884" t="str">
            <v>non</v>
          </cell>
          <cell r="V884" t="str">
            <v>non</v>
          </cell>
          <cell r="W884" t="str">
            <v>non</v>
          </cell>
          <cell r="AF884"/>
          <cell r="AH884" t="str">
            <v>non</v>
          </cell>
        </row>
        <row r="885">
          <cell r="A885" t="str">
            <v>954</v>
          </cell>
          <cell r="B885">
            <v>42776</v>
          </cell>
          <cell r="C885" t="str">
            <v>clim SCHNEIDER</v>
          </cell>
          <cell r="D885" t="str">
            <v>Enceinte climatisée pour mélangeur à colle UV</v>
          </cell>
          <cell r="E885">
            <v>40681.582638888889</v>
          </cell>
          <cell r="F885">
            <v>0</v>
          </cell>
          <cell r="I885" t="str">
            <v>clim NSYCU370W230VL</v>
          </cell>
          <cell r="J885" t="str">
            <v>clim 11151654</v>
          </cell>
          <cell r="K885" t="str">
            <v>1125  Gaines légères</v>
          </cell>
          <cell r="L885">
            <v>2011</v>
          </cell>
          <cell r="M885" t="str">
            <v>230V mono</v>
          </cell>
          <cell r="P885" t="str">
            <v>0.43 kw</v>
          </cell>
          <cell r="R885" t="str">
            <v>non</v>
          </cell>
          <cell r="S885" t="str">
            <v>non</v>
          </cell>
          <cell r="T885" t="str">
            <v>non</v>
          </cell>
          <cell r="U885" t="str">
            <v>non</v>
          </cell>
          <cell r="V885" t="str">
            <v>non</v>
          </cell>
          <cell r="W885" t="str">
            <v>non</v>
          </cell>
          <cell r="AF885" t="str">
            <v xml:space="preserve">Equipement acquis par Alain Pasquet
R134A - 0,3 kg
</v>
          </cell>
          <cell r="AH885" t="str">
            <v>non</v>
          </cell>
        </row>
        <row r="886">
          <cell r="A886" t="str">
            <v>956</v>
          </cell>
          <cell r="B886">
            <v>42047</v>
          </cell>
          <cell r="C886" t="str">
            <v>LIEBHERR</v>
          </cell>
          <cell r="D886" t="str">
            <v>réfrigéréateur pour matières confection</v>
          </cell>
          <cell r="E886">
            <v>0</v>
          </cell>
          <cell r="F886">
            <v>0</v>
          </cell>
          <cell r="I886" t="str">
            <v>GNPV 6570 index 10D / 001</v>
          </cell>
          <cell r="J886" t="str">
            <v>78.817.545.7</v>
          </cell>
          <cell r="K886" t="str">
            <v>1116  Moulage</v>
          </cell>
          <cell r="L886"/>
          <cell r="M886" t="str">
            <v>230V mono</v>
          </cell>
          <cell r="P886" t="str">
            <v>250 W</v>
          </cell>
          <cell r="R886" t="str">
            <v>non</v>
          </cell>
          <cell r="S886" t="str">
            <v>non</v>
          </cell>
          <cell r="T886" t="str">
            <v>non</v>
          </cell>
          <cell r="U886" t="str">
            <v>non</v>
          </cell>
          <cell r="V886" t="str">
            <v>non</v>
          </cell>
          <cell r="W886" t="str">
            <v>non</v>
          </cell>
          <cell r="AF886"/>
          <cell r="AH886" t="str">
            <v>non</v>
          </cell>
        </row>
        <row r="887">
          <cell r="A887" t="str">
            <v>958</v>
          </cell>
          <cell r="B887">
            <v>40842</v>
          </cell>
          <cell r="C887"/>
          <cell r="D887" t="str">
            <v>Fontaine de dégraissage Bio X pour tuyaux PTC</v>
          </cell>
          <cell r="E887">
            <v>0</v>
          </cell>
          <cell r="F887">
            <v>0</v>
          </cell>
          <cell r="I887"/>
          <cell r="K887" t="str">
            <v>1113  Tuyauteries</v>
          </cell>
          <cell r="L887"/>
          <cell r="M887"/>
          <cell r="P887"/>
          <cell r="R887" t="str">
            <v>non</v>
          </cell>
          <cell r="S887" t="str">
            <v>non</v>
          </cell>
          <cell r="T887" t="str">
            <v>non</v>
          </cell>
          <cell r="U887" t="str">
            <v>non</v>
          </cell>
          <cell r="V887" t="str">
            <v>non</v>
          </cell>
          <cell r="W887" t="str">
            <v>non</v>
          </cell>
          <cell r="AC887"/>
          <cell r="AF887" t="str">
            <v>intégrée dans équipement N°957</v>
          </cell>
          <cell r="AH887" t="str">
            <v>non</v>
          </cell>
        </row>
        <row r="888">
          <cell r="A888" t="str">
            <v>959</v>
          </cell>
          <cell r="B888">
            <v>41355</v>
          </cell>
          <cell r="C888" t="str">
            <v>WELLER__</v>
          </cell>
          <cell r="D888" t="str">
            <v>Poste de soudure tuyauteries PTC</v>
          </cell>
          <cell r="E888">
            <v>40140.540972222225</v>
          </cell>
          <cell r="F888">
            <v>0</v>
          </cell>
          <cell r="I888" t="str">
            <v>WD1000M</v>
          </cell>
          <cell r="K888" t="str">
            <v>1113  Tuyauteries</v>
          </cell>
          <cell r="L888"/>
          <cell r="M888" t="str">
            <v>230V mono</v>
          </cell>
          <cell r="R888" t="str">
            <v>non</v>
          </cell>
          <cell r="S888" t="str">
            <v>non</v>
          </cell>
          <cell r="T888" t="str">
            <v>non</v>
          </cell>
          <cell r="U888" t="str">
            <v>non</v>
          </cell>
          <cell r="V888" t="str">
            <v>non</v>
          </cell>
          <cell r="W888" t="str">
            <v>non</v>
          </cell>
          <cell r="AC888" t="str">
            <v>Santiago GARCIA</v>
          </cell>
          <cell r="AF888" t="str">
            <v>poste composé de plusieurs éléments :
- fer à souder   marque : WELLER
- dérouleur de fil   marque : WOLF type LV02 fournisseur : ORION INDUSTRY
- aspiration   marque : ALMI type CA1 founisseur : ORION INDUSTRY</v>
          </cell>
          <cell r="AH888" t="str">
            <v>non</v>
          </cell>
        </row>
        <row r="889">
          <cell r="A889" t="str">
            <v>960</v>
          </cell>
          <cell r="B889">
            <v>40771</v>
          </cell>
          <cell r="C889" t="str">
            <v>Réalisation interne</v>
          </cell>
          <cell r="D889" t="str">
            <v>Poste de formage Quick Connect tuyauteries PTC</v>
          </cell>
          <cell r="E889">
            <v>40665.582638888889</v>
          </cell>
          <cell r="F889">
            <v>0</v>
          </cell>
          <cell r="I889"/>
          <cell r="J889"/>
          <cell r="K889" t="str">
            <v>1113  Tuyauteries</v>
          </cell>
          <cell r="L889">
            <v>2011</v>
          </cell>
          <cell r="M889" t="str">
            <v>230V mono</v>
          </cell>
          <cell r="R889" t="str">
            <v>oui</v>
          </cell>
          <cell r="S889" t="str">
            <v>non</v>
          </cell>
          <cell r="T889" t="str">
            <v>non</v>
          </cell>
          <cell r="U889" t="str">
            <v>non</v>
          </cell>
          <cell r="V889" t="str">
            <v>non</v>
          </cell>
          <cell r="W889" t="str">
            <v>non</v>
          </cell>
          <cell r="AC889" t="str">
            <v>Garcia Santiago</v>
          </cell>
          <cell r="AF889" t="str">
            <v>Poste à intégré dans la machine 606 pour îlot tuyau PTC</v>
          </cell>
          <cell r="AH889" t="str">
            <v>non</v>
          </cell>
        </row>
        <row r="890">
          <cell r="A890" t="str">
            <v>961</v>
          </cell>
          <cell r="B890">
            <v>41970</v>
          </cell>
          <cell r="C890" t="str">
            <v>Battenfeld</v>
          </cell>
          <cell r="D890" t="str">
            <v>Presse à injecter verticale Battenfeld 50T</v>
          </cell>
          <cell r="E890">
            <v>0</v>
          </cell>
          <cell r="F890">
            <v>41971.540972222225</v>
          </cell>
          <cell r="G890" t="str">
            <v>Transférée à Ingrandes</v>
          </cell>
          <cell r="I890"/>
          <cell r="J890" t="str">
            <v>VC50912315273</v>
          </cell>
          <cell r="K890" t="str">
            <v>1113  Tuyauteries</v>
          </cell>
          <cell r="L890">
            <v>1993</v>
          </cell>
          <cell r="M890" t="str">
            <v>410V tri</v>
          </cell>
          <cell r="P890"/>
          <cell r="R890" t="str">
            <v>oui</v>
          </cell>
          <cell r="S890" t="str">
            <v>non</v>
          </cell>
          <cell r="T890" t="str">
            <v>non</v>
          </cell>
          <cell r="U890" t="str">
            <v>non</v>
          </cell>
          <cell r="V890" t="str">
            <v>non</v>
          </cell>
          <cell r="W890" t="str">
            <v>non</v>
          </cell>
          <cell r="AF890"/>
          <cell r="AH890" t="str">
            <v>non</v>
          </cell>
        </row>
        <row r="891">
          <cell r="A891" t="str">
            <v>962</v>
          </cell>
          <cell r="B891">
            <v>40774</v>
          </cell>
          <cell r="C891" t="str">
            <v>ACT Engineering</v>
          </cell>
          <cell r="D891" t="str">
            <v>Extraction fumées de soudure avec 7 bras aspirants</v>
          </cell>
          <cell r="E891">
            <v>40777.582638888889</v>
          </cell>
          <cell r="F891">
            <v>0</v>
          </cell>
          <cell r="I891" t="str">
            <v>ventilateur BPR 561/B - bras aspirant ....</v>
          </cell>
          <cell r="J891"/>
          <cell r="K891" t="str">
            <v>1117  Soudure</v>
          </cell>
          <cell r="L891">
            <v>2011</v>
          </cell>
          <cell r="M891" t="str">
            <v>410V tri</v>
          </cell>
          <cell r="P891" t="str">
            <v>4 kw - 8.4 A</v>
          </cell>
          <cell r="Q891"/>
          <cell r="R891" t="str">
            <v>non</v>
          </cell>
          <cell r="S891" t="str">
            <v>non</v>
          </cell>
          <cell r="T891" t="str">
            <v>non</v>
          </cell>
          <cell r="U891" t="str">
            <v>non</v>
          </cell>
          <cell r="V891" t="str">
            <v>non</v>
          </cell>
          <cell r="W891" t="str">
            <v>oui</v>
          </cell>
          <cell r="AC891"/>
          <cell r="AF891" t="str">
            <v>Ventilateur de marque EUROVENTILATORI
1430 tr/min
caisson acoustique sur ventilateur</v>
          </cell>
          <cell r="AH891" t="str">
            <v>non</v>
          </cell>
        </row>
        <row r="892">
          <cell r="A892" t="str">
            <v>963</v>
          </cell>
          <cell r="B892">
            <v>42768</v>
          </cell>
          <cell r="C892" t="str">
            <v>ACT</v>
          </cell>
          <cell r="D892" t="str">
            <v>Extraction sur tour N°446</v>
          </cell>
          <cell r="E892">
            <v>40777.582638888889</v>
          </cell>
          <cell r="F892">
            <v>0</v>
          </cell>
          <cell r="G892"/>
          <cell r="I892" t="str">
            <v>ventilateur LSES 90L</v>
          </cell>
          <cell r="J892" t="str">
            <v>ventilateur D26036 G110008</v>
          </cell>
          <cell r="K892" t="str">
            <v>1126  Confection silicones</v>
          </cell>
          <cell r="L892">
            <v>2011</v>
          </cell>
          <cell r="M892" t="str">
            <v>410V tri</v>
          </cell>
          <cell r="P892" t="str">
            <v>1.5 kw - 3.2 A</v>
          </cell>
          <cell r="R892" t="str">
            <v>non</v>
          </cell>
          <cell r="S892" t="str">
            <v>non</v>
          </cell>
          <cell r="T892" t="str">
            <v>non</v>
          </cell>
          <cell r="U892" t="str">
            <v>non</v>
          </cell>
          <cell r="V892" t="str">
            <v>non</v>
          </cell>
          <cell r="W892" t="str">
            <v>oui</v>
          </cell>
          <cell r="AC892"/>
          <cell r="AE892"/>
          <cell r="AF892" t="str">
            <v xml:space="preserve">Associé au tour N°446
Ventilateur 1445 tr/min
</v>
          </cell>
          <cell r="AH892" t="str">
            <v>oui</v>
          </cell>
        </row>
        <row r="893">
          <cell r="A893" t="str">
            <v>965</v>
          </cell>
          <cell r="B893">
            <v>43441</v>
          </cell>
          <cell r="C893" t="str">
            <v>Wittmann</v>
          </cell>
          <cell r="D893" t="str">
            <v>Dessiccateur</v>
          </cell>
          <cell r="E893">
            <v>40742.582638888889</v>
          </cell>
          <cell r="F893">
            <v>40836.582638888889</v>
          </cell>
          <cell r="G893" t="str">
            <v>Transféré à Persan</v>
          </cell>
          <cell r="I893" t="str">
            <v>Drymax D 30 70 M</v>
          </cell>
          <cell r="J893" t="str">
            <v>KX 00001263</v>
          </cell>
          <cell r="K893" t="str">
            <v>1113  Tuyauteries</v>
          </cell>
          <cell r="L893"/>
          <cell r="M893" t="str">
            <v>230V mono</v>
          </cell>
          <cell r="P893" t="str">
            <v>12.5 A - 2.9 kVA</v>
          </cell>
          <cell r="R893" t="str">
            <v>oui</v>
          </cell>
          <cell r="S893" t="str">
            <v>non</v>
          </cell>
          <cell r="T893" t="str">
            <v>non</v>
          </cell>
          <cell r="U893" t="str">
            <v>non</v>
          </cell>
          <cell r="V893" t="str">
            <v>non</v>
          </cell>
          <cell r="W893" t="str">
            <v>non</v>
          </cell>
          <cell r="AF893"/>
          <cell r="AH893" t="str">
            <v>non</v>
          </cell>
        </row>
        <row r="894">
          <cell r="A894" t="str">
            <v>966</v>
          </cell>
          <cell r="B894">
            <v>42200</v>
          </cell>
          <cell r="C894" t="str">
            <v>Wittmann</v>
          </cell>
          <cell r="D894" t="str">
            <v>Alimenteur de granulés plastiques</v>
          </cell>
          <cell r="E894">
            <v>40742.582638888889</v>
          </cell>
          <cell r="F894">
            <v>42200.582638888889</v>
          </cell>
          <cell r="G894" t="str">
            <v>Transféré à Ingrandes</v>
          </cell>
          <cell r="I894" t="str">
            <v>FEEDMAX S3</v>
          </cell>
          <cell r="J894" t="str">
            <v>FF 00000391</v>
          </cell>
          <cell r="K894" t="str">
            <v>1113  Tuyauteries</v>
          </cell>
          <cell r="L894">
            <v>2007</v>
          </cell>
          <cell r="M894" t="str">
            <v>230V mono</v>
          </cell>
          <cell r="P894" t="str">
            <v>7.4 A 1.7 kVA</v>
          </cell>
          <cell r="R894" t="str">
            <v>non</v>
          </cell>
          <cell r="S894" t="str">
            <v>non</v>
          </cell>
          <cell r="T894" t="str">
            <v>non</v>
          </cell>
          <cell r="U894" t="str">
            <v>non</v>
          </cell>
          <cell r="V894" t="str">
            <v>non</v>
          </cell>
          <cell r="W894" t="str">
            <v>non</v>
          </cell>
          <cell r="AF894" t="str">
            <v>2011 : associé à la presse à injecter N°961</v>
          </cell>
          <cell r="AH894" t="str">
            <v>non</v>
          </cell>
        </row>
        <row r="895">
          <cell r="A895" t="str">
            <v>967</v>
          </cell>
          <cell r="B895">
            <v>40757</v>
          </cell>
          <cell r="C895" t="str">
            <v>EKWO</v>
          </cell>
          <cell r="D895" t="str">
            <v>table élévatrice</v>
          </cell>
          <cell r="E895">
            <v>40735.582638888889</v>
          </cell>
          <cell r="F895">
            <v>0</v>
          </cell>
          <cell r="I895" t="str">
            <v>FP300</v>
          </cell>
          <cell r="J895">
            <v>1107981</v>
          </cell>
          <cell r="K895" t="str">
            <v>1116  Moulage</v>
          </cell>
          <cell r="L895">
            <v>2011</v>
          </cell>
          <cell r="M895" t="str">
            <v>sans</v>
          </cell>
          <cell r="P895"/>
          <cell r="R895" t="str">
            <v>non</v>
          </cell>
          <cell r="S895" t="str">
            <v>non</v>
          </cell>
          <cell r="T895" t="str">
            <v>non</v>
          </cell>
          <cell r="U895" t="str">
            <v>non</v>
          </cell>
          <cell r="V895" t="str">
            <v>non</v>
          </cell>
          <cell r="W895" t="str">
            <v>non</v>
          </cell>
          <cell r="AF895" t="str">
            <v>capacité 300 kg
hauteur mini 320 mm
hauteur maxi 860 mm</v>
          </cell>
          <cell r="AH895" t="str">
            <v>non</v>
          </cell>
        </row>
        <row r="896">
          <cell r="A896" t="str">
            <v>968</v>
          </cell>
          <cell r="B896">
            <v>42060</v>
          </cell>
          <cell r="C896" t="str">
            <v>NOSEM</v>
          </cell>
          <cell r="D896" t="str">
            <v>machine à laver la vaiselle industrielle</v>
          </cell>
          <cell r="E896">
            <v>40742.582638888889</v>
          </cell>
          <cell r="F896">
            <v>42054.540972222225</v>
          </cell>
          <cell r="G896" t="str">
            <v>ferraillage</v>
          </cell>
          <cell r="I896" t="str">
            <v>NC 500A</v>
          </cell>
          <cell r="J896" t="str">
            <v>98 18227</v>
          </cell>
          <cell r="K896" t="str">
            <v>1126  Confection silicones</v>
          </cell>
          <cell r="L896">
            <v>1998</v>
          </cell>
          <cell r="M896" t="str">
            <v>230V mono</v>
          </cell>
          <cell r="P896" t="str">
            <v>3500 W - 15A</v>
          </cell>
          <cell r="R896" t="str">
            <v>non</v>
          </cell>
          <cell r="S896" t="str">
            <v>non</v>
          </cell>
          <cell r="T896" t="str">
            <v>non</v>
          </cell>
          <cell r="U896" t="str">
            <v>oui</v>
          </cell>
          <cell r="V896" t="str">
            <v>oui</v>
          </cell>
          <cell r="W896" t="str">
            <v>non</v>
          </cell>
          <cell r="AF896" t="str">
            <v>équipement acheté sur Leboncoin.fr (500 euros)</v>
          </cell>
          <cell r="AH896" t="str">
            <v>non</v>
          </cell>
        </row>
        <row r="897">
          <cell r="A897" t="str">
            <v>969</v>
          </cell>
          <cell r="B897">
            <v>40856</v>
          </cell>
          <cell r="C897" t="str">
            <v>VILLEMECA</v>
          </cell>
          <cell r="D897" t="str">
            <v>riveteuse oléo-pneumatique</v>
          </cell>
          <cell r="E897">
            <v>0</v>
          </cell>
          <cell r="F897">
            <v>0</v>
          </cell>
          <cell r="I897" t="str">
            <v>HPM 30-50</v>
          </cell>
          <cell r="J897"/>
          <cell r="K897" t="str">
            <v>1120  Colliers spéciaux</v>
          </cell>
          <cell r="M897" t="str">
            <v>sans</v>
          </cell>
          <cell r="P897"/>
          <cell r="R897" t="str">
            <v>oui</v>
          </cell>
          <cell r="S897" t="str">
            <v>non</v>
          </cell>
          <cell r="T897" t="str">
            <v>non</v>
          </cell>
          <cell r="U897" t="str">
            <v>non</v>
          </cell>
          <cell r="V897" t="str">
            <v>non</v>
          </cell>
          <cell r="W897" t="str">
            <v>non</v>
          </cell>
          <cell r="AC897"/>
          <cell r="AE897"/>
          <cell r="AF897" t="str">
            <v>force 30kN sous 7 bars d'air comprimé</v>
          </cell>
          <cell r="AH897" t="str">
            <v>N/A</v>
          </cell>
        </row>
        <row r="898">
          <cell r="A898" t="str">
            <v>970</v>
          </cell>
          <cell r="B898">
            <v>40813</v>
          </cell>
          <cell r="C898" t="str">
            <v>KARCHER</v>
          </cell>
          <cell r="D898" t="str">
            <v>Aspirateur industriel</v>
          </cell>
          <cell r="E898">
            <v>0</v>
          </cell>
          <cell r="F898">
            <v>0</v>
          </cell>
          <cell r="I898" t="str">
            <v>IV 60/36-3</v>
          </cell>
          <cell r="K898" t="str">
            <v>1111  Décolletage</v>
          </cell>
          <cell r="M898" t="str">
            <v>230V mono</v>
          </cell>
          <cell r="P898" t="str">
            <v>3.6 kW</v>
          </cell>
          <cell r="R898" t="str">
            <v>non</v>
          </cell>
          <cell r="S898" t="str">
            <v>non</v>
          </cell>
          <cell r="T898" t="str">
            <v>non</v>
          </cell>
          <cell r="U898" t="str">
            <v>non</v>
          </cell>
          <cell r="V898" t="str">
            <v>non</v>
          </cell>
          <cell r="W898" t="str">
            <v>non</v>
          </cell>
          <cell r="AC898" t="str">
            <v>GARCIA Santiago</v>
          </cell>
          <cell r="AH898" t="str">
            <v>non</v>
          </cell>
        </row>
        <row r="899">
          <cell r="A899" t="str">
            <v>971</v>
          </cell>
          <cell r="B899">
            <v>40879</v>
          </cell>
          <cell r="C899" t="str">
            <v>verder</v>
          </cell>
          <cell r="D899" t="str">
            <v>Pompe pour décongelation uré</v>
          </cell>
          <cell r="E899">
            <v>0</v>
          </cell>
          <cell r="F899">
            <v>0</v>
          </cell>
          <cell r="I899"/>
          <cell r="J899"/>
          <cell r="K899" t="str">
            <v>1113  Tuyauteries</v>
          </cell>
          <cell r="L899"/>
          <cell r="M899"/>
          <cell r="R899" t="str">
            <v>non</v>
          </cell>
          <cell r="S899" t="str">
            <v>non</v>
          </cell>
          <cell r="T899" t="str">
            <v>non</v>
          </cell>
          <cell r="U899" t="str">
            <v>non</v>
          </cell>
          <cell r="V899" t="str">
            <v>non</v>
          </cell>
          <cell r="W899" t="str">
            <v>non</v>
          </cell>
          <cell r="AF899"/>
          <cell r="AH899" t="str">
            <v>non</v>
          </cell>
        </row>
        <row r="900">
          <cell r="A900" t="str">
            <v>972</v>
          </cell>
          <cell r="B900">
            <v>41446</v>
          </cell>
          <cell r="C900" t="str">
            <v>EMB</v>
          </cell>
          <cell r="D900" t="str">
            <v>Machine à bagues taillantes</v>
          </cell>
          <cell r="E900">
            <v>38917.582638888889</v>
          </cell>
          <cell r="F900">
            <v>0</v>
          </cell>
          <cell r="I900" t="str">
            <v>CAM 34</v>
          </cell>
          <cell r="J900" t="str">
            <v>CAM34 / DP / 0603 / 197</v>
          </cell>
          <cell r="K900" t="str">
            <v>1113  Tuyauteries</v>
          </cell>
          <cell r="L900">
            <v>2003</v>
          </cell>
          <cell r="M900"/>
          <cell r="R900" t="str">
            <v>non</v>
          </cell>
          <cell r="S900" t="str">
            <v>non</v>
          </cell>
          <cell r="T900" t="str">
            <v>non</v>
          </cell>
          <cell r="U900" t="str">
            <v>non</v>
          </cell>
          <cell r="V900" t="str">
            <v>non</v>
          </cell>
          <cell r="W900" t="str">
            <v>non</v>
          </cell>
          <cell r="AF900" t="str">
            <v>max 400 bar</v>
          </cell>
          <cell r="AH900" t="str">
            <v>non</v>
          </cell>
        </row>
        <row r="901">
          <cell r="A901" t="str">
            <v>973</v>
          </cell>
          <cell r="B901">
            <v>43157</v>
          </cell>
          <cell r="C901" t="str">
            <v>Karcher</v>
          </cell>
          <cell r="D901" t="str">
            <v>Autolaveuse</v>
          </cell>
          <cell r="E901">
            <v>0</v>
          </cell>
          <cell r="F901">
            <v>40843.083344907405</v>
          </cell>
          <cell r="G901" t="str">
            <v>Suppression - Equipement identifié 2 fois (N°974)</v>
          </cell>
          <cell r="I901"/>
          <cell r="K901" t="str">
            <v>IG  Installations générales</v>
          </cell>
          <cell r="L901"/>
          <cell r="M901" t="str">
            <v>230V mono</v>
          </cell>
          <cell r="R901" t="str">
            <v>non</v>
          </cell>
          <cell r="S901" t="str">
            <v>non</v>
          </cell>
          <cell r="T901" t="str">
            <v>non</v>
          </cell>
          <cell r="U901" t="str">
            <v>non</v>
          </cell>
          <cell r="V901" t="str">
            <v>non</v>
          </cell>
          <cell r="W901" t="str">
            <v>non</v>
          </cell>
          <cell r="AH901" t="str">
            <v>non</v>
          </cell>
        </row>
        <row r="902">
          <cell r="A902" t="str">
            <v>974</v>
          </cell>
          <cell r="B902">
            <v>40857</v>
          </cell>
          <cell r="C902" t="str">
            <v>Karcher</v>
          </cell>
          <cell r="D902" t="str">
            <v>Autolaveuse</v>
          </cell>
          <cell r="E902">
            <v>40857.540972222225</v>
          </cell>
          <cell r="F902">
            <v>0</v>
          </cell>
          <cell r="I902" t="str">
            <v>BR 40/10 C Adv</v>
          </cell>
          <cell r="J902"/>
          <cell r="K902"/>
          <cell r="L902">
            <v>2011</v>
          </cell>
          <cell r="M902"/>
          <cell r="P902"/>
          <cell r="R902" t="str">
            <v>non</v>
          </cell>
          <cell r="S902" t="str">
            <v>non</v>
          </cell>
          <cell r="T902" t="str">
            <v>non</v>
          </cell>
          <cell r="U902" t="str">
            <v>non</v>
          </cell>
          <cell r="V902" t="str">
            <v>non</v>
          </cell>
          <cell r="W902" t="str">
            <v>non</v>
          </cell>
          <cell r="AC902"/>
          <cell r="AE902"/>
          <cell r="AF902"/>
          <cell r="AH902" t="str">
            <v>N/A</v>
          </cell>
        </row>
        <row r="903">
          <cell r="A903" t="str">
            <v>975</v>
          </cell>
          <cell r="B903">
            <v>42450</v>
          </cell>
          <cell r="C903" t="str">
            <v>ESPA</v>
          </cell>
          <cell r="D903" t="str">
            <v>Poste soudure Terel</v>
          </cell>
          <cell r="E903">
            <v>0</v>
          </cell>
          <cell r="F903">
            <v>42447.041678240741</v>
          </cell>
          <cell r="G903" t="str">
            <v>ferraillage</v>
          </cell>
          <cell r="K903" t="str">
            <v>1160  Méthodes industrialisation</v>
          </cell>
          <cell r="L903">
            <v>2011</v>
          </cell>
          <cell r="M903" t="str">
            <v>230V mono</v>
          </cell>
          <cell r="R903" t="str">
            <v>oui</v>
          </cell>
          <cell r="S903" t="str">
            <v>non</v>
          </cell>
          <cell r="T903" t="str">
            <v>non</v>
          </cell>
          <cell r="U903" t="str">
            <v>non</v>
          </cell>
          <cell r="V903" t="str">
            <v>non</v>
          </cell>
          <cell r="W903" t="str">
            <v>non</v>
          </cell>
          <cell r="AF903" t="str">
            <v>Stocké au local MI au 25/02/2015</v>
          </cell>
          <cell r="AH903" t="str">
            <v>non</v>
          </cell>
        </row>
        <row r="904">
          <cell r="A904" t="str">
            <v>976</v>
          </cell>
          <cell r="B904">
            <v>42768</v>
          </cell>
          <cell r="C904" t="str">
            <v>ESPA</v>
          </cell>
          <cell r="D904" t="str">
            <v>Poste vulcanisation effet Joule manchettes</v>
          </cell>
          <cell r="E904">
            <v>0</v>
          </cell>
          <cell r="F904">
            <v>0</v>
          </cell>
          <cell r="I904"/>
          <cell r="J904"/>
          <cell r="K904" t="str">
            <v>1125  Gaines légères</v>
          </cell>
          <cell r="L904">
            <v>2011</v>
          </cell>
          <cell r="M904" t="str">
            <v>410V tri</v>
          </cell>
          <cell r="R904" t="str">
            <v>oui</v>
          </cell>
          <cell r="S904" t="str">
            <v>non</v>
          </cell>
          <cell r="T904" t="str">
            <v>non</v>
          </cell>
          <cell r="U904" t="str">
            <v>non</v>
          </cell>
          <cell r="V904" t="str">
            <v>non</v>
          </cell>
          <cell r="W904" t="str">
            <v>non</v>
          </cell>
          <cell r="AE904"/>
          <cell r="AF904"/>
          <cell r="AH904" t="str">
            <v>oui</v>
          </cell>
        </row>
        <row r="905">
          <cell r="A905" t="str">
            <v>977</v>
          </cell>
          <cell r="B905">
            <v>40879</v>
          </cell>
          <cell r="C905" t="str">
            <v>Schleuniger</v>
          </cell>
          <cell r="D905" t="str">
            <v>machine de coupe automatique</v>
          </cell>
          <cell r="E905">
            <v>40864.540972222225</v>
          </cell>
          <cell r="F905">
            <v>0</v>
          </cell>
          <cell r="I905" t="str">
            <v>EC3300</v>
          </cell>
          <cell r="J905">
            <v>614</v>
          </cell>
          <cell r="K905" t="str">
            <v>1113  Tuyauteries</v>
          </cell>
          <cell r="L905">
            <v>2011</v>
          </cell>
          <cell r="M905" t="str">
            <v>230V mono</v>
          </cell>
          <cell r="P905"/>
          <cell r="R905" t="str">
            <v>non</v>
          </cell>
          <cell r="S905" t="str">
            <v>non</v>
          </cell>
          <cell r="T905" t="str">
            <v>non</v>
          </cell>
          <cell r="U905" t="str">
            <v>non</v>
          </cell>
          <cell r="V905" t="str">
            <v>non</v>
          </cell>
          <cell r="W905" t="str">
            <v>non</v>
          </cell>
          <cell r="AC905"/>
          <cell r="AE905" t="str">
            <v>LIMTECH (distributeur)</v>
          </cell>
          <cell r="AF905" t="str">
            <v>Acquis en 2011 pour coupe gaine thermo et gaines IVECO en section Tuyauteries</v>
          </cell>
          <cell r="AH905" t="str">
            <v>non</v>
          </cell>
        </row>
        <row r="906">
          <cell r="A906" t="str">
            <v>978</v>
          </cell>
          <cell r="B906">
            <v>40870</v>
          </cell>
          <cell r="C906" t="str">
            <v>MORETTO</v>
          </cell>
          <cell r="D906" t="str">
            <v>Dessiccateur 50 litres</v>
          </cell>
          <cell r="E906">
            <v>0</v>
          </cell>
          <cell r="F906">
            <v>0</v>
          </cell>
          <cell r="I906" t="str">
            <v>D4TW</v>
          </cell>
          <cell r="J906"/>
          <cell r="K906" t="str">
            <v>1113  Tuyauteries</v>
          </cell>
          <cell r="L906"/>
          <cell r="M906"/>
          <cell r="R906" t="str">
            <v>non</v>
          </cell>
          <cell r="S906" t="str">
            <v>non</v>
          </cell>
          <cell r="T906" t="str">
            <v>non</v>
          </cell>
          <cell r="U906" t="str">
            <v>non</v>
          </cell>
          <cell r="V906" t="str">
            <v>non</v>
          </cell>
          <cell r="W906" t="str">
            <v>non</v>
          </cell>
          <cell r="AE906"/>
          <cell r="AF906"/>
          <cell r="AH906" t="str">
            <v>non</v>
          </cell>
        </row>
        <row r="907">
          <cell r="A907" t="str">
            <v>979</v>
          </cell>
          <cell r="B907">
            <v>43424</v>
          </cell>
          <cell r="C907" t="str">
            <v>SCHLEUNIGER</v>
          </cell>
          <cell r="D907" t="str">
            <v>Machine de fenétrage / dégaineuse (coupe)</v>
          </cell>
          <cell r="E907">
            <v>0</v>
          </cell>
          <cell r="F907">
            <v>0</v>
          </cell>
          <cell r="I907" t="str">
            <v>JS 8310  ( Jacket Strip 8310 )</v>
          </cell>
          <cell r="J907">
            <v>406100</v>
          </cell>
          <cell r="K907" t="str">
            <v>1113  Tuyauteries</v>
          </cell>
          <cell r="L907">
            <v>2011</v>
          </cell>
          <cell r="M907" t="str">
            <v>230V mono</v>
          </cell>
          <cell r="R907" t="str">
            <v>oui</v>
          </cell>
          <cell r="S907" t="str">
            <v>non</v>
          </cell>
          <cell r="T907" t="str">
            <v>non</v>
          </cell>
          <cell r="U907" t="str">
            <v>non</v>
          </cell>
          <cell r="V907" t="str">
            <v>non</v>
          </cell>
          <cell r="W907" t="str">
            <v>non</v>
          </cell>
          <cell r="AE907" t="str">
            <v>coût réel 9590¿HT</v>
          </cell>
          <cell r="AF907" t="str">
            <v>pour réaliser les fenétrage sur les tuyauteries PTC (urée)</v>
          </cell>
          <cell r="AH907" t="str">
            <v>non</v>
          </cell>
        </row>
        <row r="908">
          <cell r="A908" t="str">
            <v>980</v>
          </cell>
          <cell r="B908">
            <v>40879</v>
          </cell>
          <cell r="D908" t="str">
            <v>Aspiration pour banc d'essai Linkéo N°982</v>
          </cell>
          <cell r="E908">
            <v>0</v>
          </cell>
          <cell r="F908">
            <v>0</v>
          </cell>
          <cell r="K908" t="str">
            <v>1159  Essais</v>
          </cell>
          <cell r="M908"/>
          <cell r="R908" t="str">
            <v>non</v>
          </cell>
          <cell r="S908" t="str">
            <v>non</v>
          </cell>
          <cell r="T908" t="str">
            <v>non</v>
          </cell>
          <cell r="U908" t="str">
            <v>non</v>
          </cell>
          <cell r="V908" t="str">
            <v>non</v>
          </cell>
          <cell r="W908" t="str">
            <v>non</v>
          </cell>
          <cell r="AF908"/>
          <cell r="AH908" t="str">
            <v>non</v>
          </cell>
        </row>
        <row r="909">
          <cell r="A909" t="str">
            <v>981</v>
          </cell>
          <cell r="B909">
            <v>40911</v>
          </cell>
          <cell r="D909" t="str">
            <v>Aspiration pour tresseuses et pose calo</v>
          </cell>
          <cell r="E909">
            <v>0</v>
          </cell>
          <cell r="F909">
            <v>0</v>
          </cell>
          <cell r="K909" t="str">
            <v>1115  Tuyaux</v>
          </cell>
          <cell r="M909"/>
          <cell r="R909" t="str">
            <v>non</v>
          </cell>
          <cell r="S909" t="str">
            <v>non</v>
          </cell>
          <cell r="T909" t="str">
            <v>non</v>
          </cell>
          <cell r="U909" t="str">
            <v>non</v>
          </cell>
          <cell r="V909" t="str">
            <v>non</v>
          </cell>
          <cell r="W909" t="str">
            <v>non</v>
          </cell>
          <cell r="AF909" t="str">
            <v>Equipement identifié, mais commande non validée par F. Le Du en décembre 2011</v>
          </cell>
          <cell r="AH909" t="str">
            <v>non</v>
          </cell>
        </row>
        <row r="910">
          <cell r="A910" t="str">
            <v>982</v>
          </cell>
          <cell r="B910">
            <v>40879</v>
          </cell>
          <cell r="C910"/>
          <cell r="D910" t="str">
            <v>Banc d'essais Linkéo</v>
          </cell>
          <cell r="E910">
            <v>0</v>
          </cell>
          <cell r="F910">
            <v>0</v>
          </cell>
          <cell r="I910"/>
          <cell r="J910"/>
          <cell r="K910" t="str">
            <v>1159  Essais</v>
          </cell>
          <cell r="L910"/>
          <cell r="M910"/>
          <cell r="R910" t="str">
            <v>non</v>
          </cell>
          <cell r="S910" t="str">
            <v>non</v>
          </cell>
          <cell r="T910" t="str">
            <v>non</v>
          </cell>
          <cell r="U910" t="str">
            <v>non</v>
          </cell>
          <cell r="V910" t="str">
            <v>non</v>
          </cell>
          <cell r="W910" t="str">
            <v>oui</v>
          </cell>
          <cell r="AF910" t="str">
            <v>- Banc récupéré au CDR par Romain Hellec en 2011
- associé à l'aspiration N°980</v>
          </cell>
          <cell r="AH910" t="str">
            <v>non</v>
          </cell>
        </row>
        <row r="911">
          <cell r="A911" t="str">
            <v>983</v>
          </cell>
          <cell r="B911">
            <v>42331</v>
          </cell>
          <cell r="C911" t="str">
            <v>PRONOMIC</v>
          </cell>
          <cell r="D911" t="str">
            <v>Chariot manipulateur électrique</v>
          </cell>
          <cell r="E911">
            <v>0</v>
          </cell>
          <cell r="F911">
            <v>0</v>
          </cell>
          <cell r="I911" t="str">
            <v>Lift &amp; Drive 90E</v>
          </cell>
          <cell r="J911" t="str">
            <v>15506A-0013</v>
          </cell>
          <cell r="K911" t="str">
            <v>1111  Décolletage</v>
          </cell>
          <cell r="L911">
            <v>2011</v>
          </cell>
          <cell r="M911" t="str">
            <v>230V mono</v>
          </cell>
          <cell r="R911" t="str">
            <v>non</v>
          </cell>
          <cell r="S911" t="str">
            <v>non</v>
          </cell>
          <cell r="T911" t="str">
            <v>non</v>
          </cell>
          <cell r="U911" t="str">
            <v>non</v>
          </cell>
          <cell r="V911" t="str">
            <v>non</v>
          </cell>
          <cell r="W911" t="str">
            <v>non</v>
          </cell>
          <cell r="AF911" t="str">
            <v>Acquis initialement pour chargement bobines tuyau sur dévidoir machine de coupe N°857</v>
          </cell>
          <cell r="AH911" t="str">
            <v>non</v>
          </cell>
        </row>
        <row r="912">
          <cell r="A912" t="str">
            <v>984</v>
          </cell>
          <cell r="B912">
            <v>40926</v>
          </cell>
          <cell r="C912" t="str">
            <v>Babyplast</v>
          </cell>
          <cell r="D912" t="str">
            <v>Babypresse verticale</v>
          </cell>
          <cell r="E912">
            <v>0</v>
          </cell>
          <cell r="F912">
            <v>0</v>
          </cell>
          <cell r="I912" t="str">
            <v>VER6/10VPM</v>
          </cell>
          <cell r="J912"/>
          <cell r="K912" t="str">
            <v>1113  Tuyauteries</v>
          </cell>
          <cell r="M912" t="str">
            <v>230V tri</v>
          </cell>
          <cell r="R912" t="str">
            <v>oui</v>
          </cell>
          <cell r="S912" t="str">
            <v>non</v>
          </cell>
          <cell r="T912" t="str">
            <v>non</v>
          </cell>
          <cell r="U912" t="str">
            <v>non</v>
          </cell>
          <cell r="V912" t="str">
            <v>non</v>
          </cell>
          <cell r="W912" t="str">
            <v>non</v>
          </cell>
          <cell r="AC912"/>
          <cell r="AF912"/>
          <cell r="AH912" t="str">
            <v>N/A</v>
          </cell>
        </row>
        <row r="913">
          <cell r="A913" t="str">
            <v>985</v>
          </cell>
          <cell r="B913">
            <v>42300</v>
          </cell>
          <cell r="C913" t="str">
            <v>HUCHEZ</v>
          </cell>
          <cell r="D913" t="str">
            <v>Potence  70 kg + palan 100kg</v>
          </cell>
          <cell r="E913">
            <v>0</v>
          </cell>
          <cell r="F913">
            <v>0</v>
          </cell>
          <cell r="I913">
            <v>912</v>
          </cell>
          <cell r="J913">
            <v>6152</v>
          </cell>
          <cell r="K913" t="str">
            <v>1128  Linkeo</v>
          </cell>
          <cell r="M913"/>
          <cell r="R913" t="str">
            <v>non</v>
          </cell>
          <cell r="S913" t="str">
            <v>non</v>
          </cell>
          <cell r="T913" t="str">
            <v>non</v>
          </cell>
          <cell r="U913" t="str">
            <v>non</v>
          </cell>
          <cell r="V913" t="str">
            <v>non</v>
          </cell>
          <cell r="W913" t="str">
            <v>non</v>
          </cell>
          <cell r="AC913" t="str">
            <v>Déclaration de conformité
Notice d'instructions (potences légères avec chariot crochet - référence 912 et 913</v>
          </cell>
          <cell r="AF913" t="str">
            <v>Acquisition 2011 pour chargement dévidoir motorisé N°865
Portée 4m - réimplanté section Linkéo fin 2013 suite montage plateforme bâtiment 109</v>
          </cell>
          <cell r="AH913" t="str">
            <v>non</v>
          </cell>
        </row>
        <row r="914">
          <cell r="A914" t="str">
            <v>986</v>
          </cell>
          <cell r="B914">
            <v>42776</v>
          </cell>
          <cell r="C914" t="str">
            <v>MTA</v>
          </cell>
          <cell r="D914" t="str">
            <v>Refroidisseur d'eau  air/eau (groupe clim)</v>
          </cell>
          <cell r="E914">
            <v>0</v>
          </cell>
          <cell r="F914">
            <v>0</v>
          </cell>
          <cell r="G914"/>
          <cell r="I914" t="str">
            <v>TAEEVOM 10/P3</v>
          </cell>
          <cell r="J914">
            <v>2200158041</v>
          </cell>
          <cell r="K914" t="str">
            <v>1113  Tuyauteries</v>
          </cell>
          <cell r="L914"/>
          <cell r="M914" t="str">
            <v>230V mono</v>
          </cell>
          <cell r="P914"/>
          <cell r="R914" t="str">
            <v>non</v>
          </cell>
          <cell r="S914" t="str">
            <v>non</v>
          </cell>
          <cell r="T914" t="str">
            <v>non</v>
          </cell>
          <cell r="U914" t="str">
            <v>oui</v>
          </cell>
          <cell r="V914" t="str">
            <v>non</v>
          </cell>
          <cell r="W914" t="str">
            <v>non</v>
          </cell>
          <cell r="AC914" t="str">
            <v>Manuel N°38178800360</v>
          </cell>
          <cell r="AF914" t="str">
            <v xml:space="preserve">acheté pour refroidir presse à injecter Babypresse (N°984)
R407C - 0,825 kg
</v>
          </cell>
          <cell r="AH914" t="str">
            <v>non</v>
          </cell>
        </row>
        <row r="915">
          <cell r="A915" t="str">
            <v>987</v>
          </cell>
          <cell r="B915">
            <v>41235</v>
          </cell>
          <cell r="C915" t="str">
            <v>ENGEL</v>
          </cell>
          <cell r="D915" t="str">
            <v>Presse à injecter horizontale ENGEL 125T</v>
          </cell>
          <cell r="E915">
            <v>0</v>
          </cell>
          <cell r="F915">
            <v>41208.582638888889</v>
          </cell>
          <cell r="G915" t="str">
            <v>Transférée à Ingrandes</v>
          </cell>
          <cell r="I915" t="str">
            <v>ES 650 / 125 HL</v>
          </cell>
          <cell r="J915">
            <v>27490</v>
          </cell>
          <cell r="K915"/>
          <cell r="L915">
            <v>1995</v>
          </cell>
          <cell r="M915" t="str">
            <v>410V tri</v>
          </cell>
          <cell r="P915" t="str">
            <v>98 kW</v>
          </cell>
          <cell r="R915" t="str">
            <v>oui</v>
          </cell>
          <cell r="S915" t="str">
            <v>non</v>
          </cell>
          <cell r="T915" t="str">
            <v>non</v>
          </cell>
          <cell r="U915" t="str">
            <v>non</v>
          </cell>
          <cell r="V915" t="str">
            <v>non</v>
          </cell>
          <cell r="W915" t="str">
            <v>non</v>
          </cell>
          <cell r="AF915" t="str">
            <v>Presse transférée de Hutchinson Polymères (janvier 2012), stockée depuis 18 mois env chez SMTRT (transporteur), ex presse de Joué les Tours Transmission</v>
          </cell>
          <cell r="AH915" t="str">
            <v>non</v>
          </cell>
        </row>
        <row r="916">
          <cell r="A916" t="str">
            <v>988</v>
          </cell>
          <cell r="B916">
            <v>40911</v>
          </cell>
          <cell r="C916" t="str">
            <v>Wesco Industrial Product</v>
          </cell>
          <cell r="D916" t="str">
            <v>Table de levage 500 kg</v>
          </cell>
          <cell r="E916">
            <v>0</v>
          </cell>
          <cell r="F916">
            <v>0</v>
          </cell>
          <cell r="I916" t="str">
            <v>LT 051818</v>
          </cell>
          <cell r="J916">
            <v>118417</v>
          </cell>
          <cell r="K916" t="str">
            <v>1123  Passivation / Finition décolletage</v>
          </cell>
          <cell r="L916"/>
          <cell r="M916" t="str">
            <v>sans</v>
          </cell>
          <cell r="Q916"/>
          <cell r="R916" t="str">
            <v>non</v>
          </cell>
          <cell r="S916" t="str">
            <v>non</v>
          </cell>
          <cell r="T916" t="str">
            <v>non</v>
          </cell>
          <cell r="U916" t="str">
            <v>non</v>
          </cell>
          <cell r="V916" t="str">
            <v>non</v>
          </cell>
          <cell r="W916" t="str">
            <v>non</v>
          </cell>
          <cell r="AC916"/>
          <cell r="AF916" t="str">
            <v>Capacité 500 kg</v>
          </cell>
          <cell r="AH916" t="str">
            <v>non</v>
          </cell>
        </row>
        <row r="917">
          <cell r="A917" t="str">
            <v>989</v>
          </cell>
          <cell r="B917">
            <v>40947</v>
          </cell>
          <cell r="C917" t="str">
            <v>EKWO</v>
          </cell>
          <cell r="D917" t="str">
            <v>Table élévatrice 500 kg</v>
          </cell>
          <cell r="E917">
            <v>0</v>
          </cell>
          <cell r="F917">
            <v>0</v>
          </cell>
          <cell r="I917" t="str">
            <v>FB 500</v>
          </cell>
          <cell r="J917">
            <v>1129859</v>
          </cell>
          <cell r="K917" t="str">
            <v>1126  Confection silicones</v>
          </cell>
          <cell r="L917">
            <v>2011</v>
          </cell>
          <cell r="M917" t="str">
            <v>sans</v>
          </cell>
          <cell r="R917" t="str">
            <v>non</v>
          </cell>
          <cell r="S917" t="str">
            <v>non</v>
          </cell>
          <cell r="T917" t="str">
            <v>non</v>
          </cell>
          <cell r="U917" t="str">
            <v>non</v>
          </cell>
          <cell r="V917" t="str">
            <v>non</v>
          </cell>
          <cell r="W917" t="str">
            <v>non</v>
          </cell>
          <cell r="AE917"/>
          <cell r="AF917"/>
          <cell r="AH917" t="str">
            <v>non</v>
          </cell>
        </row>
        <row r="918">
          <cell r="A918" t="str">
            <v>990</v>
          </cell>
          <cell r="B918">
            <v>40948</v>
          </cell>
          <cell r="C918" t="str">
            <v>PROMONIC</v>
          </cell>
          <cell r="D918" t="str">
            <v>Chariot manipulateur électrique</v>
          </cell>
          <cell r="E918">
            <v>40942.540972222225</v>
          </cell>
          <cell r="F918">
            <v>0</v>
          </cell>
          <cell r="I918" t="str">
            <v>Lift &amp; drive 90E</v>
          </cell>
          <cell r="J918" t="str">
            <v>15501A-0076</v>
          </cell>
          <cell r="K918" t="str">
            <v>1117  Soudure</v>
          </cell>
          <cell r="M918" t="str">
            <v>sans</v>
          </cell>
          <cell r="R918" t="str">
            <v>non</v>
          </cell>
          <cell r="S918" t="str">
            <v>non</v>
          </cell>
          <cell r="T918" t="str">
            <v>non</v>
          </cell>
          <cell r="U918" t="str">
            <v>non</v>
          </cell>
          <cell r="V918" t="str">
            <v>non</v>
          </cell>
          <cell r="W918" t="str">
            <v>non</v>
          </cell>
          <cell r="AF918" t="str">
            <v>capacité 90kg
levée 1470 mm</v>
          </cell>
          <cell r="AH918" t="str">
            <v>non</v>
          </cell>
        </row>
        <row r="919">
          <cell r="A919" t="str">
            <v>991</v>
          </cell>
          <cell r="B919">
            <v>42776</v>
          </cell>
          <cell r="C919" t="str">
            <v>CLIMATS</v>
          </cell>
          <cell r="D919" t="str">
            <v>enceinte climatique CLIMATS</v>
          </cell>
          <cell r="E919">
            <v>41057.582638888889</v>
          </cell>
          <cell r="F919">
            <v>0</v>
          </cell>
          <cell r="K919" t="str">
            <v>1159  Essais</v>
          </cell>
          <cell r="M919" t="str">
            <v>410V tri</v>
          </cell>
          <cell r="R919" t="str">
            <v>oui</v>
          </cell>
          <cell r="S919" t="str">
            <v>non</v>
          </cell>
          <cell r="T919" t="str">
            <v>non</v>
          </cell>
          <cell r="U919" t="str">
            <v>non</v>
          </cell>
          <cell r="V919" t="str">
            <v>non</v>
          </cell>
          <cell r="W919" t="str">
            <v>non</v>
          </cell>
          <cell r="AF919" t="str">
            <v xml:space="preserve">R404A - 2 kg
R23 - 1,4 kg
</v>
          </cell>
          <cell r="AH919" t="str">
            <v>non</v>
          </cell>
        </row>
        <row r="920">
          <cell r="A920" t="str">
            <v>992</v>
          </cell>
          <cell r="B920">
            <v>42776</v>
          </cell>
          <cell r="C920" t="str">
            <v>CLIMATS</v>
          </cell>
          <cell r="D920" t="str">
            <v>enceinte climatique CLIMATS</v>
          </cell>
          <cell r="E920">
            <v>41057.582638888889</v>
          </cell>
          <cell r="F920">
            <v>0</v>
          </cell>
          <cell r="I920"/>
          <cell r="J920"/>
          <cell r="K920" t="str">
            <v>1159  Essais</v>
          </cell>
          <cell r="M920" t="str">
            <v>410V tri</v>
          </cell>
          <cell r="R920" t="str">
            <v>oui</v>
          </cell>
          <cell r="S920" t="str">
            <v>non</v>
          </cell>
          <cell r="T920" t="str">
            <v>non</v>
          </cell>
          <cell r="U920" t="str">
            <v>non</v>
          </cell>
          <cell r="V920" t="str">
            <v>non</v>
          </cell>
          <cell r="W920" t="str">
            <v>non</v>
          </cell>
          <cell r="AF920" t="str">
            <v xml:space="preserve">R404A - 2 kg
R23 - 1,4 kg
</v>
          </cell>
          <cell r="AH920" t="str">
            <v>non</v>
          </cell>
        </row>
        <row r="921">
          <cell r="A921" t="str">
            <v>993</v>
          </cell>
          <cell r="B921">
            <v>42776</v>
          </cell>
          <cell r="C921" t="str">
            <v>CLIMATS</v>
          </cell>
          <cell r="D921" t="str">
            <v>enceinte climatique CLIMATS</v>
          </cell>
          <cell r="E921">
            <v>41057.582638888889</v>
          </cell>
          <cell r="F921">
            <v>0</v>
          </cell>
          <cell r="I921"/>
          <cell r="J921"/>
          <cell r="K921" t="str">
            <v>1159  Essais</v>
          </cell>
          <cell r="M921" t="str">
            <v>410V tri</v>
          </cell>
          <cell r="Q921"/>
          <cell r="R921" t="str">
            <v>oui</v>
          </cell>
          <cell r="S921" t="str">
            <v>non</v>
          </cell>
          <cell r="T921" t="str">
            <v>non</v>
          </cell>
          <cell r="U921" t="str">
            <v>non</v>
          </cell>
          <cell r="V921" t="str">
            <v>non</v>
          </cell>
          <cell r="W921" t="str">
            <v>oui</v>
          </cell>
          <cell r="AC921"/>
          <cell r="AE921"/>
          <cell r="AF921" t="str">
            <v xml:space="preserve">R404A - 2 kg
R23 - 1,4 kg
</v>
          </cell>
          <cell r="AH921" t="str">
            <v>non</v>
          </cell>
        </row>
        <row r="922">
          <cell r="A922" t="str">
            <v>994</v>
          </cell>
          <cell r="B922">
            <v>40963</v>
          </cell>
          <cell r="C922" t="str">
            <v>LUTZ</v>
          </cell>
          <cell r="D922" t="str">
            <v>Pompe portative pour acide</v>
          </cell>
          <cell r="E922">
            <v>0</v>
          </cell>
          <cell r="F922">
            <v>0</v>
          </cell>
          <cell r="I922"/>
          <cell r="J922"/>
          <cell r="K922" t="str">
            <v>1123  Passivation / Finition décolletage</v>
          </cell>
          <cell r="L922"/>
          <cell r="M922" t="str">
            <v>230V mono</v>
          </cell>
          <cell r="P922"/>
          <cell r="R922" t="str">
            <v>non</v>
          </cell>
          <cell r="S922" t="str">
            <v>non</v>
          </cell>
          <cell r="T922" t="str">
            <v>non</v>
          </cell>
          <cell r="U922" t="str">
            <v>non</v>
          </cell>
          <cell r="V922" t="str">
            <v>non</v>
          </cell>
          <cell r="W922" t="str">
            <v>non</v>
          </cell>
          <cell r="AF922"/>
          <cell r="AH922" t="str">
            <v>non</v>
          </cell>
        </row>
        <row r="923">
          <cell r="A923" t="str">
            <v>996</v>
          </cell>
          <cell r="B923">
            <v>41592</v>
          </cell>
          <cell r="C923" t="str">
            <v>RIES</v>
          </cell>
          <cell r="D923" t="str">
            <v>Sertisseuse 6 mors tête ouverte</v>
          </cell>
          <cell r="E923">
            <v>0</v>
          </cell>
          <cell r="F923">
            <v>41592.540972222225</v>
          </cell>
          <cell r="G923" t="str">
            <v xml:space="preserve">Ferraillage </v>
          </cell>
          <cell r="I923"/>
          <cell r="K923" t="str">
            <v>1113  Tuyauteries</v>
          </cell>
          <cell r="M923"/>
          <cell r="P923"/>
          <cell r="R923" t="str">
            <v>non</v>
          </cell>
          <cell r="S923" t="str">
            <v>non</v>
          </cell>
          <cell r="T923" t="str">
            <v>non</v>
          </cell>
          <cell r="U923" t="str">
            <v>non</v>
          </cell>
          <cell r="V923" t="str">
            <v>non</v>
          </cell>
          <cell r="W923" t="str">
            <v>non</v>
          </cell>
          <cell r="AE923"/>
          <cell r="AF923" t="str">
            <v>Equipement en provenance de Montargis (Rampe DV 1604)
Rétrofit par RIES en 2012 / 2013 pour besoin sertissage clim Super Puma impossible car puissance insuffisante - Rétrofit abandonné</v>
          </cell>
          <cell r="AH923" t="str">
            <v>non</v>
          </cell>
        </row>
        <row r="924">
          <cell r="A924" t="str">
            <v>997</v>
          </cell>
          <cell r="B924">
            <v>43424</v>
          </cell>
          <cell r="C924"/>
          <cell r="D924" t="str">
            <v>Tronçonneuse de gaine (coupe)</v>
          </cell>
          <cell r="E924">
            <v>41029.582638888889</v>
          </cell>
          <cell r="F924">
            <v>0</v>
          </cell>
          <cell r="I924" t="str">
            <v>M2</v>
          </cell>
          <cell r="J924"/>
          <cell r="K924" t="str">
            <v>1126  Confection silicones</v>
          </cell>
          <cell r="L924"/>
          <cell r="M924" t="str">
            <v>410V tri</v>
          </cell>
          <cell r="P924" t="str">
            <v>2.2 kw</v>
          </cell>
          <cell r="R924" t="str">
            <v>non</v>
          </cell>
          <cell r="S924" t="str">
            <v>non</v>
          </cell>
          <cell r="T924" t="str">
            <v>non</v>
          </cell>
          <cell r="U924" t="str">
            <v>non</v>
          </cell>
          <cell r="V924" t="str">
            <v>non</v>
          </cell>
          <cell r="W924" t="str">
            <v>non</v>
          </cell>
          <cell r="AE924" t="str">
            <v>Montants 2012
- tronçonneuse 1250¿HT, remisée à 1000 ¿HT
- disque 165 ¿HT</v>
          </cell>
          <cell r="AF924" t="str">
            <v>capacité 1" 4 SP
disque 250 x 3 x 25.4</v>
          </cell>
          <cell r="AH924" t="str">
            <v>oui</v>
          </cell>
        </row>
        <row r="925">
          <cell r="A925" t="str">
            <v>998</v>
          </cell>
          <cell r="B925">
            <v>41025</v>
          </cell>
          <cell r="C925"/>
          <cell r="D925" t="str">
            <v>Aspiration pour tour N°821</v>
          </cell>
          <cell r="E925">
            <v>0</v>
          </cell>
          <cell r="F925">
            <v>0</v>
          </cell>
          <cell r="I925"/>
          <cell r="J925"/>
          <cell r="K925" t="str">
            <v>1126  Confection silicones</v>
          </cell>
          <cell r="L925"/>
          <cell r="M925"/>
          <cell r="P925"/>
          <cell r="R925" t="str">
            <v>non</v>
          </cell>
          <cell r="S925" t="str">
            <v>non</v>
          </cell>
          <cell r="T925" t="str">
            <v>non</v>
          </cell>
          <cell r="U925" t="str">
            <v>non</v>
          </cell>
          <cell r="V925" t="str">
            <v>non</v>
          </cell>
          <cell r="W925" t="str">
            <v>non</v>
          </cell>
          <cell r="AE925"/>
          <cell r="AF925" t="str">
            <v>associé au tour N°821</v>
          </cell>
          <cell r="AH925" t="str">
            <v>non</v>
          </cell>
        </row>
        <row r="926">
          <cell r="A926" t="str">
            <v>999</v>
          </cell>
          <cell r="B926">
            <v>41069</v>
          </cell>
          <cell r="C926" t="str">
            <v>TOPAL</v>
          </cell>
          <cell r="D926" t="str">
            <v>aimant de levage 125 / 300 kg</v>
          </cell>
          <cell r="E926">
            <v>0</v>
          </cell>
          <cell r="F926">
            <v>0</v>
          </cell>
          <cell r="I926" t="str">
            <v>MAGFOR 300</v>
          </cell>
          <cell r="J926" t="str">
            <v>code  54488  N° 517861</v>
          </cell>
          <cell r="K926" t="str">
            <v>1111  Décolletage</v>
          </cell>
          <cell r="L926"/>
          <cell r="M926" t="str">
            <v>sans</v>
          </cell>
          <cell r="P926"/>
          <cell r="R926" t="str">
            <v>non</v>
          </cell>
          <cell r="S926" t="str">
            <v>non</v>
          </cell>
          <cell r="T926" t="str">
            <v>non</v>
          </cell>
          <cell r="U926" t="str">
            <v>non</v>
          </cell>
          <cell r="V926" t="str">
            <v>non</v>
          </cell>
          <cell r="W926" t="str">
            <v>non</v>
          </cell>
          <cell r="AE926" t="str">
            <v>Fournisseur TRACTEL Solution SAS</v>
          </cell>
          <cell r="AF926" t="str">
            <v xml:space="preserve">POIDS DE LEVAGE MAXI SUR SURFACE PLANE 300 KG epaisseur MAXI  25mm et MINI 4mm
POIDS DE LEVAGE MAXI SUR SURFACE CYLINDRIQUE 125 KG DIAM MAXI 160mm DIAM MINI 40mm
</v>
          </cell>
          <cell r="AH926" t="str">
            <v>non</v>
          </cell>
        </row>
        <row r="927">
          <cell r="A927" t="str">
            <v>1000</v>
          </cell>
          <cell r="B927">
            <v>41355</v>
          </cell>
          <cell r="C927" t="str">
            <v>HUTCHINSON - ESPA_</v>
          </cell>
          <cell r="D927" t="str">
            <v>Usine ESPA</v>
          </cell>
          <cell r="E927">
            <v>0</v>
          </cell>
          <cell r="F927">
            <v>0</v>
          </cell>
          <cell r="I927"/>
          <cell r="J927"/>
          <cell r="K927" t="str">
            <v>1150  Services généraux</v>
          </cell>
          <cell r="L927">
            <v>1968</v>
          </cell>
          <cell r="M927" t="str">
            <v>20000V tri</v>
          </cell>
          <cell r="P927" t="str">
            <v>630 kVA</v>
          </cell>
          <cell r="R927" t="str">
            <v>oui</v>
          </cell>
          <cell r="S927" t="str">
            <v>oui</v>
          </cell>
          <cell r="T927" t="str">
            <v>oui</v>
          </cell>
          <cell r="U927" t="str">
            <v>oui</v>
          </cell>
          <cell r="V927" t="str">
            <v>oui</v>
          </cell>
          <cell r="W927" t="str">
            <v>oui</v>
          </cell>
          <cell r="AC927"/>
          <cell r="AF927"/>
          <cell r="AH927" t="str">
            <v>non</v>
          </cell>
        </row>
        <row r="928">
          <cell r="A928" t="str">
            <v>1001</v>
          </cell>
          <cell r="B928">
            <v>41369</v>
          </cell>
          <cell r="C928" t="str">
            <v>LEISTER</v>
          </cell>
          <cell r="D928" t="str">
            <v>soufflerie air chaud</v>
          </cell>
          <cell r="E928">
            <v>0</v>
          </cell>
          <cell r="F928">
            <v>0</v>
          </cell>
          <cell r="I928"/>
          <cell r="J928"/>
          <cell r="K928" t="str">
            <v>1159  Essais</v>
          </cell>
          <cell r="L928"/>
          <cell r="M928" t="str">
            <v>410V tri</v>
          </cell>
          <cell r="R928" t="str">
            <v>non</v>
          </cell>
          <cell r="S928" t="str">
            <v>non</v>
          </cell>
          <cell r="T928" t="str">
            <v>non</v>
          </cell>
          <cell r="U928" t="str">
            <v>non</v>
          </cell>
          <cell r="V928" t="str">
            <v>non</v>
          </cell>
          <cell r="W928" t="str">
            <v>non</v>
          </cell>
          <cell r="AE928"/>
          <cell r="AF928" t="str">
            <v>associée au banc d'essais Linkéo</v>
          </cell>
          <cell r="AH928" t="str">
            <v>non</v>
          </cell>
        </row>
        <row r="929">
          <cell r="A929" t="str">
            <v>1002</v>
          </cell>
          <cell r="B929">
            <v>41820</v>
          </cell>
          <cell r="C929" t="str">
            <v>SISE</v>
          </cell>
          <cell r="D929" t="str">
            <v>Régulateur de température</v>
          </cell>
          <cell r="E929">
            <v>0</v>
          </cell>
          <cell r="F929">
            <v>41792.582638888889</v>
          </cell>
          <cell r="G929" t="str">
            <v>transféré à Ingrandes</v>
          </cell>
          <cell r="K929" t="str">
            <v>1113  Tuyauteries</v>
          </cell>
          <cell r="M929" t="str">
            <v>410V tri</v>
          </cell>
          <cell r="P929"/>
          <cell r="R929" t="str">
            <v>non</v>
          </cell>
          <cell r="S929" t="str">
            <v>non</v>
          </cell>
          <cell r="T929" t="str">
            <v>non</v>
          </cell>
          <cell r="U929" t="str">
            <v>non</v>
          </cell>
          <cell r="V929" t="str">
            <v>non</v>
          </cell>
          <cell r="W929" t="str">
            <v>non</v>
          </cell>
          <cell r="AF929" t="str">
            <v>associé à la régulation de température des moules d'injection utilisés avec la presse Battenfeld N°961</v>
          </cell>
          <cell r="AH929" t="str">
            <v>non</v>
          </cell>
        </row>
        <row r="930">
          <cell r="A930" t="str">
            <v>1003</v>
          </cell>
          <cell r="B930">
            <v>41515</v>
          </cell>
          <cell r="C930" t="str">
            <v>MABER</v>
          </cell>
          <cell r="D930" t="str">
            <v>Monte matériaux avec accompagnateur</v>
          </cell>
          <cell r="E930">
            <v>0</v>
          </cell>
          <cell r="F930">
            <v>0</v>
          </cell>
          <cell r="I930" t="str">
            <v>MB500 / 120</v>
          </cell>
          <cell r="J930">
            <v>7115</v>
          </cell>
          <cell r="K930" t="str">
            <v>1156  Magasin / réception</v>
          </cell>
          <cell r="L930">
            <v>2012</v>
          </cell>
          <cell r="M930" t="str">
            <v>410V tri</v>
          </cell>
          <cell r="P930" t="str">
            <v>2.2 kw</v>
          </cell>
          <cell r="R930" t="str">
            <v>non</v>
          </cell>
          <cell r="S930" t="str">
            <v>non</v>
          </cell>
          <cell r="T930" t="str">
            <v>non</v>
          </cell>
          <cell r="U930" t="str">
            <v>non</v>
          </cell>
          <cell r="V930" t="str">
            <v>non</v>
          </cell>
          <cell r="W930" t="str">
            <v>non</v>
          </cell>
          <cell r="AE930"/>
          <cell r="AF930" t="str">
            <v>Encagement réalisé et posé par BMI Axelent car celui de Chastagner était inacceptable (déposé et celui de BMI fourni et posé exclusivement aux frais de Chastagner)</v>
          </cell>
          <cell r="AH930" t="str">
            <v>non</v>
          </cell>
        </row>
        <row r="931">
          <cell r="A931" t="str">
            <v>1004</v>
          </cell>
          <cell r="B931">
            <v>41114</v>
          </cell>
          <cell r="C931" t="str">
            <v>NEDERMAN</v>
          </cell>
          <cell r="D931" t="str">
            <v>unité de filtration mobile</v>
          </cell>
          <cell r="E931">
            <v>0</v>
          </cell>
          <cell r="F931">
            <v>0</v>
          </cell>
          <cell r="I931" t="str">
            <v>Filtercart Original 3 mètres</v>
          </cell>
          <cell r="J931" t="str">
            <v>12621345 - N°contrôle 12285-00</v>
          </cell>
          <cell r="K931" t="str">
            <v>1125  Gaines légères</v>
          </cell>
          <cell r="L931">
            <v>2012</v>
          </cell>
          <cell r="M931" t="str">
            <v>230V mono</v>
          </cell>
          <cell r="P931" t="str">
            <v>0.75 kw - 5.5A</v>
          </cell>
          <cell r="R931" t="str">
            <v>non</v>
          </cell>
          <cell r="S931" t="str">
            <v>non</v>
          </cell>
          <cell r="T931" t="str">
            <v>non</v>
          </cell>
          <cell r="U931" t="str">
            <v>non</v>
          </cell>
          <cell r="V931" t="str">
            <v>non</v>
          </cell>
          <cell r="W931" t="str">
            <v>non</v>
          </cell>
          <cell r="AF931" t="str">
            <v>Associé au poste de vulcanisation des manchettes N°976</v>
          </cell>
          <cell r="AH931" t="str">
            <v>non</v>
          </cell>
        </row>
        <row r="932">
          <cell r="A932" t="str">
            <v>1005</v>
          </cell>
          <cell r="B932">
            <v>41114</v>
          </cell>
          <cell r="C932"/>
          <cell r="D932" t="str">
            <v>Pistolet pneumatique</v>
          </cell>
          <cell r="E932">
            <v>0</v>
          </cell>
          <cell r="F932">
            <v>0</v>
          </cell>
          <cell r="I932" t="str">
            <v>OM 100</v>
          </cell>
          <cell r="K932" t="str">
            <v>1113  Tuyauteries</v>
          </cell>
          <cell r="L932"/>
          <cell r="M932"/>
          <cell r="Q932"/>
          <cell r="R932" t="str">
            <v>non</v>
          </cell>
          <cell r="S932" t="str">
            <v>non</v>
          </cell>
          <cell r="T932" t="str">
            <v>non</v>
          </cell>
          <cell r="U932" t="str">
            <v>non</v>
          </cell>
          <cell r="V932" t="str">
            <v>non</v>
          </cell>
          <cell r="W932" t="str">
            <v>non</v>
          </cell>
          <cell r="AC932"/>
          <cell r="AE932"/>
          <cell r="AF932" t="str">
            <v>acheté par Christophe Schadeck pour ligne tuyaux PTC</v>
          </cell>
          <cell r="AH932" t="str">
            <v>N/A</v>
          </cell>
        </row>
        <row r="933">
          <cell r="A933" t="str">
            <v>1006</v>
          </cell>
          <cell r="B933">
            <v>42781</v>
          </cell>
          <cell r="C933" t="str">
            <v>ESPA</v>
          </cell>
          <cell r="D933" t="str">
            <v>Table de découpe toile avec massicot</v>
          </cell>
          <cell r="E933">
            <v>41141.582638888889</v>
          </cell>
          <cell r="F933">
            <v>0</v>
          </cell>
          <cell r="I933"/>
          <cell r="J933"/>
          <cell r="K933" t="str">
            <v>1125  Gaines légères</v>
          </cell>
          <cell r="L933">
            <v>2012</v>
          </cell>
          <cell r="M933"/>
          <cell r="P933"/>
          <cell r="Q933"/>
          <cell r="R933" t="str">
            <v>oui</v>
          </cell>
          <cell r="S933" t="str">
            <v>non</v>
          </cell>
          <cell r="T933" t="str">
            <v>non</v>
          </cell>
          <cell r="U933" t="str">
            <v>non</v>
          </cell>
          <cell r="V933" t="str">
            <v>non</v>
          </cell>
          <cell r="W933" t="str">
            <v>non</v>
          </cell>
          <cell r="AC933"/>
          <cell r="AE933" t="str">
            <v>Massicot type 1058 acheté chez MANUTAN réf 663M5 (408.36 euros HT)
Structure table + matériels pneumatiques chez Clé de 13</v>
          </cell>
          <cell r="AF933" t="str">
            <v>Remplace équipement N°455
conception MMI (Emeric Assadi - stagiaire)</v>
          </cell>
          <cell r="AH933" t="str">
            <v>oui</v>
          </cell>
        </row>
        <row r="934">
          <cell r="A934" t="str">
            <v>1008</v>
          </cell>
          <cell r="B934">
            <v>42781</v>
          </cell>
          <cell r="C934" t="str">
            <v>POLYSOUDE</v>
          </cell>
          <cell r="D934" t="str">
            <v>tête orbitale MW 40-3</v>
          </cell>
          <cell r="E934">
            <v>41150.582638888889</v>
          </cell>
          <cell r="F934">
            <v>0</v>
          </cell>
          <cell r="I934" t="str">
            <v>MW 40-3</v>
          </cell>
          <cell r="J934" t="str">
            <v>11132342 / RC : D023C / C :40</v>
          </cell>
          <cell r="K934" t="str">
            <v>1117  Soudure</v>
          </cell>
          <cell r="L934">
            <v>2012</v>
          </cell>
          <cell r="M934"/>
          <cell r="P934"/>
          <cell r="R934" t="str">
            <v>non</v>
          </cell>
          <cell r="S934" t="str">
            <v>non</v>
          </cell>
          <cell r="T934" t="str">
            <v>non</v>
          </cell>
          <cell r="U934" t="str">
            <v>non</v>
          </cell>
          <cell r="V934" t="str">
            <v>non</v>
          </cell>
          <cell r="W934" t="str">
            <v>non</v>
          </cell>
          <cell r="AC934" t="str">
            <v>guide du soudage orbital
CD dans dossier</v>
          </cell>
          <cell r="AE934"/>
          <cell r="AF934" t="str">
            <v>associée au générateur N°100
pour tubes diamètre 6 à 40 mm
déclaration de conformité CE le 24/08/2012</v>
          </cell>
          <cell r="AH934" t="str">
            <v>oui</v>
          </cell>
        </row>
        <row r="935">
          <cell r="A935" t="str">
            <v>1009</v>
          </cell>
          <cell r="B935">
            <v>41164</v>
          </cell>
          <cell r="C935" t="str">
            <v>BOFA</v>
          </cell>
          <cell r="D935" t="str">
            <v>Aspiration pour laser de marquage</v>
          </cell>
          <cell r="E935">
            <v>0</v>
          </cell>
          <cell r="F935">
            <v>0</v>
          </cell>
          <cell r="I935" t="str">
            <v>AD Oracle</v>
          </cell>
          <cell r="J935">
            <v>1874</v>
          </cell>
          <cell r="K935" t="str">
            <v>1118  Colliers de fixation</v>
          </cell>
          <cell r="L935"/>
          <cell r="M935" t="str">
            <v>230V mono</v>
          </cell>
          <cell r="P935"/>
          <cell r="R935" t="str">
            <v>non</v>
          </cell>
          <cell r="S935" t="str">
            <v>non</v>
          </cell>
          <cell r="T935" t="str">
            <v>non</v>
          </cell>
          <cell r="U935" t="str">
            <v>non</v>
          </cell>
          <cell r="V935" t="str">
            <v>non</v>
          </cell>
          <cell r="W935" t="str">
            <v>non</v>
          </cell>
          <cell r="AE935" t="str">
            <v xml:space="preserve">fourni par VIDEOJET avec le laser de marquage N°947 </v>
          </cell>
          <cell r="AF935" t="str">
            <v>Associé au laser de marquage N°947</v>
          </cell>
          <cell r="AH935" t="str">
            <v>non</v>
          </cell>
        </row>
        <row r="936">
          <cell r="A936" t="str">
            <v>1010</v>
          </cell>
          <cell r="B936">
            <v>41186</v>
          </cell>
          <cell r="C936" t="str">
            <v>DUARIB</v>
          </cell>
          <cell r="D936" t="str">
            <v>PIR</v>
          </cell>
          <cell r="E936">
            <v>0</v>
          </cell>
          <cell r="F936">
            <v>0</v>
          </cell>
          <cell r="I936" t="str">
            <v>Tandem Pro F5</v>
          </cell>
          <cell r="J936" t="str">
            <v>029/70</v>
          </cell>
          <cell r="K936" t="str">
            <v>1117  Soudure</v>
          </cell>
          <cell r="L936" t="str">
            <v>25/04/2012</v>
          </cell>
          <cell r="M936" t="str">
            <v>sans</v>
          </cell>
          <cell r="R936" t="str">
            <v>non</v>
          </cell>
          <cell r="S936" t="str">
            <v>non</v>
          </cell>
          <cell r="T936" t="str">
            <v>non</v>
          </cell>
          <cell r="U936" t="str">
            <v>non</v>
          </cell>
          <cell r="V936" t="str">
            <v>non</v>
          </cell>
          <cell r="W936" t="str">
            <v>non</v>
          </cell>
          <cell r="AF936" t="str">
            <v>charge maxi 150 kg</v>
          </cell>
          <cell r="AH936" t="str">
            <v>non</v>
          </cell>
        </row>
        <row r="937">
          <cell r="A937" t="str">
            <v>1011</v>
          </cell>
          <cell r="B937">
            <v>43424</v>
          </cell>
          <cell r="C937" t="str">
            <v>BEKA MAK</v>
          </cell>
          <cell r="D937" t="str">
            <v>Scie à ruban (coupe)</v>
          </cell>
          <cell r="E937">
            <v>0</v>
          </cell>
          <cell r="F937">
            <v>0</v>
          </cell>
          <cell r="I937"/>
          <cell r="J937"/>
          <cell r="K937" t="str">
            <v>1154  Maintenance</v>
          </cell>
          <cell r="M937"/>
          <cell r="R937" t="str">
            <v>non</v>
          </cell>
          <cell r="S937" t="str">
            <v>non</v>
          </cell>
          <cell r="T937" t="str">
            <v>non</v>
          </cell>
          <cell r="U937" t="str">
            <v>non</v>
          </cell>
          <cell r="V937" t="str">
            <v>non</v>
          </cell>
          <cell r="W937" t="str">
            <v>non</v>
          </cell>
          <cell r="AF937" t="str">
            <v xml:space="preserve">Dossier traité par JF Senis et M. Foisnon </v>
          </cell>
          <cell r="AH937" t="str">
            <v>non</v>
          </cell>
        </row>
        <row r="938">
          <cell r="A938" t="str">
            <v>1012</v>
          </cell>
          <cell r="B938">
            <v>42832</v>
          </cell>
          <cell r="C938" t="str">
            <v>RIES</v>
          </cell>
          <cell r="D938" t="str">
            <v>Tour de Confection / vulcanisation effet joules</v>
          </cell>
          <cell r="E938">
            <v>0</v>
          </cell>
          <cell r="F938">
            <v>0</v>
          </cell>
          <cell r="I938"/>
          <cell r="J938"/>
          <cell r="K938" t="str">
            <v>1125  Gaines légères</v>
          </cell>
          <cell r="L938"/>
          <cell r="M938" t="str">
            <v>410V tri</v>
          </cell>
          <cell r="R938" t="str">
            <v>oui</v>
          </cell>
          <cell r="S938" t="str">
            <v>non</v>
          </cell>
          <cell r="T938" t="str">
            <v>non</v>
          </cell>
          <cell r="U938" t="str">
            <v>non</v>
          </cell>
          <cell r="V938" t="str">
            <v>non</v>
          </cell>
          <cell r="W938" t="str">
            <v>non</v>
          </cell>
          <cell r="AC938"/>
          <cell r="AF938"/>
          <cell r="AH938" t="str">
            <v>oui</v>
          </cell>
        </row>
        <row r="939">
          <cell r="A939" t="str">
            <v>1013</v>
          </cell>
          <cell r="B939">
            <v>41232</v>
          </cell>
          <cell r="C939"/>
          <cell r="D939" t="str">
            <v>Banc</v>
          </cell>
          <cell r="E939">
            <v>0</v>
          </cell>
          <cell r="F939">
            <v>0</v>
          </cell>
          <cell r="K939"/>
          <cell r="M939"/>
          <cell r="R939" t="str">
            <v>non</v>
          </cell>
          <cell r="S939" t="str">
            <v>non</v>
          </cell>
          <cell r="T939" t="str">
            <v>non</v>
          </cell>
          <cell r="U939" t="str">
            <v>non</v>
          </cell>
          <cell r="V939" t="str">
            <v>non</v>
          </cell>
          <cell r="W939" t="str">
            <v>non</v>
          </cell>
          <cell r="AH939" t="str">
            <v>N/A</v>
          </cell>
        </row>
        <row r="940">
          <cell r="A940" t="str">
            <v>1014</v>
          </cell>
          <cell r="B940">
            <v>41232</v>
          </cell>
          <cell r="C940"/>
          <cell r="D940" t="str">
            <v>Banc</v>
          </cell>
          <cell r="E940">
            <v>0</v>
          </cell>
          <cell r="F940">
            <v>0</v>
          </cell>
          <cell r="I940"/>
          <cell r="J940"/>
          <cell r="K940"/>
          <cell r="M940"/>
          <cell r="R940" t="str">
            <v>non</v>
          </cell>
          <cell r="S940" t="str">
            <v>non</v>
          </cell>
          <cell r="T940" t="str">
            <v>non</v>
          </cell>
          <cell r="U940" t="str">
            <v>non</v>
          </cell>
          <cell r="V940" t="str">
            <v>non</v>
          </cell>
          <cell r="W940" t="str">
            <v>non</v>
          </cell>
          <cell r="AH940" t="str">
            <v>N/A</v>
          </cell>
        </row>
        <row r="941">
          <cell r="A941" t="str">
            <v>1015</v>
          </cell>
          <cell r="B941">
            <v>41232</v>
          </cell>
          <cell r="D941" t="str">
            <v>Banc</v>
          </cell>
          <cell r="E941">
            <v>0</v>
          </cell>
          <cell r="F941">
            <v>0</v>
          </cell>
          <cell r="I941"/>
          <cell r="J941"/>
          <cell r="K941"/>
          <cell r="L941"/>
          <cell r="M941"/>
          <cell r="R941" t="str">
            <v>non</v>
          </cell>
          <cell r="S941" t="str">
            <v>non</v>
          </cell>
          <cell r="T941" t="str">
            <v>non</v>
          </cell>
          <cell r="U941" t="str">
            <v>non</v>
          </cell>
          <cell r="V941" t="str">
            <v>non</v>
          </cell>
          <cell r="W941" t="str">
            <v>non</v>
          </cell>
          <cell r="AE941"/>
          <cell r="AH941" t="str">
            <v>N/A</v>
          </cell>
        </row>
        <row r="942">
          <cell r="A942" t="str">
            <v>1016</v>
          </cell>
          <cell r="B942">
            <v>41232</v>
          </cell>
          <cell r="C942"/>
          <cell r="D942" t="str">
            <v>Banc</v>
          </cell>
          <cell r="E942">
            <v>0</v>
          </cell>
          <cell r="F942">
            <v>0</v>
          </cell>
          <cell r="I942"/>
          <cell r="J942"/>
          <cell r="K942"/>
          <cell r="L942"/>
          <cell r="M942"/>
          <cell r="R942" t="str">
            <v>non</v>
          </cell>
          <cell r="S942" t="str">
            <v>non</v>
          </cell>
          <cell r="T942" t="str">
            <v>non</v>
          </cell>
          <cell r="U942" t="str">
            <v>non</v>
          </cell>
          <cell r="V942" t="str">
            <v>non</v>
          </cell>
          <cell r="W942" t="str">
            <v>non</v>
          </cell>
          <cell r="AE942"/>
          <cell r="AH942" t="str">
            <v>N/A</v>
          </cell>
        </row>
        <row r="943">
          <cell r="A943" t="str">
            <v>1017</v>
          </cell>
          <cell r="B943">
            <v>42061</v>
          </cell>
          <cell r="C943" t="str">
            <v>ESPA</v>
          </cell>
          <cell r="D943" t="str">
            <v>banc mesure gaines 412</v>
          </cell>
          <cell r="E943">
            <v>0</v>
          </cell>
          <cell r="F943">
            <v>41575.540972222225</v>
          </cell>
          <cell r="G943" t="str">
            <v>ferraillage</v>
          </cell>
          <cell r="I943"/>
          <cell r="K943" t="str">
            <v>1160  Méthodes industrialisation</v>
          </cell>
          <cell r="M943" t="str">
            <v>230V mono</v>
          </cell>
          <cell r="R943" t="str">
            <v>non</v>
          </cell>
          <cell r="S943" t="str">
            <v>non</v>
          </cell>
          <cell r="T943" t="str">
            <v>non</v>
          </cell>
          <cell r="U943" t="str">
            <v>non</v>
          </cell>
          <cell r="V943" t="str">
            <v>non</v>
          </cell>
          <cell r="W943" t="str">
            <v>non</v>
          </cell>
          <cell r="AF943" t="str">
            <v>Stocké au local MI au 26/02/2015</v>
          </cell>
          <cell r="AH943" t="str">
            <v>non</v>
          </cell>
        </row>
        <row r="944">
          <cell r="A944" t="str">
            <v>1018</v>
          </cell>
          <cell r="B944">
            <v>41302</v>
          </cell>
          <cell r="C944"/>
          <cell r="D944" t="str">
            <v>Pompe portative pour local passivation</v>
          </cell>
          <cell r="E944">
            <v>0</v>
          </cell>
          <cell r="F944">
            <v>0</v>
          </cell>
          <cell r="I944" t="str">
            <v>code Frankel 505370-74</v>
          </cell>
          <cell r="K944" t="str">
            <v>1123  Passivation / Finition décolletage</v>
          </cell>
          <cell r="L944"/>
          <cell r="M944" t="str">
            <v>230V mono</v>
          </cell>
          <cell r="R944" t="str">
            <v>non</v>
          </cell>
          <cell r="S944" t="str">
            <v>non</v>
          </cell>
          <cell r="T944" t="str">
            <v>non</v>
          </cell>
          <cell r="U944" t="str">
            <v>non</v>
          </cell>
          <cell r="V944" t="str">
            <v>non</v>
          </cell>
          <cell r="W944" t="str">
            <v>non</v>
          </cell>
          <cell r="AC944"/>
          <cell r="AE944"/>
          <cell r="AH944" t="str">
            <v>non</v>
          </cell>
        </row>
        <row r="945">
          <cell r="A945" t="str">
            <v>1019</v>
          </cell>
          <cell r="B945">
            <v>41305</v>
          </cell>
          <cell r="C945"/>
          <cell r="D945" t="str">
            <v>Etau sur pied support outillage</v>
          </cell>
          <cell r="E945">
            <v>41305.540972222225</v>
          </cell>
          <cell r="F945">
            <v>0</v>
          </cell>
          <cell r="K945" t="str">
            <v>1126  Confection silicones</v>
          </cell>
          <cell r="L945">
            <v>2013</v>
          </cell>
          <cell r="M945" t="str">
            <v>sans</v>
          </cell>
          <cell r="R945" t="str">
            <v>non</v>
          </cell>
          <cell r="S945" t="str">
            <v>non</v>
          </cell>
          <cell r="T945" t="str">
            <v>non</v>
          </cell>
          <cell r="U945" t="str">
            <v>non</v>
          </cell>
          <cell r="V945" t="str">
            <v>non</v>
          </cell>
          <cell r="W945" t="str">
            <v>non</v>
          </cell>
          <cell r="AH945" t="str">
            <v>non</v>
          </cell>
        </row>
        <row r="946">
          <cell r="A946" t="str">
            <v>1020</v>
          </cell>
          <cell r="B946">
            <v>41319</v>
          </cell>
          <cell r="C946"/>
          <cell r="D946" t="str">
            <v>Chalumeau</v>
          </cell>
          <cell r="E946">
            <v>0</v>
          </cell>
          <cell r="F946">
            <v>0</v>
          </cell>
          <cell r="I946"/>
          <cell r="J946"/>
          <cell r="K946" t="str">
            <v>1117  Soudure</v>
          </cell>
          <cell r="L946"/>
          <cell r="M946" t="str">
            <v>sans</v>
          </cell>
          <cell r="P946"/>
          <cell r="R946" t="str">
            <v>non</v>
          </cell>
          <cell r="S946" t="str">
            <v>non</v>
          </cell>
          <cell r="T946" t="str">
            <v>non</v>
          </cell>
          <cell r="U946" t="str">
            <v>non</v>
          </cell>
          <cell r="V946" t="str">
            <v>non</v>
          </cell>
          <cell r="W946" t="str">
            <v>non</v>
          </cell>
          <cell r="AE946"/>
          <cell r="AF946"/>
          <cell r="AH946" t="str">
            <v>non</v>
          </cell>
        </row>
        <row r="947">
          <cell r="A947" t="str">
            <v>1021</v>
          </cell>
          <cell r="B947">
            <v>41333</v>
          </cell>
          <cell r="C947" t="str">
            <v>DENVER Instrument - ATLAS</v>
          </cell>
          <cell r="D947" t="str">
            <v xml:space="preserve">Balance haute résolution à colonne 0 à 6 kg </v>
          </cell>
          <cell r="E947">
            <v>0</v>
          </cell>
          <cell r="F947">
            <v>0</v>
          </cell>
          <cell r="I947" t="str">
            <v>DA 6H - (type Fischer 6024E)</v>
          </cell>
          <cell r="J947"/>
          <cell r="K947"/>
          <cell r="L947"/>
          <cell r="M947" t="str">
            <v>230V mono</v>
          </cell>
          <cell r="R947" t="str">
            <v>non</v>
          </cell>
          <cell r="S947" t="str">
            <v>non</v>
          </cell>
          <cell r="T947" t="str">
            <v>non</v>
          </cell>
          <cell r="U947" t="str">
            <v>non</v>
          </cell>
          <cell r="V947" t="str">
            <v>non</v>
          </cell>
          <cell r="W947" t="str">
            <v>non</v>
          </cell>
          <cell r="AE947"/>
          <cell r="AF947" t="str">
            <v>0 à 6 kg
précision 0,5g
identification contrôle IC283</v>
          </cell>
          <cell r="AH947" t="str">
            <v>N/A</v>
          </cell>
        </row>
        <row r="948">
          <cell r="A948" t="str">
            <v>1022</v>
          </cell>
          <cell r="B948">
            <v>41446</v>
          </cell>
          <cell r="C948"/>
          <cell r="D948" t="str">
            <v>Table à trous (diamètre 16)</v>
          </cell>
          <cell r="E948">
            <v>41352.540972222225</v>
          </cell>
          <cell r="F948">
            <v>0</v>
          </cell>
          <cell r="I948" t="str">
            <v>Table système 16 1000X2000X100 nitrurée plasma avec set N°5</v>
          </cell>
          <cell r="J948" t="str">
            <v>Ref 2-163520.1.P</v>
          </cell>
          <cell r="K948" t="str">
            <v>1117  Soudure</v>
          </cell>
          <cell r="L948"/>
          <cell r="M948" t="str">
            <v>sans</v>
          </cell>
          <cell r="R948" t="str">
            <v>non</v>
          </cell>
          <cell r="S948" t="str">
            <v>non</v>
          </cell>
          <cell r="T948" t="str">
            <v>non</v>
          </cell>
          <cell r="U948" t="str">
            <v>non</v>
          </cell>
          <cell r="V948" t="str">
            <v>non</v>
          </cell>
          <cell r="W948" t="str">
            <v>non</v>
          </cell>
          <cell r="AE948"/>
          <cell r="AF948"/>
          <cell r="AH948" t="str">
            <v>non</v>
          </cell>
        </row>
        <row r="949">
          <cell r="A949" t="str">
            <v>1023</v>
          </cell>
          <cell r="B949">
            <v>41512</v>
          </cell>
          <cell r="C949" t="str">
            <v>Jungheinrich</v>
          </cell>
          <cell r="D949" t="str">
            <v>Gerbeur électrique EJC 110 capacité 1000 kg</v>
          </cell>
          <cell r="E949">
            <v>41443.582638888889</v>
          </cell>
          <cell r="F949">
            <v>0</v>
          </cell>
          <cell r="I949" t="str">
            <v>EJC 110 option 115 250 ZT</v>
          </cell>
          <cell r="J949">
            <v>90427287</v>
          </cell>
          <cell r="K949" t="str">
            <v>1156  Magasin / réception</v>
          </cell>
          <cell r="L949">
            <v>2013</v>
          </cell>
          <cell r="M949" t="str">
            <v>230V mono</v>
          </cell>
          <cell r="P949"/>
          <cell r="R949" t="str">
            <v>non</v>
          </cell>
          <cell r="S949" t="str">
            <v>non</v>
          </cell>
          <cell r="T949" t="str">
            <v>non</v>
          </cell>
          <cell r="U949" t="str">
            <v>non</v>
          </cell>
          <cell r="V949" t="str">
            <v>non</v>
          </cell>
          <cell r="W949" t="str">
            <v>non</v>
          </cell>
          <cell r="AE949"/>
          <cell r="AF949" t="str">
            <v>fourniture en même temps par Jungheinrich d'un plateau amovible sur les fourches pour manipuler les barres métalliques
Masse gerbeur 559 kg + batteries 131/159 kg</v>
          </cell>
          <cell r="AH949" t="str">
            <v>non</v>
          </cell>
        </row>
        <row r="950">
          <cell r="A950" t="str">
            <v>1024</v>
          </cell>
          <cell r="B950">
            <v>41369</v>
          </cell>
          <cell r="C950" t="str">
            <v>RM GASTRO s.r.o</v>
          </cell>
          <cell r="D950" t="str">
            <v>Bain marie 4.5 L</v>
          </cell>
          <cell r="E950">
            <v>41369.582638888889</v>
          </cell>
          <cell r="F950">
            <v>0</v>
          </cell>
          <cell r="I950" t="str">
            <v>BM 01D</v>
          </cell>
          <cell r="J950" t="str">
            <v>item 100500410 - N°12050009</v>
          </cell>
          <cell r="K950" t="str">
            <v>1113  Tuyauteries</v>
          </cell>
          <cell r="M950" t="str">
            <v>230V mono</v>
          </cell>
          <cell r="P950" t="str">
            <v>0.2 kw</v>
          </cell>
          <cell r="Q950"/>
          <cell r="R950" t="str">
            <v>non</v>
          </cell>
          <cell r="S950" t="str">
            <v>non</v>
          </cell>
          <cell r="T950" t="str">
            <v>non</v>
          </cell>
          <cell r="U950" t="str">
            <v>non</v>
          </cell>
          <cell r="V950" t="str">
            <v>non</v>
          </cell>
          <cell r="W950" t="str">
            <v>non</v>
          </cell>
          <cell r="AC950"/>
          <cell r="AF950" t="str">
            <v>bol amovible + couvercle</v>
          </cell>
          <cell r="AH950" t="str">
            <v>non</v>
          </cell>
        </row>
        <row r="951">
          <cell r="A951" t="str">
            <v>1025</v>
          </cell>
          <cell r="B951">
            <v>41369</v>
          </cell>
          <cell r="C951" t="str">
            <v>CASSELIN SAS</v>
          </cell>
          <cell r="D951" t="str">
            <v xml:space="preserve">Bain marie 21 L </v>
          </cell>
          <cell r="E951">
            <v>41369.582638888889</v>
          </cell>
          <cell r="F951">
            <v>0</v>
          </cell>
          <cell r="I951" t="str">
            <v>CBM RV1 - type ZCK 165 BT</v>
          </cell>
          <cell r="K951" t="str">
            <v>1127  Colliers à secteurs</v>
          </cell>
          <cell r="M951" t="str">
            <v>230V mono</v>
          </cell>
          <cell r="P951" t="str">
            <v>1200 W</v>
          </cell>
          <cell r="R951" t="str">
            <v>non</v>
          </cell>
          <cell r="S951" t="str">
            <v>non</v>
          </cell>
          <cell r="T951" t="str">
            <v>non</v>
          </cell>
          <cell r="U951" t="str">
            <v>non</v>
          </cell>
          <cell r="V951" t="str">
            <v>non</v>
          </cell>
          <cell r="W951" t="str">
            <v>non</v>
          </cell>
          <cell r="AE951"/>
          <cell r="AF951" t="str">
            <v>cuve 340 x 590 x 240</v>
          </cell>
          <cell r="AH951" t="str">
            <v>non</v>
          </cell>
        </row>
        <row r="952">
          <cell r="A952" t="str">
            <v>1026</v>
          </cell>
          <cell r="B952"/>
          <cell r="C952"/>
          <cell r="D952"/>
          <cell r="E952"/>
          <cell r="F952"/>
          <cell r="I952"/>
          <cell r="J952"/>
          <cell r="K952"/>
          <cell r="L952"/>
          <cell r="M952"/>
          <cell r="R952"/>
          <cell r="S952"/>
          <cell r="T952"/>
          <cell r="U952"/>
          <cell r="V952"/>
          <cell r="W952"/>
          <cell r="AC952"/>
        </row>
        <row r="953">
          <cell r="A953" t="str">
            <v>1027</v>
          </cell>
          <cell r="B953">
            <v>41387</v>
          </cell>
          <cell r="C953" t="str">
            <v>Mettler Toledo</v>
          </cell>
          <cell r="D953" t="str">
            <v>Balance</v>
          </cell>
          <cell r="E953">
            <v>0</v>
          </cell>
          <cell r="F953">
            <v>0</v>
          </cell>
          <cell r="I953" t="str">
            <v>ICS445k-15LA/f</v>
          </cell>
          <cell r="J953">
            <v>3354695</v>
          </cell>
          <cell r="K953" t="str">
            <v>1157  Contrôle</v>
          </cell>
          <cell r="L953">
            <v>2013</v>
          </cell>
          <cell r="M953" t="str">
            <v>230V mono</v>
          </cell>
          <cell r="P953"/>
          <cell r="Q953"/>
          <cell r="R953" t="str">
            <v>non</v>
          </cell>
          <cell r="S953" t="str">
            <v>non</v>
          </cell>
          <cell r="T953" t="str">
            <v>non</v>
          </cell>
          <cell r="U953" t="str">
            <v>non</v>
          </cell>
          <cell r="V953" t="str">
            <v>non</v>
          </cell>
          <cell r="W953" t="str">
            <v>non</v>
          </cell>
          <cell r="AC953" t="str">
            <v>Notice, déclaration de conformité</v>
          </cell>
          <cell r="AH953" t="str">
            <v>N/A</v>
          </cell>
        </row>
        <row r="954">
          <cell r="A954" t="str">
            <v>1028</v>
          </cell>
          <cell r="B954">
            <v>41446</v>
          </cell>
          <cell r="C954" t="str">
            <v>SISE</v>
          </cell>
          <cell r="D954" t="str">
            <v>coffret de thermorégulation 2 zones</v>
          </cell>
          <cell r="E954">
            <v>0</v>
          </cell>
          <cell r="F954">
            <v>0</v>
          </cell>
          <cell r="I954" t="str">
            <v>8C1DA</v>
          </cell>
          <cell r="J954" t="str">
            <v>111027K</v>
          </cell>
          <cell r="K954" t="str">
            <v>1122  Cintrage</v>
          </cell>
          <cell r="L954"/>
          <cell r="M954" t="str">
            <v>230V mono</v>
          </cell>
          <cell r="P954" t="str">
            <v>3.68 kW</v>
          </cell>
          <cell r="R954" t="str">
            <v>non</v>
          </cell>
          <cell r="S954" t="str">
            <v>non</v>
          </cell>
          <cell r="T954" t="str">
            <v>non</v>
          </cell>
          <cell r="U954" t="str">
            <v>non</v>
          </cell>
          <cell r="V954" t="str">
            <v>non</v>
          </cell>
          <cell r="W954" t="str">
            <v>non</v>
          </cell>
          <cell r="AC954"/>
          <cell r="AE954"/>
          <cell r="AF954"/>
          <cell r="AH954" t="str">
            <v>non</v>
          </cell>
        </row>
        <row r="955">
          <cell r="A955" t="str">
            <v>1034</v>
          </cell>
          <cell r="B955">
            <v>43362</v>
          </cell>
          <cell r="C955"/>
          <cell r="D955" t="str">
            <v>Banc essai air/eau</v>
          </cell>
          <cell r="E955">
            <v>41401.582638888889</v>
          </cell>
          <cell r="F955">
            <v>0</v>
          </cell>
          <cell r="I955"/>
          <cell r="K955" t="str">
            <v>1122  Cintrage</v>
          </cell>
          <cell r="L955">
            <v>2013</v>
          </cell>
          <cell r="M955" t="str">
            <v>230V mono</v>
          </cell>
          <cell r="R955" t="str">
            <v>non</v>
          </cell>
          <cell r="S955" t="str">
            <v>non</v>
          </cell>
          <cell r="T955" t="str">
            <v>non</v>
          </cell>
          <cell r="U955" t="str">
            <v>non</v>
          </cell>
          <cell r="V955" t="str">
            <v>non</v>
          </cell>
          <cell r="W955" t="str">
            <v>non</v>
          </cell>
          <cell r="AC955" t="str">
            <v>documentation éclairage</v>
          </cell>
          <cell r="AE955"/>
          <cell r="AH955" t="str">
            <v>non</v>
          </cell>
        </row>
        <row r="956">
          <cell r="A956" t="str">
            <v>1035</v>
          </cell>
          <cell r="B956">
            <v>42256</v>
          </cell>
          <cell r="C956" t="str">
            <v>HORMANN</v>
          </cell>
          <cell r="D956" t="str">
            <v>Porte rapide souple</v>
          </cell>
          <cell r="E956">
            <v>0</v>
          </cell>
          <cell r="F956">
            <v>0</v>
          </cell>
          <cell r="I956" t="str">
            <v>V9015 SEL</v>
          </cell>
          <cell r="J956"/>
          <cell r="K956" t="str">
            <v>IG  Installations générales</v>
          </cell>
          <cell r="L956"/>
          <cell r="M956" t="str">
            <v>410V tri</v>
          </cell>
          <cell r="R956" t="str">
            <v>non</v>
          </cell>
          <cell r="S956" t="str">
            <v>non</v>
          </cell>
          <cell r="T956" t="str">
            <v>non</v>
          </cell>
          <cell r="U956" t="str">
            <v>non</v>
          </cell>
          <cell r="V956" t="str">
            <v>non</v>
          </cell>
          <cell r="W956" t="str">
            <v>non</v>
          </cell>
          <cell r="AH956" t="str">
            <v>non</v>
          </cell>
        </row>
        <row r="957">
          <cell r="A957" t="str">
            <v>1037</v>
          </cell>
          <cell r="B957">
            <v>41512</v>
          </cell>
          <cell r="C957" t="str">
            <v>ROBOPAC</v>
          </cell>
          <cell r="D957" t="str">
            <v>Banderoleuse</v>
          </cell>
          <cell r="E957">
            <v>0</v>
          </cell>
          <cell r="F957">
            <v>0</v>
          </cell>
          <cell r="I957" t="str">
            <v>ecoplat PPS</v>
          </cell>
          <cell r="J957" t="str">
            <v>KN / 121</v>
          </cell>
          <cell r="K957" t="str">
            <v>1155  Expéditions</v>
          </cell>
          <cell r="L957">
            <v>2013</v>
          </cell>
          <cell r="M957" t="str">
            <v>230V mono</v>
          </cell>
          <cell r="P957" t="str">
            <v>0.9 kw - 4 A</v>
          </cell>
          <cell r="R957" t="str">
            <v>non</v>
          </cell>
          <cell r="S957" t="str">
            <v>non</v>
          </cell>
          <cell r="T957" t="str">
            <v>non</v>
          </cell>
          <cell r="U957" t="str">
            <v>non</v>
          </cell>
          <cell r="V957" t="str">
            <v>non</v>
          </cell>
          <cell r="W957" t="str">
            <v>non</v>
          </cell>
          <cell r="AC957"/>
          <cell r="AE957"/>
          <cell r="AH957" t="str">
            <v>non</v>
          </cell>
        </row>
        <row r="958">
          <cell r="A958" t="str">
            <v>1038</v>
          </cell>
          <cell r="B958">
            <v>42256</v>
          </cell>
          <cell r="C958"/>
          <cell r="D958" t="str">
            <v>Table avec presse pour coupe élastomère</v>
          </cell>
          <cell r="E958">
            <v>41528.582638888889</v>
          </cell>
          <cell r="F958">
            <v>0</v>
          </cell>
          <cell r="I958"/>
          <cell r="K958" t="str">
            <v>1116  Moulage</v>
          </cell>
          <cell r="L958">
            <v>2013</v>
          </cell>
          <cell r="M958" t="str">
            <v>sans</v>
          </cell>
          <cell r="P958"/>
          <cell r="R958" t="str">
            <v>non</v>
          </cell>
          <cell r="S958" t="str">
            <v>non</v>
          </cell>
          <cell r="T958" t="str">
            <v>non</v>
          </cell>
          <cell r="U958" t="str">
            <v>non</v>
          </cell>
          <cell r="V958" t="str">
            <v>non</v>
          </cell>
          <cell r="W958" t="str">
            <v>non</v>
          </cell>
          <cell r="AC958"/>
          <cell r="AH958" t="str">
            <v>non</v>
          </cell>
        </row>
        <row r="959">
          <cell r="A959" t="str">
            <v>1039</v>
          </cell>
          <cell r="B959">
            <v>42256</v>
          </cell>
          <cell r="C959" t="str">
            <v>HUCHEZ</v>
          </cell>
          <cell r="D959" t="str">
            <v>Potence + palan</v>
          </cell>
          <cell r="E959">
            <v>0</v>
          </cell>
          <cell r="F959">
            <v>0</v>
          </cell>
          <cell r="I959" t="str">
            <v>potence 912 + palan 100 kg</v>
          </cell>
          <cell r="J959" t="str">
            <v>potence 6186</v>
          </cell>
          <cell r="K959" t="str">
            <v>1154  Maintenance</v>
          </cell>
          <cell r="M959"/>
          <cell r="R959" t="str">
            <v>non</v>
          </cell>
          <cell r="S959" t="str">
            <v>non</v>
          </cell>
          <cell r="T959" t="str">
            <v>non</v>
          </cell>
          <cell r="U959" t="str">
            <v>non</v>
          </cell>
          <cell r="V959" t="str">
            <v>non</v>
          </cell>
          <cell r="W959" t="str">
            <v>non</v>
          </cell>
          <cell r="AF959" t="str">
            <v>Non installé au 26/02/2015 
Stocké dans local MI
Disponible pour installation à l'Outillage?</v>
          </cell>
          <cell r="AH959" t="str">
            <v>non</v>
          </cell>
        </row>
        <row r="960">
          <cell r="A960" t="str">
            <v>1040</v>
          </cell>
          <cell r="B960">
            <v>42256</v>
          </cell>
          <cell r="C960" t="str">
            <v>Usiméca</v>
          </cell>
          <cell r="D960" t="str">
            <v>Stockeur plateaux autoclave</v>
          </cell>
          <cell r="E960">
            <v>41673.540972222225</v>
          </cell>
          <cell r="F960">
            <v>0</v>
          </cell>
          <cell r="G960"/>
          <cell r="K960" t="str">
            <v>1114  Extrusion</v>
          </cell>
          <cell r="L960">
            <v>2013</v>
          </cell>
          <cell r="M960" t="str">
            <v>230V tri</v>
          </cell>
          <cell r="P960" t="str">
            <v>1.5 kw</v>
          </cell>
          <cell r="R960" t="str">
            <v>non</v>
          </cell>
          <cell r="S960" t="str">
            <v>non</v>
          </cell>
          <cell r="T960" t="str">
            <v>non</v>
          </cell>
          <cell r="U960" t="str">
            <v>non</v>
          </cell>
          <cell r="V960" t="str">
            <v>non</v>
          </cell>
          <cell r="W960" t="str">
            <v>non</v>
          </cell>
          <cell r="AH960" t="str">
            <v>non</v>
          </cell>
        </row>
        <row r="961">
          <cell r="A961" t="str">
            <v>1041</v>
          </cell>
          <cell r="B961">
            <v>42537</v>
          </cell>
          <cell r="C961" t="str">
            <v>MDT</v>
          </cell>
          <cell r="D961" t="str">
            <v>Stockeur + banc de coupe corps de gaine</v>
          </cell>
          <cell r="E961">
            <v>0</v>
          </cell>
          <cell r="F961">
            <v>0</v>
          </cell>
          <cell r="I961" t="str">
            <v>Equipement spécifique</v>
          </cell>
          <cell r="J961"/>
          <cell r="K961" t="str">
            <v>1125  Gaines légères</v>
          </cell>
          <cell r="L961">
            <v>2013</v>
          </cell>
          <cell r="M961"/>
          <cell r="R961" t="str">
            <v>non</v>
          </cell>
          <cell r="S961" t="str">
            <v>non</v>
          </cell>
          <cell r="T961" t="str">
            <v>non</v>
          </cell>
          <cell r="U961" t="str">
            <v>non</v>
          </cell>
          <cell r="V961" t="str">
            <v>non</v>
          </cell>
          <cell r="W961" t="str">
            <v>non</v>
          </cell>
          <cell r="AC961"/>
          <cell r="AF961"/>
          <cell r="AH961" t="str">
            <v>N/A</v>
          </cell>
        </row>
        <row r="962">
          <cell r="A962" t="str">
            <v>1042</v>
          </cell>
          <cell r="B962">
            <v>42256</v>
          </cell>
          <cell r="C962" t="str">
            <v>ENERGIC Plus</v>
          </cell>
          <cell r="D962" t="str">
            <v>chargeur pour batterie</v>
          </cell>
          <cell r="E962">
            <v>41562.582638888889</v>
          </cell>
          <cell r="F962">
            <v>0</v>
          </cell>
          <cell r="I962" t="str">
            <v>NG5 - G8ETMW-C40DKX</v>
          </cell>
          <cell r="K962" t="str">
            <v>1156  Magasin / réception</v>
          </cell>
          <cell r="L962"/>
          <cell r="M962" t="str">
            <v>410V tri</v>
          </cell>
          <cell r="P962">
            <v>0.45833333333333331</v>
          </cell>
          <cell r="R962" t="str">
            <v>non</v>
          </cell>
          <cell r="S962" t="str">
            <v>non</v>
          </cell>
          <cell r="T962" t="str">
            <v>non</v>
          </cell>
          <cell r="U962" t="str">
            <v>non</v>
          </cell>
          <cell r="V962" t="str">
            <v>non</v>
          </cell>
          <cell r="W962" t="str">
            <v>non</v>
          </cell>
          <cell r="AC962"/>
          <cell r="AH962" t="str">
            <v>non</v>
          </cell>
        </row>
        <row r="963">
          <cell r="A963" t="str">
            <v>1043</v>
          </cell>
          <cell r="B963">
            <v>42781</v>
          </cell>
          <cell r="C963" t="str">
            <v>EIS et SONOBA</v>
          </cell>
          <cell r="D963" t="str">
            <v>Poste de vulcanisation de forme par effet joule (groupe clim)</v>
          </cell>
          <cell r="E963">
            <v>0</v>
          </cell>
          <cell r="F963">
            <v>0</v>
          </cell>
          <cell r="I963"/>
          <cell r="J963"/>
          <cell r="K963" t="str">
            <v>1128  Linkeo</v>
          </cell>
          <cell r="L963">
            <v>2013</v>
          </cell>
          <cell r="M963"/>
          <cell r="R963" t="str">
            <v>non</v>
          </cell>
          <cell r="S963" t="str">
            <v>non</v>
          </cell>
          <cell r="T963" t="str">
            <v>non</v>
          </cell>
          <cell r="U963" t="str">
            <v>non</v>
          </cell>
          <cell r="V963" t="str">
            <v>non</v>
          </cell>
          <cell r="W963" t="str">
            <v>non</v>
          </cell>
          <cell r="AC963"/>
          <cell r="AE963" t="str">
            <v>EIS pour le contrôle commande
SONOBA pour le chassis 
BUSCH pour la pompe à vide</v>
          </cell>
          <cell r="AF963" t="str">
            <v xml:space="preserve">matériels commandés selon CdC Joué les Tours (négociation menée par E Pesteil pour 4 équipements identiques : 2 JLT 1 ESPA et 1 ENSENADA)
R134A - 0,16 kg
</v>
          </cell>
          <cell r="AH963" t="str">
            <v>oui</v>
          </cell>
        </row>
        <row r="964">
          <cell r="A964" t="str">
            <v>1045</v>
          </cell>
          <cell r="B964">
            <v>42256</v>
          </cell>
          <cell r="C964"/>
          <cell r="D964" t="str">
            <v>Monte charge 1000 kg</v>
          </cell>
          <cell r="E964">
            <v>0</v>
          </cell>
          <cell r="F964">
            <v>0</v>
          </cell>
          <cell r="I964" t="str">
            <v>HLP1 1000 / 2700</v>
          </cell>
          <cell r="J964"/>
          <cell r="K964" t="str">
            <v>1113  Tuyauteries</v>
          </cell>
          <cell r="L964"/>
          <cell r="M964" t="str">
            <v>410V tri</v>
          </cell>
          <cell r="P964" t="str">
            <v>2.3 kW</v>
          </cell>
          <cell r="R964" t="str">
            <v>non</v>
          </cell>
          <cell r="S964" t="str">
            <v>non</v>
          </cell>
          <cell r="T964" t="str">
            <v>non</v>
          </cell>
          <cell r="U964" t="str">
            <v>non</v>
          </cell>
          <cell r="V964" t="str">
            <v>non</v>
          </cell>
          <cell r="W964" t="str">
            <v>non</v>
          </cell>
          <cell r="AE964" t="str">
            <v>Protection grillagée par BMI Axelent</v>
          </cell>
          <cell r="AF964"/>
          <cell r="AH964" t="str">
            <v>non</v>
          </cell>
        </row>
        <row r="965">
          <cell r="A965" t="str">
            <v>1046</v>
          </cell>
          <cell r="B965">
            <v>41590</v>
          </cell>
          <cell r="C965"/>
          <cell r="D965" t="str">
            <v>Poste à souder TIG</v>
          </cell>
          <cell r="E965">
            <v>0</v>
          </cell>
          <cell r="F965">
            <v>0</v>
          </cell>
          <cell r="I965" t="str">
            <v>CITOTIG 1600 HPF</v>
          </cell>
          <cell r="J965"/>
          <cell r="K965" t="str">
            <v>1154  Maintenance</v>
          </cell>
          <cell r="L965"/>
          <cell r="M965"/>
          <cell r="P965"/>
          <cell r="R965" t="str">
            <v>non</v>
          </cell>
          <cell r="S965" t="str">
            <v>non</v>
          </cell>
          <cell r="T965" t="str">
            <v>non</v>
          </cell>
          <cell r="U965" t="str">
            <v>non</v>
          </cell>
          <cell r="V965" t="str">
            <v>non</v>
          </cell>
          <cell r="W965" t="str">
            <v>non</v>
          </cell>
          <cell r="AC965"/>
          <cell r="AE965"/>
          <cell r="AF965"/>
          <cell r="AH965" t="str">
            <v>non</v>
          </cell>
        </row>
        <row r="966">
          <cell r="A966" t="str">
            <v>1047</v>
          </cell>
          <cell r="B966">
            <v>42726</v>
          </cell>
          <cell r="C966"/>
          <cell r="D966" t="str">
            <v>Poste soudure fourreau Terel avec galon</v>
          </cell>
          <cell r="E966">
            <v>0</v>
          </cell>
          <cell r="F966">
            <v>0</v>
          </cell>
          <cell r="K966" t="str">
            <v>1125  Gaines légères</v>
          </cell>
          <cell r="L966">
            <v>2014</v>
          </cell>
          <cell r="M966"/>
          <cell r="R966" t="str">
            <v>non</v>
          </cell>
          <cell r="S966" t="str">
            <v>non</v>
          </cell>
          <cell r="T966" t="str">
            <v>non</v>
          </cell>
          <cell r="U966" t="str">
            <v>non</v>
          </cell>
          <cell r="V966" t="str">
            <v>non</v>
          </cell>
          <cell r="W966" t="str">
            <v>non</v>
          </cell>
          <cell r="AH966" t="str">
            <v>oui</v>
          </cell>
        </row>
        <row r="967">
          <cell r="A967" t="str">
            <v>1048</v>
          </cell>
          <cell r="B967">
            <v>41648</v>
          </cell>
          <cell r="C967" t="str">
            <v>SAF-FRO</v>
          </cell>
          <cell r="D967" t="str">
            <v>Unité mobile d'aspiration</v>
          </cell>
          <cell r="E967">
            <v>0</v>
          </cell>
          <cell r="F967">
            <v>0</v>
          </cell>
          <cell r="I967" t="str">
            <v>MECAZUR 35AL</v>
          </cell>
          <cell r="J967"/>
          <cell r="K967" t="str">
            <v>1154  Maintenance</v>
          </cell>
          <cell r="M967" t="str">
            <v>230V mono</v>
          </cell>
          <cell r="P967" t="str">
            <v>1.1 KW</v>
          </cell>
          <cell r="R967" t="str">
            <v>non</v>
          </cell>
          <cell r="S967" t="str">
            <v>non</v>
          </cell>
          <cell r="T967" t="str">
            <v>non</v>
          </cell>
          <cell r="U967" t="str">
            <v>non</v>
          </cell>
          <cell r="V967" t="str">
            <v>non</v>
          </cell>
          <cell r="W967" t="str">
            <v>non</v>
          </cell>
          <cell r="AH967" t="str">
            <v>non</v>
          </cell>
        </row>
        <row r="968">
          <cell r="A968" t="str">
            <v>1049</v>
          </cell>
          <cell r="B968">
            <v>42331</v>
          </cell>
          <cell r="C968" t="str">
            <v>CLAVEL</v>
          </cell>
          <cell r="D968" t="str">
            <v>Dévidoir de tuyau</v>
          </cell>
          <cell r="E968">
            <v>0</v>
          </cell>
          <cell r="F968">
            <v>0</v>
          </cell>
          <cell r="I968" t="str">
            <v>DV900</v>
          </cell>
          <cell r="J968"/>
          <cell r="K968" t="str">
            <v>1113  Tuyauteries</v>
          </cell>
          <cell r="L968"/>
          <cell r="M968" t="str">
            <v>sans</v>
          </cell>
          <cell r="R968" t="str">
            <v>non</v>
          </cell>
          <cell r="S968" t="str">
            <v>non</v>
          </cell>
          <cell r="T968" t="str">
            <v>non</v>
          </cell>
          <cell r="U968" t="str">
            <v>non</v>
          </cell>
          <cell r="V968" t="str">
            <v>non</v>
          </cell>
          <cell r="W968" t="str">
            <v>non</v>
          </cell>
          <cell r="AF968" t="str">
            <v>charge admissible 80 kg
pour couronnes de 250 à 600 mm</v>
          </cell>
          <cell r="AH968" t="str">
            <v>non</v>
          </cell>
        </row>
        <row r="969">
          <cell r="A969" t="str">
            <v>1050</v>
          </cell>
          <cell r="B969">
            <v>43362</v>
          </cell>
          <cell r="C969" t="str">
            <v>CLAVEL</v>
          </cell>
          <cell r="D969" t="str">
            <v>Dévidoir de tuyau</v>
          </cell>
          <cell r="E969">
            <v>0</v>
          </cell>
          <cell r="F969">
            <v>0</v>
          </cell>
          <cell r="I969" t="str">
            <v>DV900</v>
          </cell>
          <cell r="K969" t="str">
            <v>1122  Cintrage</v>
          </cell>
          <cell r="M969" t="str">
            <v>sans</v>
          </cell>
          <cell r="R969" t="str">
            <v>non</v>
          </cell>
          <cell r="S969" t="str">
            <v>non</v>
          </cell>
          <cell r="T969" t="str">
            <v>non</v>
          </cell>
          <cell r="U969" t="str">
            <v>non</v>
          </cell>
          <cell r="V969" t="str">
            <v>non</v>
          </cell>
          <cell r="W969" t="str">
            <v>non</v>
          </cell>
          <cell r="AF969" t="str">
            <v>Charge admissible 80 kg
pour couronnes de 250 à 600 mm</v>
          </cell>
          <cell r="AH969" t="str">
            <v>non</v>
          </cell>
        </row>
        <row r="970">
          <cell r="A970" t="str">
            <v>1051</v>
          </cell>
          <cell r="B970">
            <v>42256</v>
          </cell>
          <cell r="C970" t="str">
            <v>KONECRANES</v>
          </cell>
          <cell r="D970" t="str">
            <v>Ensemble XY (rails + poutre) et palan pour manutention bobines tuyaux</v>
          </cell>
          <cell r="E970">
            <v>0</v>
          </cell>
          <cell r="F970">
            <v>0</v>
          </cell>
          <cell r="I970" t="str">
            <v>Rails et poutres XA - palan CLX</v>
          </cell>
          <cell r="K970" t="str">
            <v>1113  Tuyauteries</v>
          </cell>
          <cell r="M970"/>
          <cell r="R970" t="str">
            <v>non</v>
          </cell>
          <cell r="S970" t="str">
            <v>non</v>
          </cell>
          <cell r="T970" t="str">
            <v>non</v>
          </cell>
          <cell r="U970" t="str">
            <v>non</v>
          </cell>
          <cell r="V970" t="str">
            <v>non</v>
          </cell>
          <cell r="W970" t="str">
            <v>non</v>
          </cell>
          <cell r="AF970"/>
          <cell r="AH970" t="str">
            <v>non</v>
          </cell>
        </row>
        <row r="971">
          <cell r="A971" t="str">
            <v>1052</v>
          </cell>
          <cell r="B971">
            <v>41970</v>
          </cell>
          <cell r="C971" t="str">
            <v>Konécranes</v>
          </cell>
          <cell r="D971" t="str">
            <v>Portique + palan 1000 kg</v>
          </cell>
          <cell r="E971">
            <v>0</v>
          </cell>
          <cell r="F971">
            <v>41971.540972222225</v>
          </cell>
          <cell r="G971" t="str">
            <v>Transféré à Ingrandes</v>
          </cell>
          <cell r="I971" t="str">
            <v>palan CLX</v>
          </cell>
          <cell r="R971" t="str">
            <v>non</v>
          </cell>
          <cell r="S971" t="str">
            <v>non</v>
          </cell>
          <cell r="T971" t="str">
            <v>non</v>
          </cell>
          <cell r="U971" t="str">
            <v>non</v>
          </cell>
          <cell r="V971" t="str">
            <v>non</v>
          </cell>
          <cell r="W971" t="str">
            <v>non</v>
          </cell>
          <cell r="AH971" t="str">
            <v>N/A</v>
          </cell>
        </row>
        <row r="972">
          <cell r="A972" t="str">
            <v>1053</v>
          </cell>
          <cell r="B972">
            <v>41970</v>
          </cell>
          <cell r="C972" t="str">
            <v>Tool Temp</v>
          </cell>
          <cell r="D972" t="str">
            <v>Refroidisseur à eau</v>
          </cell>
          <cell r="E972">
            <v>0</v>
          </cell>
          <cell r="F972">
            <v>41971.540972222225</v>
          </cell>
          <cell r="G972" t="str">
            <v>Transféré à Ingrandes</v>
          </cell>
          <cell r="I972" t="str">
            <v>14' 500H</v>
          </cell>
          <cell r="R972" t="str">
            <v>non</v>
          </cell>
          <cell r="S972" t="str">
            <v>non</v>
          </cell>
          <cell r="T972" t="str">
            <v>non</v>
          </cell>
          <cell r="U972" t="str">
            <v>non</v>
          </cell>
          <cell r="V972" t="str">
            <v>non</v>
          </cell>
          <cell r="W972" t="str">
            <v>non</v>
          </cell>
          <cell r="AH972" t="str">
            <v>N/A</v>
          </cell>
        </row>
        <row r="973">
          <cell r="A973" t="str">
            <v>1054</v>
          </cell>
          <cell r="B973">
            <v>41970</v>
          </cell>
          <cell r="C973" t="str">
            <v>Tool Temp</v>
          </cell>
          <cell r="D973" t="str">
            <v>Thermorégulateur 12 kW 140°</v>
          </cell>
          <cell r="E973">
            <v>0</v>
          </cell>
          <cell r="F973">
            <v>41971.540972222225</v>
          </cell>
          <cell r="G973" t="str">
            <v xml:space="preserve">Transféré à Ingrandes </v>
          </cell>
          <cell r="I973" t="str">
            <v>TT142N</v>
          </cell>
          <cell r="R973" t="str">
            <v>non</v>
          </cell>
          <cell r="S973" t="str">
            <v>non</v>
          </cell>
          <cell r="T973" t="str">
            <v>non</v>
          </cell>
          <cell r="U973" t="str">
            <v>non</v>
          </cell>
          <cell r="V973" t="str">
            <v>non</v>
          </cell>
          <cell r="W973" t="str">
            <v>non</v>
          </cell>
          <cell r="AH973" t="str">
            <v>N/A</v>
          </cell>
        </row>
        <row r="974">
          <cell r="A974" t="str">
            <v>1055</v>
          </cell>
          <cell r="B974">
            <v>41970</v>
          </cell>
          <cell r="C974" t="str">
            <v>Tool Temp</v>
          </cell>
          <cell r="D974" t="str">
            <v>Thermorégulateur 9 kw 90°</v>
          </cell>
          <cell r="E974">
            <v>0</v>
          </cell>
          <cell r="F974">
            <v>41971.540972222225</v>
          </cell>
          <cell r="G974" t="str">
            <v>Transféré à Ingrandes</v>
          </cell>
          <cell r="I974" t="str">
            <v>TT188</v>
          </cell>
          <cell r="R974" t="str">
            <v>non</v>
          </cell>
          <cell r="S974" t="str">
            <v>non</v>
          </cell>
          <cell r="T974" t="str">
            <v>non</v>
          </cell>
          <cell r="U974" t="str">
            <v>non</v>
          </cell>
          <cell r="V974" t="str">
            <v>non</v>
          </cell>
          <cell r="W974" t="str">
            <v>non</v>
          </cell>
          <cell r="AH974" t="str">
            <v>N/A</v>
          </cell>
        </row>
        <row r="975">
          <cell r="A975" t="str">
            <v>1056</v>
          </cell>
          <cell r="B975">
            <v>41820</v>
          </cell>
          <cell r="D975" t="str">
            <v>Dessiccateur FARRAGTECH à air comprimé 10 litres</v>
          </cell>
          <cell r="E975">
            <v>0</v>
          </cell>
          <cell r="F975">
            <v>41792.582638888889</v>
          </cell>
          <cell r="G975" t="str">
            <v>prété à Ingrandes (Christophe Schadeck)</v>
          </cell>
          <cell r="I975" t="str">
            <v>CARD 10 S</v>
          </cell>
          <cell r="R975" t="str">
            <v>non</v>
          </cell>
          <cell r="S975" t="str">
            <v>non</v>
          </cell>
          <cell r="T975" t="str">
            <v>non</v>
          </cell>
          <cell r="U975" t="str">
            <v>non</v>
          </cell>
          <cell r="V975" t="str">
            <v>non</v>
          </cell>
          <cell r="W975" t="str">
            <v>non</v>
          </cell>
          <cell r="AH975" t="str">
            <v>N/A</v>
          </cell>
        </row>
        <row r="976">
          <cell r="A976" t="str">
            <v>1057</v>
          </cell>
          <cell r="B976">
            <v>41970</v>
          </cell>
          <cell r="D976" t="str">
            <v>Dessiccateur FARRAGTECH à air comprimé 6 litres</v>
          </cell>
          <cell r="E976">
            <v>0</v>
          </cell>
          <cell r="F976">
            <v>41971.540972222225</v>
          </cell>
          <cell r="G976" t="str">
            <v>Transféré à Ingrandes</v>
          </cell>
          <cell r="I976" t="str">
            <v>CARD 6 G FIT</v>
          </cell>
          <cell r="R976" t="str">
            <v>non</v>
          </cell>
          <cell r="S976" t="str">
            <v>non</v>
          </cell>
          <cell r="T976" t="str">
            <v>non</v>
          </cell>
          <cell r="U976" t="str">
            <v>non</v>
          </cell>
          <cell r="V976" t="str">
            <v>non</v>
          </cell>
          <cell r="W976" t="str">
            <v>non</v>
          </cell>
          <cell r="AH976" t="str">
            <v>N/A</v>
          </cell>
        </row>
        <row r="977">
          <cell r="A977" t="str">
            <v>1058</v>
          </cell>
          <cell r="B977">
            <v>41970</v>
          </cell>
          <cell r="D977" t="str">
            <v>Dessiccateur FARRAGTECH à air comprimé 6 litres</v>
          </cell>
          <cell r="E977">
            <v>0</v>
          </cell>
          <cell r="F977">
            <v>41971.540972222225</v>
          </cell>
          <cell r="G977" t="str">
            <v>Transféré à Ingrandes</v>
          </cell>
          <cell r="R977" t="str">
            <v>non</v>
          </cell>
          <cell r="S977" t="str">
            <v>non</v>
          </cell>
          <cell r="T977" t="str">
            <v>non</v>
          </cell>
          <cell r="U977" t="str">
            <v>non</v>
          </cell>
          <cell r="V977" t="str">
            <v>non</v>
          </cell>
          <cell r="W977" t="str">
            <v>non</v>
          </cell>
          <cell r="AH977" t="str">
            <v>N/A</v>
          </cell>
        </row>
        <row r="978">
          <cell r="A978" t="str">
            <v>1059</v>
          </cell>
          <cell r="B978">
            <v>41820</v>
          </cell>
          <cell r="C978" t="str">
            <v>FARRAGTECH</v>
          </cell>
          <cell r="D978" t="str">
            <v>Alimenteur à air comprimé pour presse injection</v>
          </cell>
          <cell r="E978">
            <v>0</v>
          </cell>
          <cell r="F978">
            <v>41792.582638888889</v>
          </cell>
          <cell r="G978" t="str">
            <v>prêté à Ingrandes (christophe Schadeck)</v>
          </cell>
          <cell r="I978" t="str">
            <v xml:space="preserve">VACUJET G </v>
          </cell>
          <cell r="R978" t="str">
            <v>non</v>
          </cell>
          <cell r="S978" t="str">
            <v>non</v>
          </cell>
          <cell r="T978" t="str">
            <v>non</v>
          </cell>
          <cell r="U978" t="str">
            <v>non</v>
          </cell>
          <cell r="V978" t="str">
            <v>non</v>
          </cell>
          <cell r="W978" t="str">
            <v>non</v>
          </cell>
          <cell r="AH978" t="str">
            <v>N/A</v>
          </cell>
        </row>
        <row r="979">
          <cell r="A979" t="str">
            <v>1060</v>
          </cell>
          <cell r="B979">
            <v>41970</v>
          </cell>
          <cell r="C979" t="str">
            <v>FARRATECH</v>
          </cell>
          <cell r="D979" t="str">
            <v>Alimenteur à air comprimé pour presse injection</v>
          </cell>
          <cell r="E979">
            <v>0</v>
          </cell>
          <cell r="F979">
            <v>41971.540972222225</v>
          </cell>
          <cell r="G979" t="str">
            <v>Transféré à Ingrandes</v>
          </cell>
          <cell r="I979" t="str">
            <v>VACUJET G</v>
          </cell>
          <cell r="R979" t="str">
            <v>non</v>
          </cell>
          <cell r="S979" t="str">
            <v>non</v>
          </cell>
          <cell r="T979" t="str">
            <v>non</v>
          </cell>
          <cell r="U979" t="str">
            <v>non</v>
          </cell>
          <cell r="V979" t="str">
            <v>non</v>
          </cell>
          <cell r="W979" t="str">
            <v>non</v>
          </cell>
          <cell r="AH979" t="str">
            <v>N/A</v>
          </cell>
        </row>
        <row r="980">
          <cell r="A980" t="str">
            <v>1061</v>
          </cell>
          <cell r="B980">
            <v>41970</v>
          </cell>
          <cell r="C980" t="str">
            <v>FARRATECH</v>
          </cell>
          <cell r="D980" t="str">
            <v>Alimenteur à air comprimé pour presse injection</v>
          </cell>
          <cell r="E980">
            <v>0</v>
          </cell>
          <cell r="F980">
            <v>41971.540972222225</v>
          </cell>
          <cell r="G980" t="str">
            <v>Transféré à Ingrandes</v>
          </cell>
          <cell r="I980" t="str">
            <v>VACUJET G</v>
          </cell>
          <cell r="R980" t="str">
            <v>non</v>
          </cell>
          <cell r="S980" t="str">
            <v>non</v>
          </cell>
          <cell r="T980" t="str">
            <v>non</v>
          </cell>
          <cell r="U980" t="str">
            <v>non</v>
          </cell>
          <cell r="V980" t="str">
            <v>non</v>
          </cell>
          <cell r="W980" t="str">
            <v>non</v>
          </cell>
          <cell r="AH980" t="str">
            <v>N/A</v>
          </cell>
        </row>
        <row r="981">
          <cell r="A981" t="str">
            <v>1062</v>
          </cell>
          <cell r="B981">
            <v>41816</v>
          </cell>
          <cell r="C981" t="str">
            <v>Systemair</v>
          </cell>
          <cell r="D981" t="str">
            <v>Extraction local test hélium</v>
          </cell>
          <cell r="E981">
            <v>0</v>
          </cell>
          <cell r="F981">
            <v>0</v>
          </cell>
          <cell r="I981" t="str">
            <v>KVK 250</v>
          </cell>
          <cell r="J981"/>
          <cell r="K981" t="str">
            <v>1117  Soudure</v>
          </cell>
          <cell r="M981" t="str">
            <v>230V mono</v>
          </cell>
          <cell r="P981" t="str">
            <v>308 W</v>
          </cell>
          <cell r="R981" t="str">
            <v>non</v>
          </cell>
          <cell r="S981" t="str">
            <v>non</v>
          </cell>
          <cell r="T981" t="str">
            <v>non</v>
          </cell>
          <cell r="U981" t="str">
            <v>non</v>
          </cell>
          <cell r="V981" t="str">
            <v>non</v>
          </cell>
          <cell r="W981" t="str">
            <v>non</v>
          </cell>
          <cell r="AF981"/>
          <cell r="AH981" t="str">
            <v>non</v>
          </cell>
        </row>
        <row r="982">
          <cell r="A982" t="str">
            <v>1063</v>
          </cell>
          <cell r="B982">
            <v>42256</v>
          </cell>
          <cell r="C982"/>
          <cell r="D982" t="str">
            <v>Benne basculente "boxer"</v>
          </cell>
          <cell r="E982">
            <v>0</v>
          </cell>
          <cell r="F982">
            <v>0</v>
          </cell>
          <cell r="I982"/>
          <cell r="K982" t="str">
            <v>1119  Découpe</v>
          </cell>
          <cell r="M982" t="str">
            <v>sans</v>
          </cell>
          <cell r="R982" t="str">
            <v>non</v>
          </cell>
          <cell r="S982" t="str">
            <v>non</v>
          </cell>
          <cell r="T982" t="str">
            <v>non</v>
          </cell>
          <cell r="U982" t="str">
            <v>non</v>
          </cell>
          <cell r="V982" t="str">
            <v>non</v>
          </cell>
          <cell r="W982" t="str">
            <v>non</v>
          </cell>
          <cell r="AE982"/>
          <cell r="AH982" t="str">
            <v>non</v>
          </cell>
        </row>
        <row r="983">
          <cell r="A983" t="str">
            <v>1064</v>
          </cell>
          <cell r="B983">
            <v>42256</v>
          </cell>
          <cell r="C983" t="str">
            <v>NEDERMAN</v>
          </cell>
          <cell r="D983" t="str">
            <v>unité mobile d'aspiration / filtration</v>
          </cell>
          <cell r="E983">
            <v>0</v>
          </cell>
          <cell r="F983">
            <v>0</v>
          </cell>
          <cell r="I983" t="str">
            <v>FILTERCART Original</v>
          </cell>
          <cell r="J983">
            <v>12621345</v>
          </cell>
          <cell r="K983" t="str">
            <v>1126  Confection silicones</v>
          </cell>
          <cell r="L983">
            <v>2104</v>
          </cell>
          <cell r="M983" t="str">
            <v>230V mono</v>
          </cell>
          <cell r="P983" t="str">
            <v>0.75 kW</v>
          </cell>
          <cell r="R983" t="str">
            <v>non</v>
          </cell>
          <cell r="S983" t="str">
            <v>non</v>
          </cell>
          <cell r="T983" t="str">
            <v>non</v>
          </cell>
          <cell r="U983" t="str">
            <v>non</v>
          </cell>
          <cell r="V983" t="str">
            <v>non</v>
          </cell>
          <cell r="W983" t="str">
            <v>non</v>
          </cell>
          <cell r="AE983"/>
          <cell r="AH983" t="str">
            <v>non</v>
          </cell>
        </row>
        <row r="984">
          <cell r="A984" t="str">
            <v>1065</v>
          </cell>
          <cell r="B984">
            <v>42768</v>
          </cell>
          <cell r="C984" t="str">
            <v>Videojet</v>
          </cell>
          <cell r="D984" t="str">
            <v>Laser de marquage</v>
          </cell>
          <cell r="E984">
            <v>0</v>
          </cell>
          <cell r="F984">
            <v>0</v>
          </cell>
          <cell r="I984">
            <v>7310</v>
          </cell>
          <cell r="J984" t="str">
            <v>L1311/347EDD</v>
          </cell>
          <cell r="K984" t="str">
            <v>1126  Confection silicones</v>
          </cell>
          <cell r="L984">
            <v>2013</v>
          </cell>
          <cell r="M984" t="str">
            <v>230V mono</v>
          </cell>
          <cell r="P984" t="str">
            <v xml:space="preserve"> 24 W</v>
          </cell>
          <cell r="R984" t="str">
            <v>non</v>
          </cell>
          <cell r="S984" t="str">
            <v>non</v>
          </cell>
          <cell r="T984" t="str">
            <v>non</v>
          </cell>
          <cell r="U984" t="str">
            <v>non</v>
          </cell>
          <cell r="V984" t="str">
            <v>non</v>
          </cell>
          <cell r="W984" t="str">
            <v>non</v>
          </cell>
          <cell r="AF984"/>
          <cell r="AH984" t="str">
            <v>oui</v>
          </cell>
        </row>
        <row r="985">
          <cell r="A985" t="str">
            <v>1066</v>
          </cell>
          <cell r="B985">
            <v>43766</v>
          </cell>
          <cell r="C985" t="str">
            <v>MARCOTECH</v>
          </cell>
          <cell r="D985" t="str">
            <v>Imprimante de marquage jet d'encre</v>
          </cell>
          <cell r="E985">
            <v>0</v>
          </cell>
          <cell r="F985">
            <v>0</v>
          </cell>
          <cell r="I985" t="str">
            <v>Alphajet Into</v>
          </cell>
          <cell r="K985" t="str">
            <v>1113  Tuyauteries</v>
          </cell>
          <cell r="M985" t="str">
            <v>230V mono</v>
          </cell>
          <cell r="R985" t="str">
            <v>non</v>
          </cell>
          <cell r="S985" t="str">
            <v>non</v>
          </cell>
          <cell r="T985" t="str">
            <v>non</v>
          </cell>
          <cell r="U985" t="str">
            <v>non</v>
          </cell>
          <cell r="V985" t="str">
            <v>non</v>
          </cell>
          <cell r="W985" t="str">
            <v>non</v>
          </cell>
          <cell r="AF985" t="str">
            <v>Imprimante intégrée sur tapis roulant.
Tapis roulant réalisé par le entreprises SONOBA / EIS
Equipement composé:
- d'un tapis roulant (alimenté en 230 tri)
- d'un codeur
- d'une cellule de détection pièce pour top impression</v>
          </cell>
          <cell r="AH985" t="str">
            <v>oui</v>
          </cell>
        </row>
        <row r="986">
          <cell r="A986" t="str">
            <v>1067</v>
          </cell>
          <cell r="B986">
            <v>42256</v>
          </cell>
          <cell r="C986" t="str">
            <v>Pfeiffer Vacuum Adixen</v>
          </cell>
          <cell r="D986" t="str">
            <v>Détecteur de fuite hélium</v>
          </cell>
          <cell r="E986">
            <v>0</v>
          </cell>
          <cell r="F986">
            <v>0</v>
          </cell>
          <cell r="I986" t="str">
            <v>ASM340 + pompe prévidage 2021SD</v>
          </cell>
          <cell r="J986" t="str">
            <v>JSVA00A2MH9A ASM340 WET</v>
          </cell>
          <cell r="K986" t="str">
            <v>1117  Soudure</v>
          </cell>
          <cell r="L986">
            <v>2014</v>
          </cell>
          <cell r="M986" t="str">
            <v>230V mono</v>
          </cell>
          <cell r="P986" t="str">
            <v>850 W</v>
          </cell>
          <cell r="R986" t="str">
            <v>non</v>
          </cell>
          <cell r="S986" t="str">
            <v>non</v>
          </cell>
          <cell r="T986" t="str">
            <v>non</v>
          </cell>
          <cell r="U986" t="str">
            <v>non</v>
          </cell>
          <cell r="V986" t="str">
            <v>non</v>
          </cell>
          <cell r="W986" t="str">
            <v>oui</v>
          </cell>
          <cell r="AC986"/>
          <cell r="AF986" t="str">
            <v>84 kg avec pompe de prévidange</v>
          </cell>
          <cell r="AH986" t="str">
            <v>oui</v>
          </cell>
        </row>
        <row r="987">
          <cell r="A987" t="str">
            <v>1068</v>
          </cell>
          <cell r="B987">
            <v>42781</v>
          </cell>
          <cell r="C987" t="str">
            <v>HURON</v>
          </cell>
          <cell r="D987" t="str">
            <v>Fraiseuse NU3</v>
          </cell>
          <cell r="E987">
            <v>0</v>
          </cell>
          <cell r="F987">
            <v>0</v>
          </cell>
          <cell r="I987" t="str">
            <v>NU3</v>
          </cell>
          <cell r="K987" t="str">
            <v>1123  Passivation / Finition décolletage</v>
          </cell>
          <cell r="L987"/>
          <cell r="M987" t="str">
            <v>410V tri</v>
          </cell>
          <cell r="R987" t="str">
            <v>non</v>
          </cell>
          <cell r="S987" t="str">
            <v>non</v>
          </cell>
          <cell r="T987" t="str">
            <v>non</v>
          </cell>
          <cell r="U987" t="str">
            <v>non</v>
          </cell>
          <cell r="V987" t="str">
            <v>non</v>
          </cell>
          <cell r="W987" t="str">
            <v>non</v>
          </cell>
          <cell r="AC987"/>
          <cell r="AE987"/>
          <cell r="AH987" t="str">
            <v>oui</v>
          </cell>
        </row>
        <row r="988">
          <cell r="A988" t="str">
            <v>1069</v>
          </cell>
          <cell r="B988">
            <v>43424</v>
          </cell>
          <cell r="C988"/>
          <cell r="D988" t="str">
            <v>Sécateur électrique pour ébavurage (coupe)</v>
          </cell>
          <cell r="E988">
            <v>0</v>
          </cell>
          <cell r="F988">
            <v>0</v>
          </cell>
          <cell r="K988" t="str">
            <v>1116  Moulage</v>
          </cell>
          <cell r="L988"/>
          <cell r="M988" t="str">
            <v>230V mono</v>
          </cell>
          <cell r="R988" t="str">
            <v>non</v>
          </cell>
          <cell r="S988" t="str">
            <v>non</v>
          </cell>
          <cell r="T988" t="str">
            <v>non</v>
          </cell>
          <cell r="U988" t="str">
            <v>non</v>
          </cell>
          <cell r="V988" t="str">
            <v>non</v>
          </cell>
          <cell r="W988" t="str">
            <v>non</v>
          </cell>
          <cell r="AC988"/>
          <cell r="AE988"/>
          <cell r="AH988" t="str">
            <v>non</v>
          </cell>
        </row>
        <row r="989">
          <cell r="A989" t="str">
            <v>1070</v>
          </cell>
          <cell r="B989">
            <v>41970</v>
          </cell>
          <cell r="C989" t="str">
            <v>KERN</v>
          </cell>
          <cell r="D989" t="str">
            <v>Balance</v>
          </cell>
          <cell r="E989">
            <v>0</v>
          </cell>
          <cell r="F989">
            <v>41971.540972222225</v>
          </cell>
          <cell r="G989" t="str">
            <v>Transférée à Ingrandes</v>
          </cell>
          <cell r="I989" t="str">
            <v>PKS200-2</v>
          </cell>
          <cell r="J989" t="str">
            <v>W1400794</v>
          </cell>
          <cell r="K989" t="str">
            <v>1160  Méthodes industrialisation</v>
          </cell>
          <cell r="M989" t="str">
            <v>230V mono</v>
          </cell>
          <cell r="R989" t="str">
            <v>non</v>
          </cell>
          <cell r="S989" t="str">
            <v>non</v>
          </cell>
          <cell r="T989" t="str">
            <v>non</v>
          </cell>
          <cell r="U989" t="str">
            <v>non</v>
          </cell>
          <cell r="V989" t="str">
            <v>non</v>
          </cell>
          <cell r="W989" t="str">
            <v>non</v>
          </cell>
          <cell r="AF989" t="str">
            <v>Commandée par C. Schadeck pour presse ENGEL N°1044</v>
          </cell>
          <cell r="AH989" t="str">
            <v>non</v>
          </cell>
        </row>
        <row r="990">
          <cell r="A990" t="str">
            <v>1072</v>
          </cell>
          <cell r="B990">
            <v>42256</v>
          </cell>
          <cell r="C990"/>
          <cell r="D990" t="str">
            <v>Chariot à plateforme élévatrice 400 kg</v>
          </cell>
          <cell r="E990">
            <v>0</v>
          </cell>
          <cell r="F990">
            <v>0</v>
          </cell>
          <cell r="K990" t="str">
            <v>1117  Soudure</v>
          </cell>
          <cell r="M990" t="str">
            <v>sans</v>
          </cell>
          <cell r="R990" t="str">
            <v>non</v>
          </cell>
          <cell r="S990" t="str">
            <v>non</v>
          </cell>
          <cell r="T990" t="str">
            <v>non</v>
          </cell>
          <cell r="U990" t="str">
            <v>non</v>
          </cell>
          <cell r="V990" t="str">
            <v>non</v>
          </cell>
          <cell r="W990" t="str">
            <v>non</v>
          </cell>
          <cell r="AF990" t="str">
            <v>Associé à un vireur pour ergonomie du poste</v>
          </cell>
          <cell r="AH990" t="str">
            <v>non</v>
          </cell>
        </row>
        <row r="991">
          <cell r="A991" t="str">
            <v>1073</v>
          </cell>
          <cell r="B991">
            <v>42256</v>
          </cell>
          <cell r="C991" t="str">
            <v>JOUANEL</v>
          </cell>
          <cell r="D991" t="str">
            <v>Rouleuse d'établi</v>
          </cell>
          <cell r="E991">
            <v>0</v>
          </cell>
          <cell r="F991">
            <v>0</v>
          </cell>
          <cell r="I991" t="str">
            <v>CACDS33</v>
          </cell>
          <cell r="J991">
            <v>5.14</v>
          </cell>
          <cell r="K991" t="str">
            <v>1118  Colliers de fixation</v>
          </cell>
          <cell r="L991">
            <v>2014</v>
          </cell>
          <cell r="M991" t="str">
            <v>sans</v>
          </cell>
          <cell r="Q991"/>
          <cell r="R991" t="str">
            <v>non</v>
          </cell>
          <cell r="S991" t="str">
            <v>non</v>
          </cell>
          <cell r="T991" t="str">
            <v>non</v>
          </cell>
          <cell r="U991" t="str">
            <v>non</v>
          </cell>
          <cell r="V991" t="str">
            <v>non</v>
          </cell>
          <cell r="W991" t="str">
            <v>non</v>
          </cell>
          <cell r="AC991"/>
          <cell r="AE991"/>
          <cell r="AH991" t="str">
            <v>non</v>
          </cell>
        </row>
        <row r="992">
          <cell r="A992" t="str">
            <v>CN13A</v>
          </cell>
          <cell r="B992">
            <v>40759</v>
          </cell>
          <cell r="C992" t="str">
            <v>LNS</v>
          </cell>
          <cell r="D992" t="str">
            <v>Pousse - barre</v>
          </cell>
          <cell r="E992">
            <v>37530.582638888889</v>
          </cell>
          <cell r="F992">
            <v>0</v>
          </cell>
          <cell r="I992" t="str">
            <v>H6-65HS4-8</v>
          </cell>
          <cell r="J992"/>
          <cell r="K992" t="str">
            <v>1111  Décolletage</v>
          </cell>
          <cell r="L992">
            <v>2002</v>
          </cell>
          <cell r="M992" t="str">
            <v>410V tri</v>
          </cell>
          <cell r="P992"/>
          <cell r="Q992" t="str">
            <v>1800VA</v>
          </cell>
          <cell r="R992" t="str">
            <v>non</v>
          </cell>
          <cell r="S992" t="str">
            <v>non</v>
          </cell>
          <cell r="T992" t="str">
            <v>non</v>
          </cell>
          <cell r="U992" t="str">
            <v>non</v>
          </cell>
          <cell r="V992" t="str">
            <v>non</v>
          </cell>
          <cell r="W992" t="str">
            <v>non</v>
          </cell>
          <cell r="AC992" t="str">
            <v>Livret d'instructions, livret des pièces détachées, schéma électrique</v>
          </cell>
          <cell r="AE992" t="str">
            <v>LNS France SA</v>
          </cell>
          <cell r="AH992" t="str">
            <v>oui</v>
          </cell>
        </row>
        <row r="993">
          <cell r="A993" t="str">
            <v>1074</v>
          </cell>
          <cell r="B993">
            <v>42776</v>
          </cell>
          <cell r="C993"/>
          <cell r="D993" t="str">
            <v>Climatisation salle Deming</v>
          </cell>
          <cell r="E993">
            <v>0</v>
          </cell>
          <cell r="F993">
            <v>0</v>
          </cell>
          <cell r="J993"/>
          <cell r="K993" t="str">
            <v>IG  Installations générales</v>
          </cell>
          <cell r="L993"/>
          <cell r="M993"/>
          <cell r="P993"/>
          <cell r="R993" t="str">
            <v>non</v>
          </cell>
          <cell r="S993" t="str">
            <v>non</v>
          </cell>
          <cell r="T993" t="str">
            <v>non</v>
          </cell>
          <cell r="U993" t="str">
            <v>non</v>
          </cell>
          <cell r="V993" t="str">
            <v>non</v>
          </cell>
          <cell r="W993" t="str">
            <v>non</v>
          </cell>
          <cell r="AE993"/>
          <cell r="AF993" t="str">
            <v xml:space="preserve">Groupe en toiture
R410A - 3 kg
</v>
          </cell>
          <cell r="AH993" t="str">
            <v>non</v>
          </cell>
        </row>
        <row r="994">
          <cell r="A994" t="str">
            <v>1075</v>
          </cell>
          <cell r="B994">
            <v>42776</v>
          </cell>
          <cell r="C994"/>
          <cell r="D994" t="str">
            <v>Climatisation Métrologie et laboratoire Contrôle</v>
          </cell>
          <cell r="E994">
            <v>0</v>
          </cell>
          <cell r="F994">
            <v>0</v>
          </cell>
          <cell r="I994"/>
          <cell r="J994"/>
          <cell r="K994" t="str">
            <v>IG  Installations générales</v>
          </cell>
          <cell r="L994"/>
          <cell r="M994"/>
          <cell r="P994"/>
          <cell r="R994" t="str">
            <v>non</v>
          </cell>
          <cell r="S994" t="str">
            <v>non</v>
          </cell>
          <cell r="T994" t="str">
            <v>non</v>
          </cell>
          <cell r="U994" t="str">
            <v>non</v>
          </cell>
          <cell r="V994" t="str">
            <v>non</v>
          </cell>
          <cell r="W994" t="str">
            <v>non</v>
          </cell>
          <cell r="AC994"/>
          <cell r="AE994"/>
          <cell r="AF994" t="str">
            <v xml:space="preserve">Groupe en toiture
R410A - 8,5 kg
</v>
          </cell>
          <cell r="AH994" t="str">
            <v>non</v>
          </cell>
        </row>
        <row r="995">
          <cell r="A995" t="str">
            <v>1076</v>
          </cell>
          <cell r="B995">
            <v>43146</v>
          </cell>
          <cell r="C995" t="str">
            <v>Airwell</v>
          </cell>
          <cell r="D995" t="str">
            <v>Climatisation local stockage toiles</v>
          </cell>
          <cell r="E995">
            <v>41822.582638888889</v>
          </cell>
          <cell r="F995">
            <v>43150.041678240741</v>
          </cell>
          <cell r="G995" t="str">
            <v>Ferraillage</v>
          </cell>
          <cell r="I995" t="str">
            <v>unité ext 7SP061886</v>
          </cell>
          <cell r="K995" t="str">
            <v>IG  Installations générales</v>
          </cell>
          <cell r="M995"/>
          <cell r="R995" t="str">
            <v>non</v>
          </cell>
          <cell r="S995" t="str">
            <v>non</v>
          </cell>
          <cell r="T995" t="str">
            <v>non</v>
          </cell>
          <cell r="U995" t="str">
            <v>non</v>
          </cell>
          <cell r="V995" t="str">
            <v>non</v>
          </cell>
          <cell r="W995" t="str">
            <v>non</v>
          </cell>
          <cell r="AF995" t="str">
            <v>Groupe en toiture (sur bâtiment 103)
R410A 
Remplacée par clim N°1208</v>
          </cell>
          <cell r="AH995" t="str">
            <v>oui</v>
          </cell>
        </row>
        <row r="996">
          <cell r="A996" t="str">
            <v>1077</v>
          </cell>
          <cell r="B996">
            <v>43217</v>
          </cell>
          <cell r="C996" t="str">
            <v>Rouchaud</v>
          </cell>
          <cell r="D996" t="str">
            <v>fraiseuse cyclée</v>
          </cell>
          <cell r="E996">
            <v>0</v>
          </cell>
          <cell r="F996">
            <v>43217.083344907405</v>
          </cell>
          <cell r="G996" t="str">
            <v>Ferraillage</v>
          </cell>
          <cell r="K996" t="str">
            <v>1111  Décolletage</v>
          </cell>
          <cell r="R996" t="str">
            <v>non</v>
          </cell>
          <cell r="S996" t="str">
            <v>non</v>
          </cell>
          <cell r="T996" t="str">
            <v>non</v>
          </cell>
          <cell r="U996" t="str">
            <v>non</v>
          </cell>
          <cell r="V996" t="str">
            <v>non</v>
          </cell>
          <cell r="W996" t="str">
            <v>non</v>
          </cell>
          <cell r="AH996" t="str">
            <v>non</v>
          </cell>
        </row>
        <row r="997">
          <cell r="A997" t="str">
            <v>1079</v>
          </cell>
          <cell r="B997">
            <v>42087</v>
          </cell>
          <cell r="C997" t="str">
            <v>SISE</v>
          </cell>
          <cell r="D997" t="str">
            <v>Coffret régulateur auto adaptatif 2 zones</v>
          </cell>
          <cell r="E997">
            <v>0</v>
          </cell>
          <cell r="F997">
            <v>0</v>
          </cell>
          <cell r="I997" t="str">
            <v>8C1DA</v>
          </cell>
          <cell r="K997" t="str">
            <v>1113  Tuyauteries</v>
          </cell>
          <cell r="M997" t="str">
            <v>230V mono</v>
          </cell>
          <cell r="P997" t="str">
            <v>3.6 kW</v>
          </cell>
          <cell r="R997" t="str">
            <v>non</v>
          </cell>
          <cell r="S997" t="str">
            <v>non</v>
          </cell>
          <cell r="T997" t="str">
            <v>non</v>
          </cell>
          <cell r="U997" t="str">
            <v>non</v>
          </cell>
          <cell r="V997" t="str">
            <v>non</v>
          </cell>
          <cell r="W997" t="str">
            <v>non</v>
          </cell>
          <cell r="AE997"/>
          <cell r="AH997" t="str">
            <v>N/A</v>
          </cell>
        </row>
        <row r="998">
          <cell r="A998" t="str">
            <v>1082</v>
          </cell>
          <cell r="B998">
            <v>42781</v>
          </cell>
          <cell r="C998" t="str">
            <v>Polysoude</v>
          </cell>
          <cell r="D998" t="str">
            <v>Générateur de soudure Orbitale</v>
          </cell>
          <cell r="E998">
            <v>0</v>
          </cell>
          <cell r="F998">
            <v>0</v>
          </cell>
          <cell r="I998" t="str">
            <v>PS164</v>
          </cell>
          <cell r="J998" t="str">
            <v>14P89657</v>
          </cell>
          <cell r="K998" t="str">
            <v>1117  Soudure</v>
          </cell>
          <cell r="L998">
            <v>2014</v>
          </cell>
          <cell r="M998" t="str">
            <v>230V mono</v>
          </cell>
          <cell r="R998" t="str">
            <v>non</v>
          </cell>
          <cell r="S998" t="str">
            <v>non</v>
          </cell>
          <cell r="T998" t="str">
            <v>non</v>
          </cell>
          <cell r="U998" t="str">
            <v>non</v>
          </cell>
          <cell r="V998" t="str">
            <v>non</v>
          </cell>
          <cell r="W998" t="str">
            <v>non</v>
          </cell>
          <cell r="AC998" t="str">
            <v>Dossier géré par Patrice Rischmann</v>
          </cell>
          <cell r="AH998" t="str">
            <v>oui</v>
          </cell>
        </row>
        <row r="999">
          <cell r="A999" t="str">
            <v>1083</v>
          </cell>
          <cell r="B999">
            <v>42256</v>
          </cell>
          <cell r="C999" t="str">
            <v>SHIMADZU</v>
          </cell>
          <cell r="D999" t="str">
            <v>Machine d'essais  traction &amp; compression</v>
          </cell>
          <cell r="E999">
            <v>0</v>
          </cell>
          <cell r="F999">
            <v>0</v>
          </cell>
          <cell r="I999" t="str">
            <v>AGS-X 10N-10KN</v>
          </cell>
          <cell r="J999" t="str">
            <v>I3306530171</v>
          </cell>
          <cell r="K999" t="str">
            <v>1157  Contrôle</v>
          </cell>
          <cell r="L999"/>
          <cell r="M999" t="str">
            <v>230V mono</v>
          </cell>
          <cell r="P999"/>
          <cell r="R999" t="str">
            <v>non</v>
          </cell>
          <cell r="S999" t="str">
            <v>non</v>
          </cell>
          <cell r="T999" t="str">
            <v>non</v>
          </cell>
          <cell r="U999" t="str">
            <v>non</v>
          </cell>
          <cell r="V999" t="str">
            <v>non</v>
          </cell>
          <cell r="W999" t="str">
            <v>non</v>
          </cell>
          <cell r="AC999"/>
          <cell r="AF999" t="str">
            <v>Dossier géré par Philippe Jory</v>
          </cell>
          <cell r="AH999" t="str">
            <v>non</v>
          </cell>
        </row>
        <row r="1000">
          <cell r="A1000" t="str">
            <v>1084</v>
          </cell>
          <cell r="B1000">
            <v>42261</v>
          </cell>
          <cell r="C1000" t="str">
            <v>TOYOTA</v>
          </cell>
          <cell r="D1000" t="str">
            <v>gerbeur électrique en porte à faux</v>
          </cell>
          <cell r="E1000">
            <v>42030.540972222225</v>
          </cell>
          <cell r="F1000">
            <v>0</v>
          </cell>
          <cell r="I1000" t="str">
            <v>RWE120</v>
          </cell>
          <cell r="J1000">
            <v>6338995</v>
          </cell>
          <cell r="K1000" t="str">
            <v>1156  Magasin / réception</v>
          </cell>
          <cell r="M1000" t="str">
            <v>230V mono</v>
          </cell>
          <cell r="P1000" t="str">
            <v>9.5A</v>
          </cell>
          <cell r="R1000" t="str">
            <v>non</v>
          </cell>
          <cell r="S1000" t="str">
            <v>non</v>
          </cell>
          <cell r="T1000" t="str">
            <v>non</v>
          </cell>
          <cell r="U1000" t="str">
            <v>non</v>
          </cell>
          <cell r="V1000" t="str">
            <v>non</v>
          </cell>
          <cell r="W1000" t="str">
            <v>non</v>
          </cell>
          <cell r="AE1000"/>
          <cell r="AH1000" t="str">
            <v>non</v>
          </cell>
        </row>
        <row r="1001">
          <cell r="A1001" t="str">
            <v>1085</v>
          </cell>
          <cell r="B1001">
            <v>41995</v>
          </cell>
          <cell r="C1001"/>
          <cell r="D1001" t="str">
            <v>Table de coupe toile (massicot)</v>
          </cell>
          <cell r="E1001">
            <v>41956.540972222225</v>
          </cell>
          <cell r="F1001">
            <v>0</v>
          </cell>
          <cell r="I1001"/>
          <cell r="J1001"/>
          <cell r="K1001" t="str">
            <v>1126  Confection silicones</v>
          </cell>
          <cell r="L1001">
            <v>2014</v>
          </cell>
          <cell r="M1001"/>
          <cell r="Q1001"/>
          <cell r="R1001" t="str">
            <v>oui</v>
          </cell>
          <cell r="S1001" t="str">
            <v>non</v>
          </cell>
          <cell r="T1001" t="str">
            <v>non</v>
          </cell>
          <cell r="U1001" t="str">
            <v>non</v>
          </cell>
          <cell r="V1001" t="str">
            <v>non</v>
          </cell>
          <cell r="W1001" t="str">
            <v>non</v>
          </cell>
          <cell r="AC1001"/>
          <cell r="AE1001" t="str">
            <v>Poste monté en interne:
- Structure en profilés aluminium + matériel pneumatique (commandé chez clé de 13)
- Massicot marque IDEAL type 1058 (commandé chez Manutan)
- Carter de sécurité (réalisé par CTI)</v>
          </cell>
          <cell r="AH1001" t="str">
            <v>non</v>
          </cell>
        </row>
        <row r="1002">
          <cell r="A1002" t="str">
            <v>1086</v>
          </cell>
          <cell r="B1002">
            <v>42243</v>
          </cell>
          <cell r="C1002" t="str">
            <v>Memmert</v>
          </cell>
          <cell r="D1002" t="str">
            <v>Bain Marie</v>
          </cell>
          <cell r="E1002">
            <v>0</v>
          </cell>
          <cell r="F1002">
            <v>0</v>
          </cell>
          <cell r="I1002" t="str">
            <v>WNB14</v>
          </cell>
          <cell r="J1002" t="str">
            <v>L414.1230</v>
          </cell>
          <cell r="K1002" t="str">
            <v>1113  Tuyauteries</v>
          </cell>
          <cell r="L1002">
            <v>2014</v>
          </cell>
          <cell r="M1002" t="str">
            <v>230V mono</v>
          </cell>
          <cell r="P1002" t="str">
            <v>1800 W</v>
          </cell>
          <cell r="R1002" t="str">
            <v>non</v>
          </cell>
          <cell r="S1002" t="str">
            <v>non</v>
          </cell>
          <cell r="T1002" t="str">
            <v>non</v>
          </cell>
          <cell r="U1002" t="str">
            <v>non</v>
          </cell>
          <cell r="V1002" t="str">
            <v>non</v>
          </cell>
          <cell r="W1002" t="str">
            <v>non</v>
          </cell>
          <cell r="AE1002"/>
          <cell r="AH1002" t="str">
            <v>non</v>
          </cell>
        </row>
        <row r="1003">
          <cell r="A1003" t="str">
            <v>1087</v>
          </cell>
          <cell r="B1003">
            <v>42237</v>
          </cell>
          <cell r="C1003"/>
          <cell r="D1003" t="str">
            <v>Tunnel air chaud pour thermogaine</v>
          </cell>
          <cell r="E1003">
            <v>0</v>
          </cell>
          <cell r="F1003">
            <v>0</v>
          </cell>
          <cell r="I1003"/>
          <cell r="K1003" t="str">
            <v>1115  Tuyaux</v>
          </cell>
          <cell r="M1003" t="str">
            <v>230V mono</v>
          </cell>
          <cell r="P1003" t="str">
            <v>100 A</v>
          </cell>
          <cell r="R1003" t="str">
            <v>non</v>
          </cell>
          <cell r="S1003" t="str">
            <v>non</v>
          </cell>
          <cell r="T1003" t="str">
            <v>non</v>
          </cell>
          <cell r="U1003" t="str">
            <v>non</v>
          </cell>
          <cell r="V1003" t="str">
            <v>non</v>
          </cell>
          <cell r="W1003" t="str">
            <v>non</v>
          </cell>
          <cell r="AE1003"/>
          <cell r="AF1003" t="str">
            <v>équipement en provenance de Joué les Tours</v>
          </cell>
          <cell r="AH1003" t="str">
            <v>non</v>
          </cell>
        </row>
        <row r="1004">
          <cell r="A1004" t="str">
            <v>1088</v>
          </cell>
          <cell r="B1004">
            <v>42537</v>
          </cell>
          <cell r="C1004"/>
          <cell r="D1004" t="str">
            <v>Tour de confection de 3 mètres</v>
          </cell>
          <cell r="E1004">
            <v>0</v>
          </cell>
          <cell r="F1004">
            <v>0</v>
          </cell>
          <cell r="K1004" t="str">
            <v>1126  Confection silicones</v>
          </cell>
          <cell r="L1004"/>
          <cell r="M1004"/>
          <cell r="P1004"/>
          <cell r="R1004" t="str">
            <v>non</v>
          </cell>
          <cell r="S1004" t="str">
            <v>non</v>
          </cell>
          <cell r="T1004" t="str">
            <v>non</v>
          </cell>
          <cell r="U1004" t="str">
            <v>non</v>
          </cell>
          <cell r="V1004" t="str">
            <v>non</v>
          </cell>
          <cell r="W1004" t="str">
            <v>non</v>
          </cell>
          <cell r="AC1004"/>
          <cell r="AE1004"/>
          <cell r="AF1004" t="str">
            <v>dossier géré par Alain Pasquet</v>
          </cell>
          <cell r="AH1004" t="str">
            <v>N/A</v>
          </cell>
        </row>
        <row r="1005">
          <cell r="A1005" t="str">
            <v>1089</v>
          </cell>
          <cell r="B1005">
            <v>42537</v>
          </cell>
          <cell r="C1005"/>
          <cell r="D1005" t="str">
            <v>Tour de confection de 3 mètres</v>
          </cell>
          <cell r="E1005">
            <v>0</v>
          </cell>
          <cell r="F1005">
            <v>0</v>
          </cell>
          <cell r="I1005"/>
          <cell r="J1005"/>
          <cell r="K1005" t="str">
            <v>1126  Confection silicones</v>
          </cell>
          <cell r="L1005"/>
          <cell r="M1005"/>
          <cell r="R1005" t="str">
            <v>non</v>
          </cell>
          <cell r="S1005" t="str">
            <v>non</v>
          </cell>
          <cell r="T1005" t="str">
            <v>non</v>
          </cell>
          <cell r="U1005" t="str">
            <v>non</v>
          </cell>
          <cell r="V1005" t="str">
            <v>non</v>
          </cell>
          <cell r="W1005" t="str">
            <v>non</v>
          </cell>
          <cell r="AE1005"/>
          <cell r="AF1005" t="str">
            <v>dossier géré par Alain Pasquet</v>
          </cell>
          <cell r="AH1005" t="str">
            <v>N/A</v>
          </cell>
        </row>
        <row r="1006">
          <cell r="A1006" t="str">
            <v>1090</v>
          </cell>
          <cell r="B1006">
            <v>42537</v>
          </cell>
          <cell r="D1006" t="str">
            <v>Tour de confection de 3 mètres</v>
          </cell>
          <cell r="E1006">
            <v>0</v>
          </cell>
          <cell r="F1006">
            <v>0</v>
          </cell>
          <cell r="K1006" t="str">
            <v>1126  Confection silicones</v>
          </cell>
          <cell r="M1006"/>
          <cell r="R1006" t="str">
            <v>non</v>
          </cell>
          <cell r="S1006" t="str">
            <v>non</v>
          </cell>
          <cell r="T1006" t="str">
            <v>non</v>
          </cell>
          <cell r="U1006" t="str">
            <v>non</v>
          </cell>
          <cell r="V1006" t="str">
            <v>non</v>
          </cell>
          <cell r="W1006" t="str">
            <v>non</v>
          </cell>
          <cell r="AF1006" t="str">
            <v>dossier géré par alain Pasquet</v>
          </cell>
          <cell r="AH1006" t="str">
            <v>N/A</v>
          </cell>
        </row>
        <row r="1007">
          <cell r="A1007" t="str">
            <v>1091</v>
          </cell>
          <cell r="B1007">
            <v>42537</v>
          </cell>
          <cell r="C1007"/>
          <cell r="D1007" t="str">
            <v>Tour de confection de 1 mètre</v>
          </cell>
          <cell r="E1007">
            <v>0</v>
          </cell>
          <cell r="F1007">
            <v>0</v>
          </cell>
          <cell r="I1007"/>
          <cell r="J1007"/>
          <cell r="K1007" t="str">
            <v>1126  Confection silicones</v>
          </cell>
          <cell r="L1007"/>
          <cell r="M1007"/>
          <cell r="R1007" t="str">
            <v>non</v>
          </cell>
          <cell r="S1007" t="str">
            <v>non</v>
          </cell>
          <cell r="T1007" t="str">
            <v>non</v>
          </cell>
          <cell r="U1007" t="str">
            <v>non</v>
          </cell>
          <cell r="V1007" t="str">
            <v>non</v>
          </cell>
          <cell r="W1007" t="str">
            <v>non</v>
          </cell>
          <cell r="AE1007"/>
          <cell r="AF1007" t="str">
            <v>dossier géré par Alain Pasquet</v>
          </cell>
          <cell r="AH1007" t="str">
            <v>N/A</v>
          </cell>
        </row>
        <row r="1008">
          <cell r="A1008" t="str">
            <v>1092</v>
          </cell>
          <cell r="B1008">
            <v>42768</v>
          </cell>
          <cell r="C1008" t="str">
            <v>Electrolux</v>
          </cell>
          <cell r="D1008" t="str">
            <v>Machine à laver pièces confectionnées</v>
          </cell>
          <cell r="E1008">
            <v>0</v>
          </cell>
          <cell r="F1008">
            <v>0</v>
          </cell>
          <cell r="I1008" t="str">
            <v>W5250N</v>
          </cell>
          <cell r="K1008" t="str">
            <v>1126  Confection silicones</v>
          </cell>
          <cell r="L1008"/>
          <cell r="M1008" t="str">
            <v>410V tri</v>
          </cell>
          <cell r="P1008" t="str">
            <v>18.8 kW</v>
          </cell>
          <cell r="R1008" t="str">
            <v>non</v>
          </cell>
          <cell r="S1008" t="str">
            <v>non</v>
          </cell>
          <cell r="T1008" t="str">
            <v>non</v>
          </cell>
          <cell r="U1008" t="str">
            <v>oui</v>
          </cell>
          <cell r="V1008" t="str">
            <v>oui</v>
          </cell>
          <cell r="W1008" t="str">
            <v>non</v>
          </cell>
          <cell r="AC1008"/>
          <cell r="AE1008" t="str">
            <v>ESBC:
--&gt; mise à disposition pompe de remplissage des produits de nettoyage
--&gt; fourniture des produits de nettoyage</v>
          </cell>
          <cell r="AF1008"/>
          <cell r="AH1008" t="str">
            <v>oui</v>
          </cell>
        </row>
        <row r="1009">
          <cell r="A1009" t="str">
            <v>1093</v>
          </cell>
          <cell r="B1009">
            <v>42781</v>
          </cell>
          <cell r="C1009" t="str">
            <v>TA KING</v>
          </cell>
          <cell r="D1009" t="str">
            <v>Machine à coudre</v>
          </cell>
          <cell r="E1009">
            <v>0</v>
          </cell>
          <cell r="F1009">
            <v>0</v>
          </cell>
          <cell r="I1009" t="str">
            <v>TK-2973 LB</v>
          </cell>
          <cell r="J1009">
            <v>1031350</v>
          </cell>
          <cell r="K1009" t="str">
            <v>1126  Confection silicones</v>
          </cell>
          <cell r="L1009"/>
          <cell r="M1009" t="str">
            <v>230V mono</v>
          </cell>
          <cell r="R1009" t="str">
            <v>non</v>
          </cell>
          <cell r="S1009" t="str">
            <v>non</v>
          </cell>
          <cell r="T1009" t="str">
            <v>non</v>
          </cell>
          <cell r="U1009" t="str">
            <v>non</v>
          </cell>
          <cell r="V1009" t="str">
            <v>non</v>
          </cell>
          <cell r="W1009" t="str">
            <v>non</v>
          </cell>
          <cell r="AC1009"/>
          <cell r="AE1009"/>
          <cell r="AF1009" t="str">
            <v>dossier géré par Alain Pasquet</v>
          </cell>
          <cell r="AH1009" t="str">
            <v>non</v>
          </cell>
        </row>
        <row r="1010">
          <cell r="A1010" t="str">
            <v>1094</v>
          </cell>
          <cell r="B1010">
            <v>42256</v>
          </cell>
          <cell r="C1010"/>
          <cell r="D1010" t="str">
            <v>Banc de mesure de débit</v>
          </cell>
          <cell r="E1010">
            <v>0</v>
          </cell>
          <cell r="F1010">
            <v>0</v>
          </cell>
          <cell r="K1010" t="str">
            <v>1113  Tuyauteries</v>
          </cell>
          <cell r="M1010"/>
          <cell r="R1010" t="str">
            <v>non</v>
          </cell>
          <cell r="S1010" t="str">
            <v>non</v>
          </cell>
          <cell r="T1010" t="str">
            <v>non</v>
          </cell>
          <cell r="U1010" t="str">
            <v>non</v>
          </cell>
          <cell r="V1010" t="str">
            <v>non</v>
          </cell>
          <cell r="W1010" t="str">
            <v>non</v>
          </cell>
          <cell r="AF1010" t="str">
            <v>dossier géré par Alain Pasquet</v>
          </cell>
          <cell r="AH1010" t="str">
            <v>non</v>
          </cell>
        </row>
        <row r="1011">
          <cell r="A1011" t="str">
            <v>1095</v>
          </cell>
          <cell r="B1011">
            <v>42243</v>
          </cell>
          <cell r="C1011" t="str">
            <v>Technomark</v>
          </cell>
          <cell r="D1011" t="str">
            <v>Chariot de marquage par percussion</v>
          </cell>
          <cell r="E1011">
            <v>0</v>
          </cell>
          <cell r="F1011">
            <v>0</v>
          </cell>
          <cell r="I1011" t="str">
            <v>Multi 4 V3</v>
          </cell>
          <cell r="J1011" t="str">
            <v>MTV3A14352138</v>
          </cell>
          <cell r="K1011" t="str">
            <v>1156  Magasin / réception</v>
          </cell>
          <cell r="L1011">
            <v>2014</v>
          </cell>
          <cell r="M1011" t="str">
            <v>230V mono</v>
          </cell>
          <cell r="R1011" t="str">
            <v>non</v>
          </cell>
          <cell r="S1011" t="str">
            <v>non</v>
          </cell>
          <cell r="T1011" t="str">
            <v>non</v>
          </cell>
          <cell r="U1011" t="str">
            <v>non</v>
          </cell>
          <cell r="V1011" t="str">
            <v>non</v>
          </cell>
          <cell r="W1011" t="str">
            <v>non</v>
          </cell>
          <cell r="AF1011" t="str">
            <v>dossier géré par P. Rischmann
commande 0002962470</v>
          </cell>
          <cell r="AH1011" t="str">
            <v>non</v>
          </cell>
        </row>
        <row r="1012">
          <cell r="A1012" t="str">
            <v>1096</v>
          </cell>
          <cell r="B1012">
            <v>42781</v>
          </cell>
          <cell r="D1012" t="str">
            <v>Adoucisseur d'eau</v>
          </cell>
          <cell r="E1012">
            <v>0</v>
          </cell>
          <cell r="F1012">
            <v>0</v>
          </cell>
          <cell r="G1012"/>
          <cell r="I1012"/>
          <cell r="K1012" t="str">
            <v>IG  Installations générales</v>
          </cell>
          <cell r="M1012" t="str">
            <v>230V mono</v>
          </cell>
          <cell r="R1012" t="str">
            <v>non</v>
          </cell>
          <cell r="S1012" t="str">
            <v>non</v>
          </cell>
          <cell r="T1012" t="str">
            <v>non</v>
          </cell>
          <cell r="U1012" t="str">
            <v>oui</v>
          </cell>
          <cell r="V1012" t="str">
            <v>non</v>
          </cell>
          <cell r="W1012" t="str">
            <v>non</v>
          </cell>
          <cell r="AF1012" t="str">
            <v>2 bouteilles et bac à sel  récupérées de l'adoucisseur N°864</v>
          </cell>
          <cell r="AH1012" t="str">
            <v>oui</v>
          </cell>
        </row>
        <row r="1013">
          <cell r="A1013" t="str">
            <v>1097</v>
          </cell>
          <cell r="B1013">
            <v>42237</v>
          </cell>
          <cell r="C1013"/>
          <cell r="D1013" t="str">
            <v>Poste de lavage profilés extrudés</v>
          </cell>
          <cell r="E1013">
            <v>40499.540972222225</v>
          </cell>
          <cell r="F1013">
            <v>0</v>
          </cell>
          <cell r="K1013" t="str">
            <v>1114  Extrusion</v>
          </cell>
          <cell r="M1013" t="str">
            <v>sans</v>
          </cell>
          <cell r="R1013" t="str">
            <v>non</v>
          </cell>
          <cell r="S1013" t="str">
            <v>non</v>
          </cell>
          <cell r="T1013" t="str">
            <v>non</v>
          </cell>
          <cell r="U1013" t="str">
            <v>oui</v>
          </cell>
          <cell r="V1013" t="str">
            <v>oui</v>
          </cell>
          <cell r="W1013" t="str">
            <v>non</v>
          </cell>
          <cell r="AH1013" t="str">
            <v>non</v>
          </cell>
        </row>
        <row r="1014">
          <cell r="A1014" t="str">
            <v>1098</v>
          </cell>
          <cell r="B1014">
            <v>42243</v>
          </cell>
          <cell r="C1014"/>
          <cell r="D1014" t="str">
            <v>Poste coupe filets</v>
          </cell>
          <cell r="E1014">
            <v>0</v>
          </cell>
          <cell r="F1014">
            <v>0</v>
          </cell>
          <cell r="J1014"/>
          <cell r="K1014" t="str">
            <v>1113  Tuyauteries</v>
          </cell>
          <cell r="M1014" t="str">
            <v>sans</v>
          </cell>
          <cell r="R1014" t="str">
            <v>non</v>
          </cell>
          <cell r="S1014" t="str">
            <v>non</v>
          </cell>
          <cell r="T1014" t="str">
            <v>non</v>
          </cell>
          <cell r="U1014" t="str">
            <v>non</v>
          </cell>
          <cell r="V1014" t="str">
            <v>non</v>
          </cell>
          <cell r="W1014" t="str">
            <v>non</v>
          </cell>
          <cell r="AF1014" t="str">
            <v>Equipement installé en 2011</v>
          </cell>
          <cell r="AH1014" t="str">
            <v>non</v>
          </cell>
        </row>
        <row r="1015">
          <cell r="A1015" t="str">
            <v>1099</v>
          </cell>
          <cell r="B1015">
            <v>42243</v>
          </cell>
          <cell r="C1015" t="str">
            <v>Romer (Hexagon)</v>
          </cell>
          <cell r="D1015" t="str">
            <v>Bras de mesure Romer</v>
          </cell>
          <cell r="E1015">
            <v>0</v>
          </cell>
          <cell r="F1015">
            <v>0</v>
          </cell>
          <cell r="I1015" t="str">
            <v>RA-7325T-3 Absolute 7325-2808 FA</v>
          </cell>
          <cell r="J1015" t="str">
            <v>725T-2808 FA 1NX7Q12</v>
          </cell>
          <cell r="K1015" t="str">
            <v>1122  Cintrage</v>
          </cell>
          <cell r="L1015">
            <v>2014</v>
          </cell>
          <cell r="M1015" t="str">
            <v>230V mono</v>
          </cell>
          <cell r="R1015" t="str">
            <v>non</v>
          </cell>
          <cell r="S1015" t="str">
            <v>non</v>
          </cell>
          <cell r="T1015" t="str">
            <v>non</v>
          </cell>
          <cell r="U1015" t="str">
            <v>non</v>
          </cell>
          <cell r="V1015" t="str">
            <v>non</v>
          </cell>
          <cell r="W1015" t="str">
            <v>non</v>
          </cell>
          <cell r="AC1015" t="str">
            <v>doc sur Smarteam</v>
          </cell>
          <cell r="AF1015" t="str">
            <v>dossier géré par Delas / Rischmann</v>
          </cell>
          <cell r="AH1015" t="str">
            <v>non</v>
          </cell>
        </row>
        <row r="1016">
          <cell r="A1016" t="str">
            <v>1100</v>
          </cell>
          <cell r="B1016">
            <v>42243</v>
          </cell>
          <cell r="C1016"/>
          <cell r="D1016" t="str">
            <v>Convoyeurs à rouleaux fous</v>
          </cell>
          <cell r="E1016">
            <v>41817.582638888889</v>
          </cell>
          <cell r="F1016">
            <v>0</v>
          </cell>
          <cell r="K1016" t="str">
            <v>1113  Tuyauteries</v>
          </cell>
          <cell r="L1016">
            <v>2014</v>
          </cell>
          <cell r="M1016" t="str">
            <v>sans</v>
          </cell>
          <cell r="R1016" t="str">
            <v>non</v>
          </cell>
          <cell r="S1016" t="str">
            <v>non</v>
          </cell>
          <cell r="T1016" t="str">
            <v>non</v>
          </cell>
          <cell r="U1016" t="str">
            <v>non</v>
          </cell>
          <cell r="V1016" t="str">
            <v>non</v>
          </cell>
          <cell r="W1016" t="str">
            <v>non</v>
          </cell>
          <cell r="AF1016" t="str">
            <v>fixés sur montants des racks de stockage des couronnes de tuyaux</v>
          </cell>
          <cell r="AH1016" t="str">
            <v>non</v>
          </cell>
        </row>
        <row r="1017">
          <cell r="A1017" t="str">
            <v>1101</v>
          </cell>
          <cell r="B1017">
            <v>42768</v>
          </cell>
          <cell r="C1017" t="str">
            <v>BOFA</v>
          </cell>
          <cell r="D1017" t="str">
            <v>Aspiration pour laser de marquage</v>
          </cell>
          <cell r="E1017">
            <v>0</v>
          </cell>
          <cell r="F1017">
            <v>0</v>
          </cell>
          <cell r="I1017" t="str">
            <v>AD Oracle</v>
          </cell>
          <cell r="J1017">
            <v>10332</v>
          </cell>
          <cell r="K1017" t="str">
            <v>1126  Confection silicones</v>
          </cell>
          <cell r="L1017"/>
          <cell r="M1017" t="str">
            <v>230V mono</v>
          </cell>
          <cell r="R1017" t="str">
            <v>non</v>
          </cell>
          <cell r="S1017" t="str">
            <v>non</v>
          </cell>
          <cell r="T1017" t="str">
            <v>non</v>
          </cell>
          <cell r="U1017" t="str">
            <v>non</v>
          </cell>
          <cell r="V1017" t="str">
            <v>non</v>
          </cell>
          <cell r="W1017" t="str">
            <v>non</v>
          </cell>
          <cell r="AF1017" t="str">
            <v>Aspiration associée au laser de marquage N°1065</v>
          </cell>
          <cell r="AH1017" t="str">
            <v>oui</v>
          </cell>
        </row>
        <row r="1018">
          <cell r="A1018" t="str">
            <v>1102</v>
          </cell>
          <cell r="B1018">
            <v>42237</v>
          </cell>
          <cell r="D1018" t="str">
            <v>Poste de Confection pour grosses formes</v>
          </cell>
          <cell r="E1018">
            <v>0</v>
          </cell>
          <cell r="F1018">
            <v>0</v>
          </cell>
          <cell r="K1018" t="str">
            <v>1126  Confection silicones</v>
          </cell>
          <cell r="L1018"/>
          <cell r="M1018" t="str">
            <v>sans</v>
          </cell>
          <cell r="R1018" t="str">
            <v>non</v>
          </cell>
          <cell r="S1018" t="str">
            <v>non</v>
          </cell>
          <cell r="T1018" t="str">
            <v>non</v>
          </cell>
          <cell r="U1018" t="str">
            <v>non</v>
          </cell>
          <cell r="V1018" t="str">
            <v>non</v>
          </cell>
          <cell r="W1018" t="str">
            <v>non</v>
          </cell>
          <cell r="AF1018" t="str">
            <v>Dossier géré par Alain Pasquet</v>
          </cell>
          <cell r="AH1018" t="str">
            <v>non</v>
          </cell>
        </row>
        <row r="1019">
          <cell r="A1019" t="str">
            <v>1103</v>
          </cell>
          <cell r="B1019">
            <v>42178</v>
          </cell>
          <cell r="D1019" t="str">
            <v>Bobinoir</v>
          </cell>
          <cell r="E1019">
            <v>0</v>
          </cell>
          <cell r="F1019">
            <v>0</v>
          </cell>
          <cell r="K1019" t="str">
            <v>1115  Tuyaux</v>
          </cell>
          <cell r="M1019"/>
          <cell r="R1019" t="str">
            <v>non</v>
          </cell>
          <cell r="S1019" t="str">
            <v>non</v>
          </cell>
          <cell r="T1019" t="str">
            <v>non</v>
          </cell>
          <cell r="U1019" t="str">
            <v>non</v>
          </cell>
          <cell r="V1019" t="str">
            <v>non</v>
          </cell>
          <cell r="W1019" t="str">
            <v>oui</v>
          </cell>
          <cell r="AE1019"/>
          <cell r="AF1019" t="str">
            <v>bobinoir en provenance de Hutchinson Joué les tours (pour fil de verre)</v>
          </cell>
          <cell r="AH1019" t="str">
            <v>non</v>
          </cell>
        </row>
        <row r="1020">
          <cell r="A1020" t="str">
            <v>1104</v>
          </cell>
          <cell r="B1020">
            <v>42348</v>
          </cell>
          <cell r="D1020" t="str">
            <v>Machine de tankage</v>
          </cell>
          <cell r="E1020">
            <v>0</v>
          </cell>
          <cell r="F1020">
            <v>42348.540972222225</v>
          </cell>
          <cell r="G1020" t="str">
            <v>Equipement non acquis</v>
          </cell>
          <cell r="K1020" t="str">
            <v>1117  Soudure</v>
          </cell>
          <cell r="R1020" t="str">
            <v>non</v>
          </cell>
          <cell r="S1020" t="str">
            <v>non</v>
          </cell>
          <cell r="T1020" t="str">
            <v>non</v>
          </cell>
          <cell r="U1020" t="str">
            <v>non</v>
          </cell>
          <cell r="V1020" t="str">
            <v>non</v>
          </cell>
          <cell r="W1020" t="str">
            <v>non</v>
          </cell>
          <cell r="AF1020" t="str">
            <v>10/12/2015 : machine spéciale de tankage non acquise suite décision achat tronçonneuse planétaire N°1130 (dossier géré par Patrice Rischmann)</v>
          </cell>
          <cell r="AH1020" t="str">
            <v>N/A</v>
          </cell>
        </row>
        <row r="1021">
          <cell r="A1021" t="str">
            <v>1105</v>
          </cell>
          <cell r="B1021">
            <v>43424</v>
          </cell>
          <cell r="C1021"/>
          <cell r="D1021" t="str">
            <v>Destructeur de documents (coupe)</v>
          </cell>
          <cell r="E1021">
            <v>0</v>
          </cell>
          <cell r="F1021">
            <v>0</v>
          </cell>
          <cell r="K1021" t="str">
            <v>1157  Contrôle</v>
          </cell>
          <cell r="M1021" t="str">
            <v>230V mono</v>
          </cell>
          <cell r="R1021" t="str">
            <v>non</v>
          </cell>
          <cell r="S1021" t="str">
            <v>non</v>
          </cell>
          <cell r="T1021" t="str">
            <v>non</v>
          </cell>
          <cell r="U1021" t="str">
            <v>non</v>
          </cell>
          <cell r="V1021" t="str">
            <v>non</v>
          </cell>
          <cell r="W1021" t="str">
            <v>non</v>
          </cell>
          <cell r="AF1021" t="str">
            <v>Acheté par P. Jory</v>
          </cell>
          <cell r="AH1021" t="str">
            <v>non</v>
          </cell>
        </row>
        <row r="1022">
          <cell r="A1022" t="str">
            <v>1106</v>
          </cell>
          <cell r="B1022">
            <v>42243</v>
          </cell>
          <cell r="C1022" t="str">
            <v>KLEOS</v>
          </cell>
          <cell r="D1022" t="str">
            <v>Gerbeur semi électrique 250 kg</v>
          </cell>
          <cell r="E1022">
            <v>0</v>
          </cell>
          <cell r="F1022">
            <v>0</v>
          </cell>
          <cell r="I1022" t="str">
            <v>EB 250 D25</v>
          </cell>
          <cell r="J1022">
            <v>952920</v>
          </cell>
          <cell r="K1022" t="str">
            <v>1126  Confection silicones</v>
          </cell>
          <cell r="L1022">
            <v>2015</v>
          </cell>
          <cell r="M1022" t="str">
            <v>230V tri</v>
          </cell>
          <cell r="R1022" t="str">
            <v>non</v>
          </cell>
          <cell r="S1022" t="str">
            <v>non</v>
          </cell>
          <cell r="T1022" t="str">
            <v>non</v>
          </cell>
          <cell r="U1022" t="str">
            <v>non</v>
          </cell>
          <cell r="V1022" t="str">
            <v>non</v>
          </cell>
          <cell r="W1022" t="str">
            <v>non</v>
          </cell>
          <cell r="AF1022" t="str">
            <v>Gerbeur à bras en porte à faux</v>
          </cell>
          <cell r="AH1022" t="str">
            <v>non</v>
          </cell>
        </row>
        <row r="1023">
          <cell r="A1023" t="str">
            <v>1107</v>
          </cell>
          <cell r="B1023">
            <v>42185</v>
          </cell>
          <cell r="D1023" t="str">
            <v>Tank</v>
          </cell>
          <cell r="E1023">
            <v>0</v>
          </cell>
          <cell r="F1023">
            <v>0</v>
          </cell>
          <cell r="K1023" t="str">
            <v>1113  Tuyauteries</v>
          </cell>
          <cell r="M1023"/>
          <cell r="P1023"/>
          <cell r="R1023" t="str">
            <v>non</v>
          </cell>
          <cell r="S1023" t="str">
            <v>non</v>
          </cell>
          <cell r="T1023" t="str">
            <v>non</v>
          </cell>
          <cell r="U1023" t="str">
            <v>non</v>
          </cell>
          <cell r="V1023" t="str">
            <v>non</v>
          </cell>
          <cell r="W1023" t="str">
            <v>non</v>
          </cell>
          <cell r="AF1023" t="str">
            <v>Dossier géré par Patrice Rischmann</v>
          </cell>
          <cell r="AH1023" t="str">
            <v>non</v>
          </cell>
        </row>
        <row r="1024">
          <cell r="A1024" t="str">
            <v>1108</v>
          </cell>
          <cell r="B1024">
            <v>42187</v>
          </cell>
          <cell r="C1024" t="str">
            <v>Tormek</v>
          </cell>
          <cell r="D1024" t="str">
            <v>Touret d'affûtage à eau</v>
          </cell>
          <cell r="E1024">
            <v>0</v>
          </cell>
          <cell r="F1024">
            <v>0</v>
          </cell>
          <cell r="I1024" t="str">
            <v>T4</v>
          </cell>
          <cell r="K1024" t="str">
            <v>1125  Gaines légères</v>
          </cell>
          <cell r="M1024" t="str">
            <v>230V mono</v>
          </cell>
          <cell r="P1024" t="str">
            <v>120W</v>
          </cell>
          <cell r="R1024" t="str">
            <v>non</v>
          </cell>
          <cell r="S1024" t="str">
            <v>non</v>
          </cell>
          <cell r="T1024" t="str">
            <v>non</v>
          </cell>
          <cell r="U1024" t="str">
            <v>non</v>
          </cell>
          <cell r="V1024" t="str">
            <v>non</v>
          </cell>
          <cell r="W1024" t="str">
            <v>non</v>
          </cell>
          <cell r="AH1024" t="str">
            <v>non</v>
          </cell>
        </row>
        <row r="1025">
          <cell r="A1025" t="str">
            <v>1109</v>
          </cell>
          <cell r="B1025">
            <v>42781</v>
          </cell>
          <cell r="C1025"/>
          <cell r="D1025" t="str">
            <v>Chaudière eau chaude</v>
          </cell>
          <cell r="E1025">
            <v>42279.582638888889</v>
          </cell>
          <cell r="F1025">
            <v>0</v>
          </cell>
          <cell r="K1025" t="str">
            <v>IG  Installations générales</v>
          </cell>
          <cell r="M1025" t="str">
            <v>410V tri</v>
          </cell>
          <cell r="R1025" t="str">
            <v>non</v>
          </cell>
          <cell r="S1025" t="str">
            <v>non</v>
          </cell>
          <cell r="T1025" t="str">
            <v>oui</v>
          </cell>
          <cell r="U1025" t="str">
            <v>oui</v>
          </cell>
          <cell r="V1025" t="str">
            <v>oui</v>
          </cell>
          <cell r="W1025" t="str">
            <v>oui</v>
          </cell>
          <cell r="AE1025" t="str">
            <v>Prestataire = MOLLIERE</v>
          </cell>
          <cell r="AH1025" t="str">
            <v>oui</v>
          </cell>
        </row>
        <row r="1026">
          <cell r="A1026" t="str">
            <v>1110</v>
          </cell>
          <cell r="B1026">
            <v>42776</v>
          </cell>
          <cell r="C1026"/>
          <cell r="D1026" t="str">
            <v>Sécheur d'air comprimé (groupe clim)</v>
          </cell>
          <cell r="E1026">
            <v>0</v>
          </cell>
          <cell r="F1026">
            <v>0</v>
          </cell>
          <cell r="G1026"/>
          <cell r="I1026" t="str">
            <v>ACT 100</v>
          </cell>
          <cell r="K1026" t="str">
            <v>IG  Installations générales</v>
          </cell>
          <cell r="M1026" t="str">
            <v>230V mono</v>
          </cell>
          <cell r="R1026" t="str">
            <v>oui</v>
          </cell>
          <cell r="S1026" t="str">
            <v>non</v>
          </cell>
          <cell r="T1026" t="str">
            <v>non</v>
          </cell>
          <cell r="U1026" t="str">
            <v>non</v>
          </cell>
          <cell r="V1026" t="str">
            <v>non</v>
          </cell>
          <cell r="W1026" t="str">
            <v>non</v>
          </cell>
          <cell r="AF1026" t="str">
            <v xml:space="preserve">R407C - 1,23 kg
</v>
          </cell>
          <cell r="AH1026" t="str">
            <v>oui</v>
          </cell>
        </row>
        <row r="1027">
          <cell r="A1027" t="str">
            <v>1111</v>
          </cell>
          <cell r="B1027">
            <v>43010</v>
          </cell>
          <cell r="C1027" t="str">
            <v>HITACHI</v>
          </cell>
          <cell r="D1027" t="str">
            <v>Climatisation 1 local onduleur</v>
          </cell>
          <cell r="E1027">
            <v>42228.582638888889</v>
          </cell>
          <cell r="F1027">
            <v>0</v>
          </cell>
          <cell r="I1027" t="str">
            <v>RAK 50PEB + RAC 50WEB</v>
          </cell>
          <cell r="J1027" t="str">
            <v>int 004967 ext 005135</v>
          </cell>
          <cell r="K1027" t="str">
            <v>IG  Installations générales</v>
          </cell>
          <cell r="L1027">
            <v>2015</v>
          </cell>
          <cell r="M1027" t="str">
            <v>230V mono</v>
          </cell>
          <cell r="R1027" t="str">
            <v>non</v>
          </cell>
          <cell r="S1027" t="str">
            <v>non</v>
          </cell>
          <cell r="T1027" t="str">
            <v>non</v>
          </cell>
          <cell r="U1027" t="str">
            <v>non</v>
          </cell>
          <cell r="V1027" t="str">
            <v>oui</v>
          </cell>
          <cell r="W1027" t="str">
            <v>non</v>
          </cell>
          <cell r="AF1027" t="str">
            <v>Remplacement de l'équipement N°881 (seuls les tuyaux sont conservés entre l'unité intérieure et le groupe extérieur)
Nouveau câble de liaion 3 fils posé (ancien câble 2 fils resté en place)
R410A - 1,25 kg
été 2017 : unité intérieure déplacée dans le loca</v>
          </cell>
          <cell r="AH1027" t="str">
            <v>oui</v>
          </cell>
        </row>
        <row r="1028">
          <cell r="A1028" t="str">
            <v>1112</v>
          </cell>
          <cell r="B1028">
            <v>42226</v>
          </cell>
          <cell r="C1028" t="str">
            <v>AP TIGNOLOGY</v>
          </cell>
          <cell r="D1028" t="str">
            <v>Affuteuse d'électrode</v>
          </cell>
          <cell r="E1028">
            <v>0</v>
          </cell>
          <cell r="F1028">
            <v>0</v>
          </cell>
          <cell r="I1028" t="str">
            <v>TIP TRIMMER</v>
          </cell>
          <cell r="J1028"/>
          <cell r="K1028" t="str">
            <v>1117  Soudure</v>
          </cell>
          <cell r="L1028"/>
          <cell r="M1028" t="str">
            <v>230V mono</v>
          </cell>
          <cell r="P1028"/>
          <cell r="R1028" t="str">
            <v>non</v>
          </cell>
          <cell r="S1028" t="str">
            <v>non</v>
          </cell>
          <cell r="T1028" t="str">
            <v>non</v>
          </cell>
          <cell r="U1028" t="str">
            <v>non</v>
          </cell>
          <cell r="V1028" t="str">
            <v>non</v>
          </cell>
          <cell r="W1028" t="str">
            <v>non</v>
          </cell>
          <cell r="AF1028" t="str">
            <v>Dossier géré par Nicolas Daugeron / Patrice Rischmann</v>
          </cell>
          <cell r="AH1028" t="str">
            <v>N/A</v>
          </cell>
        </row>
        <row r="1029">
          <cell r="A1029" t="str">
            <v>1113</v>
          </cell>
          <cell r="B1029">
            <v>42537</v>
          </cell>
          <cell r="C1029" t="str">
            <v>Sabiana</v>
          </cell>
          <cell r="D1029" t="str">
            <v>Aérotherme eau</v>
          </cell>
          <cell r="E1029">
            <v>0</v>
          </cell>
          <cell r="F1029">
            <v>0</v>
          </cell>
          <cell r="K1029" t="str">
            <v>IG  Installations générales</v>
          </cell>
          <cell r="M1029"/>
          <cell r="R1029" t="str">
            <v>non</v>
          </cell>
          <cell r="S1029" t="str">
            <v>non</v>
          </cell>
          <cell r="T1029" t="str">
            <v>non</v>
          </cell>
          <cell r="U1029" t="str">
            <v>non</v>
          </cell>
          <cell r="V1029" t="str">
            <v>non</v>
          </cell>
          <cell r="W1029" t="str">
            <v>non</v>
          </cell>
          <cell r="AE1029"/>
          <cell r="AF1029"/>
          <cell r="AH1029" t="str">
            <v>N/A</v>
          </cell>
        </row>
        <row r="1030">
          <cell r="A1030" t="str">
            <v>1114</v>
          </cell>
          <cell r="B1030">
            <v>42537</v>
          </cell>
          <cell r="C1030" t="str">
            <v>Sabiana</v>
          </cell>
          <cell r="D1030" t="str">
            <v>Aérotherme eau</v>
          </cell>
          <cell r="E1030">
            <v>0</v>
          </cell>
          <cell r="F1030">
            <v>0</v>
          </cell>
          <cell r="J1030"/>
          <cell r="K1030" t="str">
            <v>IG  Installations générales</v>
          </cell>
          <cell r="L1030"/>
          <cell r="M1030"/>
          <cell r="R1030" t="str">
            <v>non</v>
          </cell>
          <cell r="S1030" t="str">
            <v>non</v>
          </cell>
          <cell r="T1030" t="str">
            <v>non</v>
          </cell>
          <cell r="U1030" t="str">
            <v>non</v>
          </cell>
          <cell r="V1030" t="str">
            <v>non</v>
          </cell>
          <cell r="W1030" t="str">
            <v>non</v>
          </cell>
          <cell r="AH1030" t="str">
            <v>N/A</v>
          </cell>
        </row>
        <row r="1031">
          <cell r="A1031" t="str">
            <v>1115</v>
          </cell>
          <cell r="B1031">
            <v>42537</v>
          </cell>
          <cell r="C1031" t="str">
            <v>Sabiana</v>
          </cell>
          <cell r="D1031" t="str">
            <v>Aérotherme eau</v>
          </cell>
          <cell r="E1031">
            <v>0</v>
          </cell>
          <cell r="F1031">
            <v>0</v>
          </cell>
          <cell r="K1031" t="str">
            <v>IG  Installations générales</v>
          </cell>
          <cell r="L1031"/>
          <cell r="M1031"/>
          <cell r="R1031" t="str">
            <v>non</v>
          </cell>
          <cell r="S1031" t="str">
            <v>non</v>
          </cell>
          <cell r="T1031" t="str">
            <v>non</v>
          </cell>
          <cell r="U1031" t="str">
            <v>non</v>
          </cell>
          <cell r="V1031" t="str">
            <v>non</v>
          </cell>
          <cell r="W1031" t="str">
            <v>non</v>
          </cell>
          <cell r="AC1031"/>
          <cell r="AE1031"/>
          <cell r="AH1031" t="str">
            <v>N/A</v>
          </cell>
        </row>
        <row r="1032">
          <cell r="A1032" t="str">
            <v>1116</v>
          </cell>
          <cell r="B1032">
            <v>42537</v>
          </cell>
          <cell r="C1032" t="str">
            <v>Sabiana</v>
          </cell>
          <cell r="D1032" t="str">
            <v>Aérotherme eau</v>
          </cell>
          <cell r="E1032">
            <v>0</v>
          </cell>
          <cell r="F1032">
            <v>0</v>
          </cell>
          <cell r="K1032" t="str">
            <v>IG  Installations générales</v>
          </cell>
          <cell r="M1032"/>
          <cell r="R1032" t="str">
            <v>non</v>
          </cell>
          <cell r="S1032" t="str">
            <v>non</v>
          </cell>
          <cell r="T1032" t="str">
            <v>non</v>
          </cell>
          <cell r="U1032" t="str">
            <v>non</v>
          </cell>
          <cell r="V1032" t="str">
            <v>non</v>
          </cell>
          <cell r="W1032" t="str">
            <v>non</v>
          </cell>
          <cell r="AH1032" t="str">
            <v>N/A</v>
          </cell>
        </row>
        <row r="1033">
          <cell r="A1033" t="str">
            <v>1116</v>
          </cell>
          <cell r="B1033">
            <v>42228</v>
          </cell>
          <cell r="C1033" t="str">
            <v>Sabiana</v>
          </cell>
          <cell r="D1033" t="str">
            <v>Aérotherme eau</v>
          </cell>
          <cell r="E1033">
            <v>0</v>
          </cell>
          <cell r="F1033">
            <v>0</v>
          </cell>
          <cell r="I1033"/>
          <cell r="J1033"/>
          <cell r="K1033"/>
          <cell r="L1033"/>
          <cell r="M1033"/>
          <cell r="P1033"/>
          <cell r="R1033" t="str">
            <v>non</v>
          </cell>
          <cell r="S1033" t="str">
            <v>non</v>
          </cell>
          <cell r="T1033" t="str">
            <v>non</v>
          </cell>
          <cell r="U1033" t="str">
            <v>non</v>
          </cell>
          <cell r="V1033" t="str">
            <v>non</v>
          </cell>
          <cell r="W1033" t="str">
            <v>non</v>
          </cell>
          <cell r="AC1033"/>
          <cell r="AE1033"/>
          <cell r="AH1033" t="str">
            <v>N/A</v>
          </cell>
        </row>
        <row r="1034">
          <cell r="A1034" t="str">
            <v>1118</v>
          </cell>
          <cell r="B1034">
            <v>42537</v>
          </cell>
          <cell r="C1034" t="str">
            <v>Sabiana</v>
          </cell>
          <cell r="D1034" t="str">
            <v>Aérotherme eau</v>
          </cell>
          <cell r="E1034">
            <v>0</v>
          </cell>
          <cell r="F1034">
            <v>0</v>
          </cell>
          <cell r="K1034" t="str">
            <v>IG  Installations générales</v>
          </cell>
          <cell r="L1034"/>
          <cell r="M1034"/>
          <cell r="R1034" t="str">
            <v>non</v>
          </cell>
          <cell r="S1034" t="str">
            <v>non</v>
          </cell>
          <cell r="T1034" t="str">
            <v>non</v>
          </cell>
          <cell r="U1034" t="str">
            <v>non</v>
          </cell>
          <cell r="V1034" t="str">
            <v>non</v>
          </cell>
          <cell r="W1034" t="str">
            <v>non</v>
          </cell>
          <cell r="AE1034"/>
          <cell r="AH1034" t="str">
            <v>N/A</v>
          </cell>
        </row>
        <row r="1035">
          <cell r="A1035" t="str">
            <v>1119</v>
          </cell>
          <cell r="B1035">
            <v>42537</v>
          </cell>
          <cell r="C1035" t="str">
            <v>Sabiana</v>
          </cell>
          <cell r="D1035" t="str">
            <v>Aérotherme eau soufflage vertical</v>
          </cell>
          <cell r="E1035">
            <v>42277.582638888889</v>
          </cell>
          <cell r="F1035">
            <v>0</v>
          </cell>
          <cell r="I1035" t="str">
            <v>Atlas</v>
          </cell>
          <cell r="J1035"/>
          <cell r="K1035" t="str">
            <v>IG  Installations générales</v>
          </cell>
          <cell r="L1035">
            <v>2015</v>
          </cell>
          <cell r="M1035" t="str">
            <v>410V tri</v>
          </cell>
          <cell r="P1035" t="str">
            <v>0,42 kW</v>
          </cell>
          <cell r="R1035" t="str">
            <v>non</v>
          </cell>
          <cell r="S1035" t="str">
            <v>non</v>
          </cell>
          <cell r="T1035" t="str">
            <v>non</v>
          </cell>
          <cell r="U1035" t="str">
            <v>non</v>
          </cell>
          <cell r="V1035" t="str">
            <v>non</v>
          </cell>
          <cell r="W1035" t="str">
            <v>non</v>
          </cell>
          <cell r="AE1035" t="str">
            <v>Installé par Sté Mollière</v>
          </cell>
          <cell r="AF1035"/>
          <cell r="AH1035" t="str">
            <v>N/A</v>
          </cell>
        </row>
        <row r="1036">
          <cell r="A1036" t="str">
            <v>1120</v>
          </cell>
          <cell r="B1036">
            <v>42537</v>
          </cell>
          <cell r="C1036" t="str">
            <v>Sabiana</v>
          </cell>
          <cell r="D1036" t="str">
            <v>Aérotherme eau soufflage vertical</v>
          </cell>
          <cell r="E1036">
            <v>42277.582638888889</v>
          </cell>
          <cell r="F1036">
            <v>0</v>
          </cell>
          <cell r="I1036" t="str">
            <v>Atlas</v>
          </cell>
          <cell r="J1036"/>
          <cell r="K1036" t="str">
            <v>IG  Installations générales</v>
          </cell>
          <cell r="L1036">
            <v>2015</v>
          </cell>
          <cell r="M1036" t="str">
            <v>410V tri</v>
          </cell>
          <cell r="P1036" t="str">
            <v>0,42 kW</v>
          </cell>
          <cell r="R1036" t="str">
            <v>non</v>
          </cell>
          <cell r="S1036" t="str">
            <v>non</v>
          </cell>
          <cell r="T1036" t="str">
            <v>non</v>
          </cell>
          <cell r="U1036" t="str">
            <v>non</v>
          </cell>
          <cell r="V1036" t="str">
            <v>non</v>
          </cell>
          <cell r="W1036" t="str">
            <v>non</v>
          </cell>
          <cell r="AC1036"/>
          <cell r="AE1036" t="str">
            <v>Installé par Sté Mollière</v>
          </cell>
          <cell r="AF1036"/>
          <cell r="AH1036" t="str">
            <v>N/A</v>
          </cell>
        </row>
        <row r="1037">
          <cell r="A1037" t="str">
            <v>1121</v>
          </cell>
          <cell r="B1037">
            <v>42237</v>
          </cell>
          <cell r="C1037" t="str">
            <v>Sabiana</v>
          </cell>
          <cell r="D1037" t="str">
            <v>Aérotherme eau soufflage vertical</v>
          </cell>
          <cell r="E1037">
            <v>42277.582638888889</v>
          </cell>
          <cell r="F1037">
            <v>0</v>
          </cell>
          <cell r="I1037" t="str">
            <v>Atlas</v>
          </cell>
          <cell r="J1037"/>
          <cell r="K1037" t="str">
            <v>IG  Installations générales</v>
          </cell>
          <cell r="L1037">
            <v>2015</v>
          </cell>
          <cell r="M1037" t="str">
            <v>410V tri</v>
          </cell>
          <cell r="P1037" t="str">
            <v>0,42 kW</v>
          </cell>
          <cell r="R1037" t="str">
            <v>non</v>
          </cell>
          <cell r="S1037" t="str">
            <v>non</v>
          </cell>
          <cell r="T1037" t="str">
            <v>non</v>
          </cell>
          <cell r="U1037" t="str">
            <v>non</v>
          </cell>
          <cell r="V1037" t="str">
            <v>non</v>
          </cell>
          <cell r="W1037" t="str">
            <v>non</v>
          </cell>
          <cell r="AC1037"/>
          <cell r="AE1037" t="str">
            <v>Installé par Sté Mollière</v>
          </cell>
          <cell r="AH1037" t="str">
            <v>non</v>
          </cell>
        </row>
        <row r="1038">
          <cell r="A1038" t="str">
            <v>1122</v>
          </cell>
          <cell r="B1038">
            <v>42237</v>
          </cell>
          <cell r="C1038" t="str">
            <v>Sabiana</v>
          </cell>
          <cell r="D1038" t="str">
            <v>Aérotherme eau soufflage vertical</v>
          </cell>
          <cell r="E1038">
            <v>42277.582638888889</v>
          </cell>
          <cell r="F1038">
            <v>0</v>
          </cell>
          <cell r="I1038" t="str">
            <v>Atlas</v>
          </cell>
          <cell r="J1038"/>
          <cell r="K1038" t="str">
            <v>IG  Installations générales</v>
          </cell>
          <cell r="L1038">
            <v>2015</v>
          </cell>
          <cell r="M1038" t="str">
            <v>410V tri</v>
          </cell>
          <cell r="P1038" t="str">
            <v>0,42 kw</v>
          </cell>
          <cell r="R1038" t="str">
            <v>non</v>
          </cell>
          <cell r="S1038" t="str">
            <v>non</v>
          </cell>
          <cell r="T1038" t="str">
            <v>non</v>
          </cell>
          <cell r="U1038" t="str">
            <v>non</v>
          </cell>
          <cell r="V1038" t="str">
            <v>non</v>
          </cell>
          <cell r="W1038" t="str">
            <v>non</v>
          </cell>
          <cell r="AE1038" t="str">
            <v>Installé par Sté Mollière</v>
          </cell>
          <cell r="AH1038" t="str">
            <v>non</v>
          </cell>
        </row>
        <row r="1039">
          <cell r="A1039" t="str">
            <v>1123</v>
          </cell>
          <cell r="B1039">
            <v>42236</v>
          </cell>
          <cell r="C1039" t="str">
            <v>MEWA</v>
          </cell>
          <cell r="D1039" t="str">
            <v>Fontaine de nettoyage</v>
          </cell>
          <cell r="E1039">
            <v>41701.540972222225</v>
          </cell>
          <cell r="F1039">
            <v>0</v>
          </cell>
          <cell r="I1039" t="str">
            <v>Bio circle mini</v>
          </cell>
          <cell r="J1039" t="str">
            <v>ME-MI-10870</v>
          </cell>
          <cell r="K1039" t="str">
            <v>1154  Maintenance</v>
          </cell>
          <cell r="M1039" t="str">
            <v>230V mono</v>
          </cell>
          <cell r="P1039" t="str">
            <v>0.85 kW</v>
          </cell>
          <cell r="R1039" t="str">
            <v>non</v>
          </cell>
          <cell r="S1039" t="str">
            <v>non</v>
          </cell>
          <cell r="T1039" t="str">
            <v>non</v>
          </cell>
          <cell r="U1039" t="str">
            <v>non</v>
          </cell>
          <cell r="V1039" t="str">
            <v>non</v>
          </cell>
          <cell r="W1039" t="str">
            <v>non</v>
          </cell>
          <cell r="AE1039" t="str">
            <v>MEWA - machine en location longue durée</v>
          </cell>
          <cell r="AH1039" t="str">
            <v>non</v>
          </cell>
        </row>
        <row r="1040">
          <cell r="A1040" t="str">
            <v>1124</v>
          </cell>
          <cell r="B1040">
            <v>42282</v>
          </cell>
          <cell r="C1040" t="str">
            <v>Alphamoisture</v>
          </cell>
          <cell r="D1040" t="str">
            <v>Hygromètre portable pour point rosée Argon</v>
          </cell>
          <cell r="E1040">
            <v>0</v>
          </cell>
          <cell r="F1040">
            <v>0</v>
          </cell>
          <cell r="I1040" t="str">
            <v>appareil gaz type B</v>
          </cell>
          <cell r="J1040">
            <v>501953</v>
          </cell>
          <cell r="K1040" t="str">
            <v>1117  Soudure</v>
          </cell>
          <cell r="L1040">
            <v>2015</v>
          </cell>
          <cell r="M1040" t="str">
            <v>230V mono</v>
          </cell>
          <cell r="P1040" t="str">
            <v>15 W</v>
          </cell>
          <cell r="R1040" t="str">
            <v>non</v>
          </cell>
          <cell r="S1040" t="str">
            <v>non</v>
          </cell>
          <cell r="T1040" t="str">
            <v>non</v>
          </cell>
          <cell r="U1040" t="str">
            <v>non</v>
          </cell>
          <cell r="V1040" t="str">
            <v>non</v>
          </cell>
          <cell r="W1040" t="str">
            <v>non</v>
          </cell>
          <cell r="AF1040" t="str">
            <v>Dossier géré par Léo GOI</v>
          </cell>
          <cell r="AH1040" t="str">
            <v>non</v>
          </cell>
        </row>
        <row r="1041">
          <cell r="A1041" t="str">
            <v>1125</v>
          </cell>
          <cell r="B1041">
            <v>43010</v>
          </cell>
          <cell r="C1041" t="str">
            <v>HITACHI</v>
          </cell>
          <cell r="D1041" t="str">
            <v>Climatisation 2 local onduleur</v>
          </cell>
          <cell r="E1041">
            <v>0</v>
          </cell>
          <cell r="F1041">
            <v>0</v>
          </cell>
          <cell r="G1041"/>
          <cell r="I1041"/>
          <cell r="J1041"/>
          <cell r="K1041" t="str">
            <v>IG  Installations générales</v>
          </cell>
          <cell r="L1041"/>
          <cell r="M1041"/>
          <cell r="P1041"/>
          <cell r="R1041" t="str">
            <v>non</v>
          </cell>
          <cell r="S1041" t="str">
            <v>non</v>
          </cell>
          <cell r="T1041" t="str">
            <v>non</v>
          </cell>
          <cell r="U1041" t="str">
            <v>non</v>
          </cell>
          <cell r="V1041" t="str">
            <v>oui</v>
          </cell>
          <cell r="W1041" t="str">
            <v>non</v>
          </cell>
          <cell r="AC1041"/>
          <cell r="AE1041"/>
          <cell r="AF1041" t="str">
            <v>Climatisation en gestion alternée avec climatisation N°1111
R410A - 1,25 kg
été 2017 : unité intérieure déplacée dans le local onduleur (initialement dans salle informatique)</v>
          </cell>
          <cell r="AH1041" t="str">
            <v>oui</v>
          </cell>
        </row>
        <row r="1042">
          <cell r="A1042" t="str">
            <v>1125</v>
          </cell>
          <cell r="B1042">
            <v>42285</v>
          </cell>
          <cell r="C1042"/>
          <cell r="D1042" t="str">
            <v>Portail EST (coté Réception / Expédition)</v>
          </cell>
          <cell r="E1042">
            <v>0</v>
          </cell>
          <cell r="F1042">
            <v>0</v>
          </cell>
          <cell r="H1042"/>
          <cell r="I1042"/>
          <cell r="J1042"/>
          <cell r="K1042" t="str">
            <v>IG  Installations générales</v>
          </cell>
          <cell r="M1042" t="str">
            <v>230V mono</v>
          </cell>
          <cell r="R1042" t="str">
            <v>non</v>
          </cell>
          <cell r="S1042" t="str">
            <v>non</v>
          </cell>
          <cell r="T1042" t="str">
            <v>non</v>
          </cell>
          <cell r="U1042" t="str">
            <v>non</v>
          </cell>
          <cell r="V1042" t="str">
            <v>non</v>
          </cell>
          <cell r="W1042" t="str">
            <v>non</v>
          </cell>
          <cell r="AE1042" t="str">
            <v>Le Brun (pour la motorisation et l'automatisme)
Horoquartz (pour la gestion des badges)</v>
          </cell>
          <cell r="AH1042" t="str">
            <v>non</v>
          </cell>
        </row>
        <row r="1043">
          <cell r="A1043" t="str">
            <v>1127</v>
          </cell>
          <cell r="B1043">
            <v>42285</v>
          </cell>
          <cell r="C1043"/>
          <cell r="D1043" t="str">
            <v>Portail Ouest (coté accueil)</v>
          </cell>
          <cell r="E1043">
            <v>0</v>
          </cell>
          <cell r="F1043">
            <v>0</v>
          </cell>
          <cell r="I1043"/>
          <cell r="J1043"/>
          <cell r="K1043" t="str">
            <v>IG  Installations générales</v>
          </cell>
          <cell r="M1043" t="str">
            <v>230V mono</v>
          </cell>
          <cell r="Q1043"/>
          <cell r="R1043" t="str">
            <v>non</v>
          </cell>
          <cell r="S1043" t="str">
            <v>non</v>
          </cell>
          <cell r="T1043" t="str">
            <v>non</v>
          </cell>
          <cell r="U1043" t="str">
            <v>non</v>
          </cell>
          <cell r="V1043" t="str">
            <v>non</v>
          </cell>
          <cell r="W1043" t="str">
            <v>non</v>
          </cell>
          <cell r="AC1043"/>
          <cell r="AE1043" t="str">
            <v>Le Brun (pour motorisation et automatismes)
Horoquartz (gestion badge)</v>
          </cell>
          <cell r="AH1043" t="str">
            <v>non</v>
          </cell>
        </row>
        <row r="1044">
          <cell r="A1044" t="str">
            <v>1128</v>
          </cell>
          <cell r="B1044">
            <v>42327</v>
          </cell>
          <cell r="C1044"/>
          <cell r="D1044" t="str">
            <v>Coffret alimentation gaz pour chaufferie</v>
          </cell>
          <cell r="E1044">
            <v>0</v>
          </cell>
          <cell r="F1044">
            <v>0</v>
          </cell>
          <cell r="I1044"/>
          <cell r="K1044" t="str">
            <v>IG  Installations générales</v>
          </cell>
          <cell r="M1044" t="str">
            <v>230V mono</v>
          </cell>
          <cell r="R1044" t="str">
            <v>non</v>
          </cell>
          <cell r="S1044" t="str">
            <v>non</v>
          </cell>
          <cell r="T1044" t="str">
            <v>oui</v>
          </cell>
          <cell r="U1044" t="str">
            <v>non</v>
          </cell>
          <cell r="V1044" t="str">
            <v>non</v>
          </cell>
          <cell r="W1044" t="str">
            <v>non</v>
          </cell>
          <cell r="AF1044" t="str">
            <v>asservi à la détection gaz et incendie</v>
          </cell>
          <cell r="AH1044" t="str">
            <v>oui</v>
          </cell>
        </row>
        <row r="1045">
          <cell r="A1045" t="str">
            <v>1129</v>
          </cell>
          <cell r="B1045">
            <v>42494</v>
          </cell>
          <cell r="D1045" t="str">
            <v>Porte automatique garage à vélos</v>
          </cell>
          <cell r="E1045">
            <v>0</v>
          </cell>
          <cell r="F1045">
            <v>42494.083344907405</v>
          </cell>
          <cell r="G1045" t="str">
            <v>Equipement numéroté 2 fois (1134)</v>
          </cell>
          <cell r="K1045" t="str">
            <v>IG  Installations générales</v>
          </cell>
          <cell r="M1045" t="str">
            <v>230V mono</v>
          </cell>
          <cell r="R1045" t="str">
            <v>non</v>
          </cell>
          <cell r="S1045" t="str">
            <v>non</v>
          </cell>
          <cell r="T1045" t="str">
            <v>non</v>
          </cell>
          <cell r="U1045" t="str">
            <v>non</v>
          </cell>
          <cell r="V1045" t="str">
            <v>non</v>
          </cell>
          <cell r="W1045" t="str">
            <v>non</v>
          </cell>
          <cell r="AE1045" t="str">
            <v>géré par badge Horoquartz</v>
          </cell>
          <cell r="AH1045" t="str">
            <v>non</v>
          </cell>
        </row>
        <row r="1046">
          <cell r="A1046" t="str">
            <v>1130</v>
          </cell>
          <cell r="B1046">
            <v>43424</v>
          </cell>
          <cell r="C1046" t="str">
            <v>CLAVEL</v>
          </cell>
          <cell r="D1046" t="str">
            <v>Tronçonneuse planétaire (coupe)</v>
          </cell>
          <cell r="E1046">
            <v>0</v>
          </cell>
          <cell r="F1046">
            <v>0</v>
          </cell>
          <cell r="I1046" t="str">
            <v>TP50</v>
          </cell>
          <cell r="K1046" t="str">
            <v>1122  Cintrage</v>
          </cell>
          <cell r="R1046" t="str">
            <v>non</v>
          </cell>
          <cell r="S1046" t="str">
            <v>non</v>
          </cell>
          <cell r="T1046" t="str">
            <v>non</v>
          </cell>
          <cell r="U1046" t="str">
            <v>non</v>
          </cell>
          <cell r="V1046" t="str">
            <v>non</v>
          </cell>
          <cell r="W1046" t="str">
            <v>non</v>
          </cell>
          <cell r="AF1046" t="str">
            <v>dossier géré par Patrice Rischmann</v>
          </cell>
          <cell r="AH1046" t="str">
            <v>N/A</v>
          </cell>
        </row>
        <row r="1047">
          <cell r="A1047" t="str">
            <v>1131</v>
          </cell>
          <cell r="B1047">
            <v>42537</v>
          </cell>
          <cell r="C1047"/>
          <cell r="D1047" t="str">
            <v>Machine de coupe tuyau</v>
          </cell>
          <cell r="E1047">
            <v>0</v>
          </cell>
          <cell r="F1047">
            <v>0</v>
          </cell>
          <cell r="I1047" t="str">
            <v>GM135 ?</v>
          </cell>
          <cell r="K1047" t="str">
            <v>1113  Tuyauteries</v>
          </cell>
          <cell r="R1047" t="str">
            <v>non</v>
          </cell>
          <cell r="S1047" t="str">
            <v>non</v>
          </cell>
          <cell r="T1047" t="str">
            <v>non</v>
          </cell>
          <cell r="U1047" t="str">
            <v>non</v>
          </cell>
          <cell r="V1047" t="str">
            <v>non</v>
          </cell>
          <cell r="W1047" t="str">
            <v>non</v>
          </cell>
          <cell r="AF1047" t="str">
            <v>Dossier géré par Patrice Rischmann</v>
          </cell>
          <cell r="AH1047" t="str">
            <v>N/A</v>
          </cell>
        </row>
        <row r="1048">
          <cell r="A1048" t="str">
            <v>1132</v>
          </cell>
          <cell r="B1048">
            <v>42424</v>
          </cell>
          <cell r="C1048"/>
          <cell r="D1048" t="str">
            <v>Gerbeur électrique</v>
          </cell>
          <cell r="E1048">
            <v>0</v>
          </cell>
          <cell r="F1048">
            <v>0</v>
          </cell>
          <cell r="I1048"/>
          <cell r="J1048"/>
          <cell r="K1048" t="str">
            <v>1126  Confection silicones</v>
          </cell>
          <cell r="M1048"/>
          <cell r="R1048" t="str">
            <v>non</v>
          </cell>
          <cell r="S1048" t="str">
            <v>non</v>
          </cell>
          <cell r="T1048" t="str">
            <v>non</v>
          </cell>
          <cell r="U1048" t="str">
            <v>non</v>
          </cell>
          <cell r="V1048" t="str">
            <v>non</v>
          </cell>
          <cell r="W1048" t="str">
            <v>non</v>
          </cell>
          <cell r="AF1048" t="str">
            <v>dossier géré par Alain Pasquet</v>
          </cell>
          <cell r="AH1048" t="str">
            <v>N/A</v>
          </cell>
        </row>
        <row r="1049">
          <cell r="A1049" t="str">
            <v>1133</v>
          </cell>
          <cell r="B1049">
            <v>42768</v>
          </cell>
          <cell r="C1049"/>
          <cell r="D1049" t="str">
            <v>Table de coupe à 45°</v>
          </cell>
          <cell r="E1049">
            <v>0</v>
          </cell>
          <cell r="F1049">
            <v>0</v>
          </cell>
          <cell r="K1049" t="str">
            <v>1125  Gaines légères</v>
          </cell>
          <cell r="R1049" t="str">
            <v>non</v>
          </cell>
          <cell r="S1049" t="str">
            <v>non</v>
          </cell>
          <cell r="T1049" t="str">
            <v>non</v>
          </cell>
          <cell r="U1049" t="str">
            <v>non</v>
          </cell>
          <cell r="V1049" t="str">
            <v>non</v>
          </cell>
          <cell r="W1049" t="str">
            <v>non</v>
          </cell>
          <cell r="AF1049" t="str">
            <v>Dossier géré par Stéphane Delas</v>
          </cell>
          <cell r="AH1049" t="str">
            <v>oui</v>
          </cell>
        </row>
        <row r="1050">
          <cell r="A1050" t="str">
            <v>1134</v>
          </cell>
          <cell r="B1050">
            <v>42781</v>
          </cell>
          <cell r="C1050"/>
          <cell r="D1050" t="str">
            <v>Porte automatique garage à vélo</v>
          </cell>
          <cell r="E1050">
            <v>0</v>
          </cell>
          <cell r="F1050">
            <v>0</v>
          </cell>
          <cell r="H1050"/>
          <cell r="K1050" t="str">
            <v>IG  Installations générales</v>
          </cell>
          <cell r="L1050"/>
          <cell r="M1050" t="str">
            <v>230V mono</v>
          </cell>
          <cell r="R1050" t="str">
            <v>non</v>
          </cell>
          <cell r="S1050" t="str">
            <v>non</v>
          </cell>
          <cell r="T1050" t="str">
            <v>non</v>
          </cell>
          <cell r="U1050" t="str">
            <v>non</v>
          </cell>
          <cell r="V1050" t="str">
            <v>non</v>
          </cell>
          <cell r="W1050" t="str">
            <v>non</v>
          </cell>
          <cell r="AE1050" t="str">
            <v>Connectée au contrôle d'accès Horoquartz</v>
          </cell>
          <cell r="AF1050"/>
          <cell r="AH1050" t="str">
            <v>non</v>
          </cell>
        </row>
        <row r="1051">
          <cell r="A1051" t="str">
            <v>1135</v>
          </cell>
          <cell r="B1051">
            <v>42450</v>
          </cell>
          <cell r="C1051" t="str">
            <v>ESPA</v>
          </cell>
          <cell r="D1051" t="str">
            <v>Poste marquage à longueur</v>
          </cell>
          <cell r="E1051">
            <v>0</v>
          </cell>
          <cell r="F1051">
            <v>0</v>
          </cell>
          <cell r="I1051"/>
          <cell r="J1051"/>
          <cell r="K1051" t="str">
            <v>1126  Confection silicones</v>
          </cell>
          <cell r="M1051" t="str">
            <v>230V mono</v>
          </cell>
          <cell r="Q1051"/>
          <cell r="R1051" t="str">
            <v>non</v>
          </cell>
          <cell r="S1051" t="str">
            <v>non</v>
          </cell>
          <cell r="T1051" t="str">
            <v>non</v>
          </cell>
          <cell r="U1051" t="str">
            <v>non</v>
          </cell>
          <cell r="V1051" t="str">
            <v>non</v>
          </cell>
          <cell r="W1051" t="str">
            <v>non</v>
          </cell>
          <cell r="AC1051"/>
          <cell r="AE1051"/>
          <cell r="AF1051"/>
          <cell r="AH1051" t="str">
            <v>non</v>
          </cell>
        </row>
        <row r="1052">
          <cell r="A1052" t="str">
            <v>1136</v>
          </cell>
          <cell r="B1052">
            <v>42768</v>
          </cell>
          <cell r="C1052"/>
          <cell r="D1052" t="str">
            <v>Climatisation local stockage toiles Gaines</v>
          </cell>
          <cell r="E1052">
            <v>0</v>
          </cell>
          <cell r="F1052">
            <v>0</v>
          </cell>
          <cell r="I1052"/>
          <cell r="J1052"/>
          <cell r="K1052" t="str">
            <v>IG  Installations générales</v>
          </cell>
          <cell r="R1052" t="str">
            <v>non</v>
          </cell>
          <cell r="S1052" t="str">
            <v>non</v>
          </cell>
          <cell r="T1052" t="str">
            <v>non</v>
          </cell>
          <cell r="U1052" t="str">
            <v>non</v>
          </cell>
          <cell r="V1052" t="str">
            <v>non</v>
          </cell>
          <cell r="W1052" t="str">
            <v>non</v>
          </cell>
          <cell r="AF1052"/>
          <cell r="AH1052" t="str">
            <v>oui</v>
          </cell>
        </row>
        <row r="1053">
          <cell r="A1053" t="str">
            <v>1137</v>
          </cell>
          <cell r="B1053">
            <v>42487</v>
          </cell>
          <cell r="C1053"/>
          <cell r="D1053" t="str">
            <v>Table élévatrice à colonnes 225 kg</v>
          </cell>
          <cell r="E1053">
            <v>0</v>
          </cell>
          <cell r="F1053">
            <v>0</v>
          </cell>
          <cell r="I1053" t="str">
            <v>FL 00364M</v>
          </cell>
          <cell r="K1053" t="str">
            <v>1118  Colliers de fixation</v>
          </cell>
          <cell r="L1053"/>
          <cell r="M1053" t="str">
            <v>sans</v>
          </cell>
          <cell r="P1053"/>
          <cell r="R1053" t="str">
            <v>non</v>
          </cell>
          <cell r="S1053" t="str">
            <v>non</v>
          </cell>
          <cell r="T1053" t="str">
            <v>non</v>
          </cell>
          <cell r="U1053" t="str">
            <v>non</v>
          </cell>
          <cell r="V1053" t="str">
            <v>non</v>
          </cell>
          <cell r="W1053" t="str">
            <v>non</v>
          </cell>
          <cell r="AC1053"/>
          <cell r="AE1053"/>
          <cell r="AF1053"/>
          <cell r="AH1053" t="str">
            <v>non</v>
          </cell>
        </row>
        <row r="1054">
          <cell r="A1054" t="str">
            <v>1138</v>
          </cell>
          <cell r="B1054">
            <v>42776</v>
          </cell>
          <cell r="C1054"/>
          <cell r="D1054" t="str">
            <v>Climatisation container frigorifique C4</v>
          </cell>
          <cell r="E1054">
            <v>0</v>
          </cell>
          <cell r="F1054">
            <v>0</v>
          </cell>
          <cell r="I1054"/>
          <cell r="J1054"/>
          <cell r="K1054" t="str">
            <v>IG  Installations générales</v>
          </cell>
          <cell r="L1054"/>
          <cell r="M1054" t="str">
            <v>410V tri</v>
          </cell>
          <cell r="P1054" t="str">
            <v>25A</v>
          </cell>
          <cell r="R1054" t="str">
            <v>non</v>
          </cell>
          <cell r="S1054" t="str">
            <v>non</v>
          </cell>
          <cell r="T1054" t="str">
            <v>non</v>
          </cell>
          <cell r="U1054" t="str">
            <v>non</v>
          </cell>
          <cell r="V1054" t="str">
            <v>non</v>
          </cell>
          <cell r="W1054" t="str">
            <v>non</v>
          </cell>
          <cell r="AC1054"/>
          <cell r="AE1054"/>
          <cell r="AH1054" t="str">
            <v>oui</v>
          </cell>
        </row>
        <row r="1055">
          <cell r="A1055" t="str">
            <v>1139</v>
          </cell>
          <cell r="B1055">
            <v>42618</v>
          </cell>
          <cell r="C1055" t="str">
            <v>MITSHUBISHI</v>
          </cell>
          <cell r="D1055" t="str">
            <v>Climatisation 1 local informatique (bât 113)</v>
          </cell>
          <cell r="E1055">
            <v>42614.083344907405</v>
          </cell>
          <cell r="F1055">
            <v>0</v>
          </cell>
          <cell r="I1055" t="str">
            <v>extérieure PUHZ-P100VHA4 - intérieure PKA-RP100KAL</v>
          </cell>
          <cell r="J1055" t="str">
            <v>ext 6C01397 - int 61M00182</v>
          </cell>
          <cell r="K1055" t="str">
            <v>IG  Installations générales</v>
          </cell>
          <cell r="L1055">
            <v>2016</v>
          </cell>
          <cell r="M1055" t="str">
            <v>230V mono</v>
          </cell>
          <cell r="P1055"/>
          <cell r="R1055" t="str">
            <v>non</v>
          </cell>
          <cell r="S1055" t="str">
            <v>non</v>
          </cell>
          <cell r="T1055" t="str">
            <v>non</v>
          </cell>
          <cell r="U1055" t="str">
            <v>non</v>
          </cell>
          <cell r="V1055" t="str">
            <v>oui</v>
          </cell>
          <cell r="W1055" t="str">
            <v>non</v>
          </cell>
          <cell r="AC1055"/>
          <cell r="AE1055" t="str">
            <v>Commande auprès de Jalicon avec la construction du local
sous traité à Tunzini</v>
          </cell>
          <cell r="AF1055" t="str">
            <v>3 kg R410A</v>
          </cell>
          <cell r="AH1055" t="str">
            <v>oui</v>
          </cell>
        </row>
        <row r="1056">
          <cell r="A1056" t="str">
            <v>1140</v>
          </cell>
          <cell r="B1056">
            <v>42618</v>
          </cell>
          <cell r="C1056" t="str">
            <v>MITSHUBISHI</v>
          </cell>
          <cell r="D1056" t="str">
            <v>Climatisation 2 local informatique (bât 113)</v>
          </cell>
          <cell r="E1056">
            <v>42614.083344907405</v>
          </cell>
          <cell r="F1056">
            <v>0</v>
          </cell>
          <cell r="I1056" t="str">
            <v>extérieure PUHZ-P100VHA4 - intérieure PKA-RP100KAL</v>
          </cell>
          <cell r="J1056" t="str">
            <v>ext 6C01396 - int 61M00192</v>
          </cell>
          <cell r="K1056" t="str">
            <v>IG  Installations générales</v>
          </cell>
          <cell r="L1056">
            <v>2016</v>
          </cell>
          <cell r="M1056" t="str">
            <v>230V mono</v>
          </cell>
          <cell r="P1056"/>
          <cell r="R1056" t="str">
            <v>non</v>
          </cell>
          <cell r="S1056" t="str">
            <v>non</v>
          </cell>
          <cell r="T1056" t="str">
            <v>non</v>
          </cell>
          <cell r="U1056" t="str">
            <v>non</v>
          </cell>
          <cell r="V1056" t="str">
            <v>oui</v>
          </cell>
          <cell r="W1056" t="str">
            <v>non</v>
          </cell>
          <cell r="AC1056"/>
          <cell r="AE1056" t="str">
            <v>Commande à Jalicon avec construction du bâtiment
sous traité à Tunzini</v>
          </cell>
          <cell r="AF1056" t="str">
            <v>3 kg R410A</v>
          </cell>
          <cell r="AH1056" t="str">
            <v>oui</v>
          </cell>
        </row>
        <row r="1057">
          <cell r="A1057" t="str">
            <v>1141</v>
          </cell>
          <cell r="B1057">
            <v>43188</v>
          </cell>
          <cell r="C1057" t="str">
            <v>OTMT Alpha</v>
          </cell>
          <cell r="D1057" t="str">
            <v>Perceuse à colonne</v>
          </cell>
          <cell r="E1057">
            <v>0</v>
          </cell>
          <cell r="F1057">
            <v>42790.041678240741</v>
          </cell>
          <cell r="G1057" t="str">
            <v>Reprise par le Fournisseur</v>
          </cell>
          <cell r="I1057" t="str">
            <v>Z5050A</v>
          </cell>
          <cell r="J1057" t="str">
            <v>M1208928</v>
          </cell>
          <cell r="K1057" t="str">
            <v>1123  Passivation / Finition décolletage</v>
          </cell>
          <cell r="L1057">
            <v>2012</v>
          </cell>
          <cell r="R1057" t="str">
            <v>non</v>
          </cell>
          <cell r="S1057" t="str">
            <v>non</v>
          </cell>
          <cell r="T1057" t="str">
            <v>non</v>
          </cell>
          <cell r="U1057" t="str">
            <v>non</v>
          </cell>
          <cell r="V1057" t="str">
            <v>non</v>
          </cell>
          <cell r="W1057" t="str">
            <v>non</v>
          </cell>
          <cell r="AF1057" t="str">
            <v>Dossier géré par P. Rischmann - machine reprise par le fournisseur OTELO car non conforme</v>
          </cell>
          <cell r="AH1057" t="str">
            <v>non</v>
          </cell>
        </row>
        <row r="1058">
          <cell r="A1058" t="str">
            <v>1142</v>
          </cell>
          <cell r="B1058">
            <v>42768</v>
          </cell>
          <cell r="D1058" t="str">
            <v>Aspiration sur tour N°452</v>
          </cell>
          <cell r="E1058">
            <v>0</v>
          </cell>
          <cell r="F1058">
            <v>0</v>
          </cell>
          <cell r="K1058" t="str">
            <v>1126  Confection silicones</v>
          </cell>
          <cell r="L1058"/>
          <cell r="R1058" t="str">
            <v>non</v>
          </cell>
          <cell r="S1058" t="str">
            <v>non</v>
          </cell>
          <cell r="T1058" t="str">
            <v>non</v>
          </cell>
          <cell r="U1058" t="str">
            <v>non</v>
          </cell>
          <cell r="V1058" t="str">
            <v>non</v>
          </cell>
          <cell r="W1058" t="str">
            <v>non</v>
          </cell>
          <cell r="AC1058"/>
          <cell r="AE1058"/>
          <cell r="AH1058" t="str">
            <v>oui</v>
          </cell>
        </row>
        <row r="1059">
          <cell r="A1059" t="str">
            <v>1143</v>
          </cell>
          <cell r="B1059">
            <v>42528</v>
          </cell>
          <cell r="C1059" t="str">
            <v>BROCHOT</v>
          </cell>
          <cell r="D1059" t="str">
            <v>Autoclave 650 litres</v>
          </cell>
          <cell r="E1059">
            <v>0</v>
          </cell>
          <cell r="F1059">
            <v>0</v>
          </cell>
          <cell r="G1059"/>
          <cell r="I1059"/>
          <cell r="J1059"/>
          <cell r="K1059" t="str">
            <v>1126  Confection silicones</v>
          </cell>
          <cell r="M1059"/>
          <cell r="P1059"/>
          <cell r="R1059" t="str">
            <v>non</v>
          </cell>
          <cell r="S1059" t="str">
            <v>non</v>
          </cell>
          <cell r="T1059" t="str">
            <v>non</v>
          </cell>
          <cell r="U1059" t="str">
            <v>non</v>
          </cell>
          <cell r="V1059" t="str">
            <v>non</v>
          </cell>
          <cell r="W1059" t="str">
            <v>non</v>
          </cell>
          <cell r="AF1059" t="str">
            <v>En provenance de HUTCHINSON Saint Brieuc (N°6118)</v>
          </cell>
          <cell r="AH1059" t="str">
            <v>oui</v>
          </cell>
        </row>
        <row r="1060">
          <cell r="A1060" t="str">
            <v>1144</v>
          </cell>
          <cell r="B1060">
            <v>42781</v>
          </cell>
          <cell r="C1060" t="str">
            <v>Alpha Technologie</v>
          </cell>
          <cell r="D1060" t="str">
            <v>Rhéomètre</v>
          </cell>
          <cell r="E1060">
            <v>0</v>
          </cell>
          <cell r="F1060">
            <v>0</v>
          </cell>
          <cell r="G1060"/>
          <cell r="I1060"/>
          <cell r="K1060" t="str">
            <v>1157  Contrôle</v>
          </cell>
          <cell r="M1060"/>
          <cell r="Q1060"/>
          <cell r="R1060" t="str">
            <v>non</v>
          </cell>
          <cell r="S1060" t="str">
            <v>non</v>
          </cell>
          <cell r="T1060" t="str">
            <v>non</v>
          </cell>
          <cell r="U1060" t="str">
            <v>non</v>
          </cell>
          <cell r="V1060" t="str">
            <v>non</v>
          </cell>
          <cell r="W1060" t="str">
            <v>non</v>
          </cell>
          <cell r="AC1060"/>
          <cell r="AF1060" t="str">
            <v>dossier géré par Cyril Catasso</v>
          </cell>
          <cell r="AH1060" t="str">
            <v>oui</v>
          </cell>
        </row>
        <row r="1061">
          <cell r="A1061" t="str">
            <v>1191</v>
          </cell>
          <cell r="B1061">
            <v>42927</v>
          </cell>
          <cell r="D1061" t="str">
            <v>Poste de lavage chaîne ressuage</v>
          </cell>
          <cell r="E1061">
            <v>0</v>
          </cell>
          <cell r="F1061">
            <v>0</v>
          </cell>
          <cell r="K1061" t="str">
            <v>1117  Soudure</v>
          </cell>
          <cell r="L1061"/>
          <cell r="R1061" t="str">
            <v>non</v>
          </cell>
          <cell r="S1061" t="str">
            <v>non</v>
          </cell>
          <cell r="T1061" t="str">
            <v>non</v>
          </cell>
          <cell r="U1061" t="str">
            <v>non</v>
          </cell>
          <cell r="V1061" t="str">
            <v>non</v>
          </cell>
          <cell r="W1061" t="str">
            <v>non</v>
          </cell>
          <cell r="AC1061"/>
          <cell r="AE1061"/>
          <cell r="AF1061" t="str">
            <v>Dossier géré par Léo GOI</v>
          </cell>
          <cell r="AH1061" t="str">
            <v>N/A</v>
          </cell>
        </row>
        <row r="1062">
          <cell r="A1062" t="str">
            <v>1145</v>
          </cell>
          <cell r="B1062">
            <v>42781</v>
          </cell>
          <cell r="C1062" t="str">
            <v>Gaz Industrie</v>
          </cell>
          <cell r="D1062" t="str">
            <v>Aérotherme gaz soufflage vertical</v>
          </cell>
          <cell r="E1062">
            <v>42648.083344907405</v>
          </cell>
          <cell r="F1062">
            <v>0</v>
          </cell>
          <cell r="I1062" t="str">
            <v>AEV3H 35-3</v>
          </cell>
          <cell r="J1062">
            <v>164700973</v>
          </cell>
          <cell r="K1062" t="str">
            <v>IG  Installations générales</v>
          </cell>
          <cell r="L1062"/>
          <cell r="M1062" t="str">
            <v>230V mono</v>
          </cell>
          <cell r="R1062" t="str">
            <v>non</v>
          </cell>
          <cell r="S1062" t="str">
            <v>non</v>
          </cell>
          <cell r="T1062" t="str">
            <v>oui</v>
          </cell>
          <cell r="U1062" t="str">
            <v>non</v>
          </cell>
          <cell r="V1062" t="str">
            <v>non</v>
          </cell>
          <cell r="W1062" t="str">
            <v>oui</v>
          </cell>
          <cell r="AC1062"/>
          <cell r="AE1062" t="str">
            <v>Installé par TUNZINI</v>
          </cell>
          <cell r="AF1062" t="str">
            <v>en lieu et place du N°712 HS
dossier gére par Antony Fournier</v>
          </cell>
          <cell r="AH1062" t="str">
            <v>oui</v>
          </cell>
        </row>
        <row r="1063">
          <cell r="A1063" t="str">
            <v>1146</v>
          </cell>
          <cell r="B1063">
            <v>42639</v>
          </cell>
          <cell r="D1063" t="str">
            <v>Tapis pour extrudeuse diamètre 60</v>
          </cell>
          <cell r="E1063">
            <v>0</v>
          </cell>
          <cell r="F1063">
            <v>0</v>
          </cell>
          <cell r="K1063" t="str">
            <v>1114  Extrusion</v>
          </cell>
          <cell r="L1063"/>
          <cell r="R1063" t="str">
            <v>non</v>
          </cell>
          <cell r="S1063" t="str">
            <v>non</v>
          </cell>
          <cell r="T1063" t="str">
            <v>non</v>
          </cell>
          <cell r="U1063" t="str">
            <v>non</v>
          </cell>
          <cell r="V1063" t="str">
            <v>non</v>
          </cell>
          <cell r="W1063" t="str">
            <v>non</v>
          </cell>
          <cell r="AC1063"/>
          <cell r="AE1063"/>
          <cell r="AF1063" t="str">
            <v>initialement identifié avec l'extrudeuse</v>
          </cell>
          <cell r="AH1063" t="str">
            <v>N/A</v>
          </cell>
        </row>
        <row r="1064">
          <cell r="A1064" t="str">
            <v>1147</v>
          </cell>
          <cell r="B1064">
            <v>42639</v>
          </cell>
          <cell r="C1064"/>
          <cell r="D1064" t="str">
            <v>Tapis pour extrudeuse diamètre 90</v>
          </cell>
          <cell r="E1064">
            <v>0</v>
          </cell>
          <cell r="F1064">
            <v>0</v>
          </cell>
          <cell r="I1064"/>
          <cell r="J1064"/>
          <cell r="K1064" t="str">
            <v>1114  Extrusion</v>
          </cell>
          <cell r="L1064"/>
          <cell r="M1064"/>
          <cell r="P1064"/>
          <cell r="R1064" t="str">
            <v>non</v>
          </cell>
          <cell r="S1064" t="str">
            <v>non</v>
          </cell>
          <cell r="T1064" t="str">
            <v>non</v>
          </cell>
          <cell r="U1064" t="str">
            <v>non</v>
          </cell>
          <cell r="V1064" t="str">
            <v>non</v>
          </cell>
          <cell r="W1064" t="str">
            <v>non</v>
          </cell>
          <cell r="AC1064"/>
          <cell r="AF1064" t="str">
            <v>initialement identifié avec l'extrudeuse</v>
          </cell>
          <cell r="AH1064" t="str">
            <v>N/A</v>
          </cell>
        </row>
        <row r="1065">
          <cell r="A1065" t="str">
            <v>1148</v>
          </cell>
          <cell r="B1065">
            <v>42776</v>
          </cell>
          <cell r="C1065" t="str">
            <v>Mitshubishi</v>
          </cell>
          <cell r="D1065" t="str">
            <v>Climatisation DRV bureaux bâtiment 109</v>
          </cell>
          <cell r="E1065">
            <v>42646.083344907405</v>
          </cell>
          <cell r="F1065">
            <v>0</v>
          </cell>
          <cell r="I1065"/>
          <cell r="J1065"/>
          <cell r="K1065" t="str">
            <v>IG  Installations générales</v>
          </cell>
          <cell r="L1065"/>
          <cell r="M1065" t="str">
            <v>230V mono</v>
          </cell>
          <cell r="R1065" t="str">
            <v>non</v>
          </cell>
          <cell r="S1065" t="str">
            <v>non</v>
          </cell>
          <cell r="T1065" t="str">
            <v>non</v>
          </cell>
          <cell r="U1065" t="str">
            <v>non</v>
          </cell>
          <cell r="V1065" t="str">
            <v>non</v>
          </cell>
          <cell r="W1065" t="str">
            <v>non</v>
          </cell>
          <cell r="AF1065" t="str">
            <v xml:space="preserve">R410A - 4,8 kg
</v>
          </cell>
          <cell r="AH1065" t="str">
            <v>non</v>
          </cell>
        </row>
        <row r="1066">
          <cell r="A1066" t="str">
            <v>1149</v>
          </cell>
          <cell r="B1066">
            <v>42768</v>
          </cell>
          <cell r="C1066"/>
          <cell r="D1066" t="str">
            <v>Tour de confection de 3 mètres</v>
          </cell>
          <cell r="E1066">
            <v>0</v>
          </cell>
          <cell r="F1066">
            <v>0</v>
          </cell>
          <cell r="I1066"/>
          <cell r="K1066"/>
          <cell r="L1066"/>
          <cell r="M1066"/>
          <cell r="R1066" t="str">
            <v>non</v>
          </cell>
          <cell r="S1066" t="str">
            <v>non</v>
          </cell>
          <cell r="T1066" t="str">
            <v>non</v>
          </cell>
          <cell r="U1066" t="str">
            <v>non</v>
          </cell>
          <cell r="V1066" t="str">
            <v>non</v>
          </cell>
          <cell r="W1066" t="str">
            <v>non</v>
          </cell>
          <cell r="AF1066" t="str">
            <v>dossier géré par Alain Pasquet</v>
          </cell>
          <cell r="AH1066" t="str">
            <v>non</v>
          </cell>
        </row>
        <row r="1067">
          <cell r="A1067" t="str">
            <v>1150</v>
          </cell>
          <cell r="B1067">
            <v>42646</v>
          </cell>
          <cell r="C1067"/>
          <cell r="D1067" t="str">
            <v>Tour de confection de 3 mètres</v>
          </cell>
          <cell r="E1067">
            <v>0</v>
          </cell>
          <cell r="F1067">
            <v>0</v>
          </cell>
          <cell r="I1067"/>
          <cell r="J1067"/>
          <cell r="K1067"/>
          <cell r="L1067"/>
          <cell r="M1067"/>
          <cell r="P1067"/>
          <cell r="R1067" t="str">
            <v>non</v>
          </cell>
          <cell r="S1067" t="str">
            <v>non</v>
          </cell>
          <cell r="T1067" t="str">
            <v>non</v>
          </cell>
          <cell r="U1067" t="str">
            <v>non</v>
          </cell>
          <cell r="V1067" t="str">
            <v>non</v>
          </cell>
          <cell r="W1067" t="str">
            <v>non</v>
          </cell>
          <cell r="AE1067"/>
          <cell r="AF1067" t="str">
            <v>dossier géré par Alain Pasquet</v>
          </cell>
          <cell r="AH1067" t="str">
            <v>N/A</v>
          </cell>
        </row>
        <row r="1068">
          <cell r="A1068" t="str">
            <v>1151</v>
          </cell>
          <cell r="B1068">
            <v>42768</v>
          </cell>
          <cell r="D1068" t="str">
            <v>Tour de confection de 1 mètre</v>
          </cell>
          <cell r="E1068">
            <v>0</v>
          </cell>
          <cell r="F1068">
            <v>0</v>
          </cell>
          <cell r="K1068"/>
          <cell r="L1068"/>
          <cell r="M1068"/>
          <cell r="R1068" t="str">
            <v>non</v>
          </cell>
          <cell r="S1068" t="str">
            <v>non</v>
          </cell>
          <cell r="T1068" t="str">
            <v>non</v>
          </cell>
          <cell r="U1068" t="str">
            <v>non</v>
          </cell>
          <cell r="V1068" t="str">
            <v>non</v>
          </cell>
          <cell r="W1068" t="str">
            <v>non</v>
          </cell>
          <cell r="AF1068" t="str">
            <v>dossier géré par Alain Pasquet</v>
          </cell>
          <cell r="AH1068" t="str">
            <v>non</v>
          </cell>
        </row>
        <row r="1069">
          <cell r="A1069" t="str">
            <v>1152</v>
          </cell>
          <cell r="B1069">
            <v>42699</v>
          </cell>
          <cell r="C1069" t="str">
            <v>IT CONCEPTS</v>
          </cell>
          <cell r="D1069" t="str">
            <v>Endoscope</v>
          </cell>
          <cell r="E1069">
            <v>42690.041678240741</v>
          </cell>
          <cell r="F1069">
            <v>0</v>
          </cell>
          <cell r="I1069" t="str">
            <v>XLED 2-3-100-0°</v>
          </cell>
          <cell r="J1069">
            <v>490098</v>
          </cell>
          <cell r="K1069" t="str">
            <v>1157  Contrôle</v>
          </cell>
          <cell r="L1069">
            <v>2016</v>
          </cell>
          <cell r="M1069"/>
          <cell r="R1069" t="str">
            <v>non</v>
          </cell>
          <cell r="S1069" t="str">
            <v>non</v>
          </cell>
          <cell r="T1069" t="str">
            <v>non</v>
          </cell>
          <cell r="U1069" t="str">
            <v>non</v>
          </cell>
          <cell r="V1069" t="str">
            <v>non</v>
          </cell>
          <cell r="W1069" t="str">
            <v>non</v>
          </cell>
          <cell r="AF1069" t="str">
            <v>Dossier géré par A. Marché</v>
          </cell>
          <cell r="AH1069" t="str">
            <v>non</v>
          </cell>
        </row>
        <row r="1070">
          <cell r="A1070" t="str">
            <v>1153</v>
          </cell>
          <cell r="B1070">
            <v>42754</v>
          </cell>
          <cell r="C1070" t="str">
            <v>MAHR</v>
          </cell>
          <cell r="D1070" t="str">
            <v>Rugosimètre</v>
          </cell>
          <cell r="E1070">
            <v>0</v>
          </cell>
          <cell r="F1070">
            <v>0</v>
          </cell>
          <cell r="I1070" t="str">
            <v>MarSurf PS10</v>
          </cell>
          <cell r="J1070" t="str">
            <v>1438/16</v>
          </cell>
          <cell r="K1070" t="str">
            <v>1157  Contrôle</v>
          </cell>
          <cell r="L1070">
            <v>2016</v>
          </cell>
          <cell r="M1070" t="str">
            <v>230V mono</v>
          </cell>
          <cell r="P1070"/>
          <cell r="R1070" t="str">
            <v>non</v>
          </cell>
          <cell r="S1070" t="str">
            <v>non</v>
          </cell>
          <cell r="T1070" t="str">
            <v>non</v>
          </cell>
          <cell r="U1070" t="str">
            <v>non</v>
          </cell>
          <cell r="V1070" t="str">
            <v>non</v>
          </cell>
          <cell r="W1070" t="str">
            <v>non</v>
          </cell>
          <cell r="AE1070"/>
          <cell r="AF1070" t="str">
            <v>Dossier géré par A. Marché</v>
          </cell>
          <cell r="AH1070" t="str">
            <v>non</v>
          </cell>
        </row>
        <row r="1071">
          <cell r="A1071" t="str">
            <v>1154</v>
          </cell>
          <cell r="B1071">
            <v>42657</v>
          </cell>
          <cell r="D1071" t="str">
            <v>Barrière levante parking Est</v>
          </cell>
          <cell r="E1071">
            <v>0</v>
          </cell>
          <cell r="F1071">
            <v>0</v>
          </cell>
          <cell r="I1071"/>
          <cell r="J1071"/>
          <cell r="K1071" t="str">
            <v>IG  Installations générales</v>
          </cell>
          <cell r="L1071"/>
          <cell r="M1071"/>
          <cell r="R1071" t="str">
            <v>non</v>
          </cell>
          <cell r="S1071" t="str">
            <v>non</v>
          </cell>
          <cell r="T1071" t="str">
            <v>non</v>
          </cell>
          <cell r="U1071" t="str">
            <v>non</v>
          </cell>
          <cell r="V1071" t="str">
            <v>non</v>
          </cell>
          <cell r="W1071" t="str">
            <v>non</v>
          </cell>
          <cell r="AC1071"/>
          <cell r="AF1071"/>
          <cell r="AH1071" t="str">
            <v>non</v>
          </cell>
        </row>
        <row r="1072">
          <cell r="A1072" t="str">
            <v>1155</v>
          </cell>
          <cell r="B1072">
            <v>42657</v>
          </cell>
          <cell r="C1072"/>
          <cell r="D1072" t="str">
            <v>Barrière levante Réception Expédition</v>
          </cell>
          <cell r="E1072">
            <v>0</v>
          </cell>
          <cell r="F1072">
            <v>0</v>
          </cell>
          <cell r="J1072"/>
          <cell r="K1072" t="str">
            <v>IG  Installations générales</v>
          </cell>
          <cell r="L1072"/>
          <cell r="M1072"/>
          <cell r="P1072"/>
          <cell r="R1072" t="str">
            <v>non</v>
          </cell>
          <cell r="S1072" t="str">
            <v>non</v>
          </cell>
          <cell r="T1072" t="str">
            <v>non</v>
          </cell>
          <cell r="U1072" t="str">
            <v>non</v>
          </cell>
          <cell r="V1072" t="str">
            <v>non</v>
          </cell>
          <cell r="W1072" t="str">
            <v>non</v>
          </cell>
          <cell r="AH1072" t="str">
            <v>non</v>
          </cell>
        </row>
        <row r="1073">
          <cell r="A1073" t="str">
            <v>1156</v>
          </cell>
          <cell r="B1073">
            <v>42657</v>
          </cell>
          <cell r="C1073"/>
          <cell r="D1073" t="str">
            <v>Barrière levante accueil</v>
          </cell>
          <cell r="E1073">
            <v>0</v>
          </cell>
          <cell r="F1073">
            <v>0</v>
          </cell>
          <cell r="J1073"/>
          <cell r="K1073" t="str">
            <v>IG  Installations générales</v>
          </cell>
          <cell r="L1073"/>
          <cell r="M1073"/>
          <cell r="P1073"/>
          <cell r="R1073" t="str">
            <v>non</v>
          </cell>
          <cell r="S1073" t="str">
            <v>non</v>
          </cell>
          <cell r="T1073" t="str">
            <v>non</v>
          </cell>
          <cell r="U1073" t="str">
            <v>non</v>
          </cell>
          <cell r="V1073" t="str">
            <v>non</v>
          </cell>
          <cell r="W1073" t="str">
            <v>non</v>
          </cell>
          <cell r="AF1073"/>
          <cell r="AH1073" t="str">
            <v>non</v>
          </cell>
        </row>
        <row r="1074">
          <cell r="A1074" t="str">
            <v>1157</v>
          </cell>
          <cell r="B1074">
            <v>42660</v>
          </cell>
          <cell r="C1074" t="str">
            <v>HORMANN</v>
          </cell>
          <cell r="D1074" t="str">
            <v>Porte sectionnelle avec portillon (Extrusion)</v>
          </cell>
          <cell r="E1074">
            <v>0</v>
          </cell>
          <cell r="F1074">
            <v>0</v>
          </cell>
          <cell r="K1074" t="str">
            <v>IG  Installations générales</v>
          </cell>
          <cell r="L1074"/>
          <cell r="M1074"/>
          <cell r="R1074" t="str">
            <v>non</v>
          </cell>
          <cell r="S1074" t="str">
            <v>non</v>
          </cell>
          <cell r="T1074" t="str">
            <v>non</v>
          </cell>
          <cell r="U1074" t="str">
            <v>non</v>
          </cell>
          <cell r="V1074" t="str">
            <v>non</v>
          </cell>
          <cell r="W1074" t="str">
            <v>non</v>
          </cell>
          <cell r="AH1074" t="str">
            <v>non</v>
          </cell>
        </row>
        <row r="1075">
          <cell r="A1075" t="str">
            <v>1158</v>
          </cell>
          <cell r="B1075">
            <v>42753</v>
          </cell>
          <cell r="C1075" t="str">
            <v>Loctite</v>
          </cell>
          <cell r="D1075" t="str">
            <v>Machine de dépose colle</v>
          </cell>
          <cell r="E1075">
            <v>0</v>
          </cell>
          <cell r="F1075">
            <v>0</v>
          </cell>
          <cell r="I1075"/>
          <cell r="K1075" t="str">
            <v>1113  Tuyauteries</v>
          </cell>
          <cell r="M1075" t="str">
            <v>230V mono</v>
          </cell>
          <cell r="R1075" t="str">
            <v>non</v>
          </cell>
          <cell r="S1075" t="str">
            <v>non</v>
          </cell>
          <cell r="T1075" t="str">
            <v>non</v>
          </cell>
          <cell r="U1075" t="str">
            <v>non</v>
          </cell>
          <cell r="V1075" t="str">
            <v>non</v>
          </cell>
          <cell r="W1075" t="str">
            <v>non</v>
          </cell>
          <cell r="AF1075" t="str">
            <v>dossier géré par S. Masson</v>
          </cell>
          <cell r="AH1075" t="str">
            <v>non</v>
          </cell>
        </row>
        <row r="1076">
          <cell r="A1076" t="str">
            <v>1159</v>
          </cell>
          <cell r="B1076">
            <v>42688</v>
          </cell>
          <cell r="C1076" t="str">
            <v>PRAMAC</v>
          </cell>
          <cell r="D1076" t="str">
            <v>Transpalette peseur</v>
          </cell>
          <cell r="E1076">
            <v>42684.041678240741</v>
          </cell>
          <cell r="F1076">
            <v>0</v>
          </cell>
          <cell r="I1076" t="str">
            <v>PX 20 S4</v>
          </cell>
          <cell r="J1076" t="str">
            <v>HLI 10317311</v>
          </cell>
          <cell r="K1076" t="str">
            <v>1156  Magasin / réception</v>
          </cell>
          <cell r="L1076">
            <v>2016</v>
          </cell>
          <cell r="M1076"/>
          <cell r="P1076"/>
          <cell r="R1076" t="str">
            <v>non</v>
          </cell>
          <cell r="S1076" t="str">
            <v>non</v>
          </cell>
          <cell r="T1076" t="str">
            <v>non</v>
          </cell>
          <cell r="U1076" t="str">
            <v>non</v>
          </cell>
          <cell r="V1076" t="str">
            <v>non</v>
          </cell>
          <cell r="W1076" t="str">
            <v>non</v>
          </cell>
          <cell r="AF1076" t="str">
            <v>Dossier géré par Tanguy Colin</v>
          </cell>
          <cell r="AH1076" t="str">
            <v>non</v>
          </cell>
        </row>
        <row r="1077">
          <cell r="A1077" t="str">
            <v>1160</v>
          </cell>
          <cell r="B1077">
            <v>42772</v>
          </cell>
          <cell r="C1077" t="str">
            <v>BLM</v>
          </cell>
          <cell r="D1077" t="str">
            <v>Cintreuse électrique</v>
          </cell>
          <cell r="E1077">
            <v>0</v>
          </cell>
          <cell r="F1077">
            <v>0</v>
          </cell>
          <cell r="I1077" t="str">
            <v>ELECT 40</v>
          </cell>
          <cell r="J1077">
            <v>651160501058</v>
          </cell>
          <cell r="K1077" t="str">
            <v>1122  Cintrage</v>
          </cell>
          <cell r="L1077">
            <v>2016</v>
          </cell>
          <cell r="M1077" t="str">
            <v>410V tri</v>
          </cell>
          <cell r="P1077" t="str">
            <v>15 kw</v>
          </cell>
          <cell r="R1077" t="str">
            <v>non</v>
          </cell>
          <cell r="S1077" t="str">
            <v>non</v>
          </cell>
          <cell r="T1077" t="str">
            <v>non</v>
          </cell>
          <cell r="U1077" t="str">
            <v>non</v>
          </cell>
          <cell r="V1077" t="str">
            <v>non</v>
          </cell>
          <cell r="W1077" t="str">
            <v>non</v>
          </cell>
          <cell r="AF1077" t="str">
            <v>dossier géré par Stéphane Delas</v>
          </cell>
          <cell r="AH1077" t="str">
            <v>N/A</v>
          </cell>
        </row>
        <row r="1078">
          <cell r="A1078" t="str">
            <v>1161</v>
          </cell>
          <cell r="B1078">
            <v>43003</v>
          </cell>
          <cell r="C1078" t="str">
            <v>France Etuves</v>
          </cell>
          <cell r="D1078" t="str">
            <v>étuve 4500 litres</v>
          </cell>
          <cell r="E1078">
            <v>0</v>
          </cell>
          <cell r="F1078">
            <v>0</v>
          </cell>
          <cell r="I1078" t="str">
            <v>XXL 04.5</v>
          </cell>
          <cell r="J1078" t="str">
            <v>L421</v>
          </cell>
          <cell r="K1078" t="str">
            <v>1113  Tuyauteries</v>
          </cell>
          <cell r="L1078">
            <v>2016</v>
          </cell>
          <cell r="M1078" t="str">
            <v>410V tri</v>
          </cell>
          <cell r="P1078" t="str">
            <v>27 kW - 50A</v>
          </cell>
          <cell r="R1078" t="str">
            <v>non</v>
          </cell>
          <cell r="S1078" t="str">
            <v>non</v>
          </cell>
          <cell r="T1078" t="str">
            <v>non</v>
          </cell>
          <cell r="U1078" t="str">
            <v>non</v>
          </cell>
          <cell r="V1078" t="str">
            <v>non</v>
          </cell>
          <cell r="W1078" t="str">
            <v>oui</v>
          </cell>
          <cell r="AF1078"/>
          <cell r="AH1078" t="str">
            <v>non</v>
          </cell>
        </row>
        <row r="1079">
          <cell r="A1079" t="str">
            <v>1162</v>
          </cell>
          <cell r="B1079">
            <v>42781</v>
          </cell>
          <cell r="C1079"/>
          <cell r="D1079" t="str">
            <v>Climatisation bureaux et salles réunion étage bâtiment 103</v>
          </cell>
          <cell r="E1079">
            <v>0</v>
          </cell>
          <cell r="F1079">
            <v>0</v>
          </cell>
          <cell r="I1079"/>
          <cell r="J1079"/>
          <cell r="K1079" t="str">
            <v>IG  Installations générales</v>
          </cell>
          <cell r="M1079"/>
          <cell r="Q1079"/>
          <cell r="R1079" t="str">
            <v>non</v>
          </cell>
          <cell r="S1079" t="str">
            <v>non</v>
          </cell>
          <cell r="T1079" t="str">
            <v>non</v>
          </cell>
          <cell r="U1079" t="str">
            <v>non</v>
          </cell>
          <cell r="V1079" t="str">
            <v>non</v>
          </cell>
          <cell r="W1079" t="str">
            <v>non</v>
          </cell>
          <cell r="AC1079"/>
          <cell r="AF1079" t="str">
            <v xml:space="preserve">R410A - 8 kg
</v>
          </cell>
          <cell r="AH1079" t="str">
            <v>non</v>
          </cell>
        </row>
        <row r="1080">
          <cell r="A1080" t="str">
            <v>1163</v>
          </cell>
          <cell r="B1080">
            <v>42753</v>
          </cell>
          <cell r="C1080" t="str">
            <v>SIAT</v>
          </cell>
          <cell r="D1080" t="str">
            <v>Cuve air comprimé de 1000 litres</v>
          </cell>
          <cell r="E1080">
            <v>42731.041678240741</v>
          </cell>
          <cell r="F1080">
            <v>0</v>
          </cell>
          <cell r="K1080" t="str">
            <v>IG  Installations générales</v>
          </cell>
          <cell r="M1080" t="str">
            <v>sans</v>
          </cell>
          <cell r="Q1080"/>
          <cell r="R1080" t="str">
            <v>oui</v>
          </cell>
          <cell r="S1080" t="str">
            <v>non</v>
          </cell>
          <cell r="T1080" t="str">
            <v>non</v>
          </cell>
          <cell r="U1080" t="str">
            <v>non</v>
          </cell>
          <cell r="V1080" t="str">
            <v>oui</v>
          </cell>
          <cell r="W1080" t="str">
            <v>non</v>
          </cell>
          <cell r="AC1080"/>
          <cell r="AF1080" t="str">
            <v>capacité 1000 litres 
pression de service 12 bars
(remplace la cuve N°208)</v>
          </cell>
          <cell r="AH1080" t="str">
            <v>oui</v>
          </cell>
        </row>
        <row r="1081">
          <cell r="A1081" t="str">
            <v>1164</v>
          </cell>
          <cell r="B1081">
            <v>42753</v>
          </cell>
          <cell r="C1081" t="str">
            <v>SIAT</v>
          </cell>
          <cell r="D1081" t="str">
            <v>Cuve air comprimé de 500 litres</v>
          </cell>
          <cell r="E1081">
            <v>42731.041678240741</v>
          </cell>
          <cell r="F1081">
            <v>0</v>
          </cell>
          <cell r="I1081"/>
          <cell r="J1081"/>
          <cell r="K1081" t="str">
            <v>IG  Installations générales</v>
          </cell>
          <cell r="L1081"/>
          <cell r="M1081" t="str">
            <v>sans</v>
          </cell>
          <cell r="P1081"/>
          <cell r="R1081" t="str">
            <v>oui</v>
          </cell>
          <cell r="S1081" t="str">
            <v>non</v>
          </cell>
          <cell r="T1081" t="str">
            <v>non</v>
          </cell>
          <cell r="U1081" t="str">
            <v>non</v>
          </cell>
          <cell r="V1081" t="str">
            <v>non</v>
          </cell>
          <cell r="W1081" t="str">
            <v>non</v>
          </cell>
          <cell r="AC1081"/>
          <cell r="AE1081"/>
          <cell r="AF1081" t="str">
            <v>Capacité 500 litres
Pression de servide 11 bars
(remplace la cuve N°450)</v>
          </cell>
          <cell r="AH1081" t="str">
            <v>non</v>
          </cell>
        </row>
        <row r="1082">
          <cell r="A1082" t="str">
            <v>1165</v>
          </cell>
          <cell r="B1082">
            <v>42709</v>
          </cell>
          <cell r="C1082" t="str">
            <v>SISE</v>
          </cell>
          <cell r="D1082" t="str">
            <v xml:space="preserve">Coffret de régulation </v>
          </cell>
          <cell r="E1082">
            <v>0</v>
          </cell>
          <cell r="F1082">
            <v>0</v>
          </cell>
          <cell r="I1082" t="str">
            <v>8C1D</v>
          </cell>
          <cell r="K1082" t="str">
            <v>1113  Tuyauteries</v>
          </cell>
          <cell r="L1082"/>
          <cell r="M1082" t="str">
            <v>230V mono</v>
          </cell>
          <cell r="P1082" t="str">
            <v>3.6 kw</v>
          </cell>
          <cell r="R1082" t="str">
            <v>non</v>
          </cell>
          <cell r="S1082" t="str">
            <v>non</v>
          </cell>
          <cell r="T1082" t="str">
            <v>non</v>
          </cell>
          <cell r="U1082" t="str">
            <v>non</v>
          </cell>
          <cell r="V1082" t="str">
            <v>non</v>
          </cell>
          <cell r="W1082" t="str">
            <v>non</v>
          </cell>
          <cell r="AF1082" t="str">
            <v>2 zones de régulation</v>
          </cell>
          <cell r="AH1082" t="str">
            <v>non</v>
          </cell>
        </row>
        <row r="1083">
          <cell r="A1083" t="str">
            <v>1166</v>
          </cell>
          <cell r="B1083">
            <v>42709</v>
          </cell>
          <cell r="C1083" t="str">
            <v>Mécasonic</v>
          </cell>
          <cell r="D1083" t="str">
            <v>Soudeuse par rotation</v>
          </cell>
          <cell r="E1083">
            <v>0</v>
          </cell>
          <cell r="F1083">
            <v>0</v>
          </cell>
          <cell r="I1083" t="str">
            <v>MCRI4</v>
          </cell>
          <cell r="K1083" t="str">
            <v>1113  Tuyauteries</v>
          </cell>
          <cell r="L1083"/>
          <cell r="M1083" t="str">
            <v>410V tri</v>
          </cell>
          <cell r="P1083" t="str">
            <v>10A</v>
          </cell>
          <cell r="R1083" t="str">
            <v>oui</v>
          </cell>
          <cell r="S1083" t="str">
            <v>non</v>
          </cell>
          <cell r="T1083" t="str">
            <v>non</v>
          </cell>
          <cell r="U1083" t="str">
            <v>non</v>
          </cell>
          <cell r="V1083" t="str">
            <v>non</v>
          </cell>
          <cell r="W1083" t="str">
            <v>non</v>
          </cell>
          <cell r="AH1083" t="str">
            <v>non</v>
          </cell>
        </row>
        <row r="1084">
          <cell r="A1084" t="str">
            <v>1167</v>
          </cell>
          <cell r="B1084">
            <v>42709</v>
          </cell>
          <cell r="C1084" t="str">
            <v>Branson</v>
          </cell>
          <cell r="D1084" t="str">
            <v>Soudeuse par vibration</v>
          </cell>
          <cell r="E1084">
            <v>0</v>
          </cell>
          <cell r="F1084">
            <v>0</v>
          </cell>
          <cell r="I1084" t="str">
            <v>M 112 H</v>
          </cell>
          <cell r="K1084" t="str">
            <v>1113  Tuyauteries</v>
          </cell>
          <cell r="L1084"/>
          <cell r="M1084" t="str">
            <v>410V tri</v>
          </cell>
          <cell r="R1084" t="str">
            <v>oui</v>
          </cell>
          <cell r="S1084" t="str">
            <v>non</v>
          </cell>
          <cell r="T1084" t="str">
            <v>non</v>
          </cell>
          <cell r="U1084" t="str">
            <v>non</v>
          </cell>
          <cell r="V1084" t="str">
            <v>non</v>
          </cell>
          <cell r="W1084" t="str">
            <v>non</v>
          </cell>
          <cell r="AH1084" t="str">
            <v>non</v>
          </cell>
        </row>
        <row r="1085">
          <cell r="A1085" t="str">
            <v>1169</v>
          </cell>
          <cell r="B1085">
            <v>42717</v>
          </cell>
          <cell r="C1085"/>
          <cell r="D1085" t="str">
            <v>Générateur soudure orbitale</v>
          </cell>
          <cell r="E1085">
            <v>0</v>
          </cell>
          <cell r="F1085">
            <v>0</v>
          </cell>
          <cell r="K1085" t="str">
            <v>1117  Soudure</v>
          </cell>
          <cell r="L1085"/>
          <cell r="M1085"/>
          <cell r="R1085" t="str">
            <v>non</v>
          </cell>
          <cell r="S1085" t="str">
            <v>non</v>
          </cell>
          <cell r="T1085" t="str">
            <v>non</v>
          </cell>
          <cell r="U1085" t="str">
            <v>non</v>
          </cell>
          <cell r="V1085" t="str">
            <v>non</v>
          </cell>
          <cell r="W1085" t="str">
            <v>non</v>
          </cell>
          <cell r="AF1085" t="str">
            <v>Dossier géré par Léo GOI</v>
          </cell>
          <cell r="AH1085" t="str">
            <v>N/A</v>
          </cell>
        </row>
        <row r="1086">
          <cell r="A1086" t="str">
            <v>1170</v>
          </cell>
          <cell r="B1086">
            <v>42717</v>
          </cell>
          <cell r="C1086"/>
          <cell r="D1086" t="str">
            <v>Tête de soudure orbitale</v>
          </cell>
          <cell r="E1086">
            <v>0</v>
          </cell>
          <cell r="F1086">
            <v>0</v>
          </cell>
          <cell r="K1086" t="str">
            <v>1117  Soudure</v>
          </cell>
          <cell r="L1086"/>
          <cell r="M1086"/>
          <cell r="R1086" t="str">
            <v>non</v>
          </cell>
          <cell r="S1086" t="str">
            <v>non</v>
          </cell>
          <cell r="T1086" t="str">
            <v>non</v>
          </cell>
          <cell r="U1086" t="str">
            <v>non</v>
          </cell>
          <cell r="V1086" t="str">
            <v>non</v>
          </cell>
          <cell r="W1086" t="str">
            <v>non</v>
          </cell>
          <cell r="AF1086" t="str">
            <v>Dossier géré par Léo GOI</v>
          </cell>
          <cell r="AH1086" t="str">
            <v>N/A</v>
          </cell>
        </row>
        <row r="1087">
          <cell r="A1087" t="str">
            <v>1171</v>
          </cell>
          <cell r="B1087">
            <v>42744</v>
          </cell>
          <cell r="C1087" t="str">
            <v>KEYENCE</v>
          </cell>
          <cell r="D1087" t="str">
            <v>Imprimante laser</v>
          </cell>
          <cell r="E1087">
            <v>0</v>
          </cell>
          <cell r="F1087">
            <v>0</v>
          </cell>
          <cell r="K1087"/>
          <cell r="M1087"/>
          <cell r="R1087" t="str">
            <v>non</v>
          </cell>
          <cell r="S1087" t="str">
            <v>non</v>
          </cell>
          <cell r="T1087" t="str">
            <v>non</v>
          </cell>
          <cell r="U1087" t="str">
            <v>non</v>
          </cell>
          <cell r="V1087" t="str">
            <v>non</v>
          </cell>
          <cell r="W1087" t="str">
            <v>non</v>
          </cell>
          <cell r="AF1087" t="str">
            <v>Achat par S. Delas</v>
          </cell>
          <cell r="AH1087" t="str">
            <v>N/A</v>
          </cell>
        </row>
        <row r="1088">
          <cell r="A1088" t="str">
            <v>1172</v>
          </cell>
          <cell r="B1088">
            <v>43798</v>
          </cell>
          <cell r="C1088" t="str">
            <v>Keyence</v>
          </cell>
          <cell r="D1088" t="str">
            <v>Banc de mesure 2D</v>
          </cell>
          <cell r="E1088">
            <v>0</v>
          </cell>
          <cell r="F1088">
            <v>0</v>
          </cell>
          <cell r="K1088" t="str">
            <v>1157  Contrôle</v>
          </cell>
          <cell r="M1088" t="str">
            <v>230V mono</v>
          </cell>
          <cell r="R1088" t="str">
            <v>non</v>
          </cell>
          <cell r="S1088" t="str">
            <v>non</v>
          </cell>
          <cell r="T1088" t="str">
            <v>non</v>
          </cell>
          <cell r="U1088" t="str">
            <v>non</v>
          </cell>
          <cell r="V1088" t="str">
            <v>non</v>
          </cell>
          <cell r="W1088" t="str">
            <v>non</v>
          </cell>
          <cell r="AF1088" t="str">
            <v>Dossier géré par S. Delas</v>
          </cell>
          <cell r="AH1088" t="str">
            <v>non</v>
          </cell>
        </row>
        <row r="1089">
          <cell r="A1089" t="str">
            <v>1173</v>
          </cell>
          <cell r="B1089">
            <v>42781</v>
          </cell>
          <cell r="C1089" t="str">
            <v>Technomark</v>
          </cell>
          <cell r="D1089" t="str">
            <v>Marquage par percussion</v>
          </cell>
          <cell r="E1089">
            <v>42775.041678240741</v>
          </cell>
          <cell r="F1089">
            <v>0</v>
          </cell>
          <cell r="I1089" t="str">
            <v>M4 Inline 50</v>
          </cell>
          <cell r="J1089" t="str">
            <v>M4IA16310094</v>
          </cell>
          <cell r="K1089" t="str">
            <v>1128  Linkeo</v>
          </cell>
          <cell r="L1089">
            <v>2016</v>
          </cell>
          <cell r="M1089" t="str">
            <v>230V mono</v>
          </cell>
          <cell r="P1089"/>
          <cell r="R1089" t="str">
            <v>non</v>
          </cell>
          <cell r="S1089" t="str">
            <v>non</v>
          </cell>
          <cell r="T1089" t="str">
            <v>non</v>
          </cell>
          <cell r="U1089" t="str">
            <v>non</v>
          </cell>
          <cell r="V1089" t="str">
            <v>non</v>
          </cell>
          <cell r="W1089" t="str">
            <v>non</v>
          </cell>
          <cell r="AE1089"/>
          <cell r="AF1089" t="str">
            <v>intégré à l'équipement N° 894.</v>
          </cell>
          <cell r="AH1089" t="str">
            <v>oui</v>
          </cell>
        </row>
        <row r="1090">
          <cell r="A1090" t="str">
            <v>1174</v>
          </cell>
          <cell r="B1090">
            <v>42825</v>
          </cell>
          <cell r="C1090"/>
          <cell r="D1090" t="str">
            <v>Générateur de soudure</v>
          </cell>
          <cell r="E1090">
            <v>0</v>
          </cell>
          <cell r="F1090">
            <v>0</v>
          </cell>
          <cell r="I1090"/>
          <cell r="J1090"/>
          <cell r="K1090" t="str">
            <v>1117  Soudure</v>
          </cell>
          <cell r="L1090"/>
          <cell r="M1090"/>
          <cell r="P1090"/>
          <cell r="R1090" t="str">
            <v>non</v>
          </cell>
          <cell r="S1090" t="str">
            <v>non</v>
          </cell>
          <cell r="T1090" t="str">
            <v>non</v>
          </cell>
          <cell r="U1090" t="str">
            <v>non</v>
          </cell>
          <cell r="V1090" t="str">
            <v>non</v>
          </cell>
          <cell r="W1090" t="str">
            <v>non</v>
          </cell>
          <cell r="AE1090"/>
          <cell r="AF1090" t="str">
            <v>Dossier géré par S. Masson
(remplacement du N°104)</v>
          </cell>
          <cell r="AH1090" t="str">
            <v>N/A</v>
          </cell>
        </row>
        <row r="1091">
          <cell r="A1091" t="str">
            <v>1175</v>
          </cell>
          <cell r="B1091">
            <v>43424</v>
          </cell>
          <cell r="C1091"/>
          <cell r="D1091" t="str">
            <v>Tronçonneuse de tubes (coupe)</v>
          </cell>
          <cell r="E1091">
            <v>0</v>
          </cell>
          <cell r="F1091">
            <v>0</v>
          </cell>
          <cell r="I1091"/>
          <cell r="K1091" t="str">
            <v>1122  Cintrage</v>
          </cell>
          <cell r="P1091"/>
          <cell r="R1091" t="str">
            <v>non</v>
          </cell>
          <cell r="S1091" t="str">
            <v>non</v>
          </cell>
          <cell r="T1091" t="str">
            <v>non</v>
          </cell>
          <cell r="U1091" t="str">
            <v>non</v>
          </cell>
          <cell r="V1091" t="str">
            <v>non</v>
          </cell>
          <cell r="W1091" t="str">
            <v>non</v>
          </cell>
          <cell r="AF1091" t="str">
            <v>Dossier géré par P. Rischmann
(pour remplacer N°101 et N°331)
Dossier repris par S. Masson en 2018</v>
          </cell>
          <cell r="AH1091" t="str">
            <v>N/A</v>
          </cell>
        </row>
        <row r="1092">
          <cell r="A1092" t="str">
            <v>1176</v>
          </cell>
          <cell r="B1092">
            <v>42859</v>
          </cell>
          <cell r="C1092" t="str">
            <v>Ultimaker</v>
          </cell>
          <cell r="D1092" t="str">
            <v>Imprimante 3D</v>
          </cell>
          <cell r="E1092">
            <v>0</v>
          </cell>
          <cell r="F1092">
            <v>0</v>
          </cell>
          <cell r="I1092"/>
          <cell r="J1092"/>
          <cell r="K1092" t="str">
            <v>1159  Essais</v>
          </cell>
          <cell r="L1092"/>
          <cell r="M1092" t="str">
            <v>230V mono</v>
          </cell>
          <cell r="P1092" t="str">
            <v>221 W</v>
          </cell>
          <cell r="R1092" t="str">
            <v>non</v>
          </cell>
          <cell r="S1092" t="str">
            <v>non</v>
          </cell>
          <cell r="T1092" t="str">
            <v>non</v>
          </cell>
          <cell r="U1092" t="str">
            <v>non</v>
          </cell>
          <cell r="V1092" t="str">
            <v>non</v>
          </cell>
          <cell r="W1092" t="str">
            <v>non</v>
          </cell>
          <cell r="AF1092" t="str">
            <v>Dossier géré  par Grégoire Cornil (Paul Poulain)</v>
          </cell>
          <cell r="AH1092" t="str">
            <v>non</v>
          </cell>
        </row>
        <row r="1093">
          <cell r="A1093" t="str">
            <v>1177</v>
          </cell>
          <cell r="B1093">
            <v>42986</v>
          </cell>
          <cell r="C1093"/>
          <cell r="D1093" t="str">
            <v>Tour de 4 mètres</v>
          </cell>
          <cell r="E1093">
            <v>0</v>
          </cell>
          <cell r="F1093">
            <v>0</v>
          </cell>
          <cell r="I1093"/>
          <cell r="J1093"/>
          <cell r="K1093"/>
          <cell r="L1093"/>
          <cell r="M1093"/>
          <cell r="R1093" t="str">
            <v>non</v>
          </cell>
          <cell r="S1093" t="str">
            <v>non</v>
          </cell>
          <cell r="T1093" t="str">
            <v>non</v>
          </cell>
          <cell r="U1093" t="str">
            <v>non</v>
          </cell>
          <cell r="V1093" t="str">
            <v>non</v>
          </cell>
          <cell r="W1093" t="str">
            <v>non</v>
          </cell>
          <cell r="AE1093"/>
          <cell r="AF1093" t="str">
            <v>Dossier géré par Alain Pasquet
(prévu pour remplacement du tour N°115)</v>
          </cell>
          <cell r="AH1093" t="str">
            <v>N/A</v>
          </cell>
        </row>
        <row r="1094">
          <cell r="A1094" t="str">
            <v>1178</v>
          </cell>
          <cell r="B1094">
            <v>42986</v>
          </cell>
          <cell r="D1094" t="str">
            <v>Tour de 1 mètre</v>
          </cell>
          <cell r="E1094">
            <v>0</v>
          </cell>
          <cell r="F1094">
            <v>0</v>
          </cell>
          <cell r="K1094"/>
          <cell r="R1094" t="str">
            <v>non</v>
          </cell>
          <cell r="S1094" t="str">
            <v>non</v>
          </cell>
          <cell r="T1094" t="str">
            <v>non</v>
          </cell>
          <cell r="U1094" t="str">
            <v>non</v>
          </cell>
          <cell r="V1094" t="str">
            <v>non</v>
          </cell>
          <cell r="W1094" t="str">
            <v>non</v>
          </cell>
          <cell r="AF1094" t="str">
            <v>Dossier géré par Alain Pasquet</v>
          </cell>
          <cell r="AH1094" t="str">
            <v>N/A</v>
          </cell>
        </row>
        <row r="1095">
          <cell r="A1095" t="str">
            <v>1179</v>
          </cell>
          <cell r="B1095">
            <v>42859</v>
          </cell>
          <cell r="C1095"/>
          <cell r="D1095" t="str">
            <v>Affuteuse de fôrets</v>
          </cell>
          <cell r="E1095">
            <v>0</v>
          </cell>
          <cell r="F1095">
            <v>0</v>
          </cell>
          <cell r="I1095"/>
          <cell r="J1095"/>
          <cell r="K1095"/>
          <cell r="L1095"/>
          <cell r="M1095"/>
          <cell r="R1095" t="str">
            <v>non</v>
          </cell>
          <cell r="S1095" t="str">
            <v>non</v>
          </cell>
          <cell r="T1095" t="str">
            <v>non</v>
          </cell>
          <cell r="U1095" t="str">
            <v>non</v>
          </cell>
          <cell r="V1095" t="str">
            <v>non</v>
          </cell>
          <cell r="W1095" t="str">
            <v>non</v>
          </cell>
          <cell r="AF1095" t="str">
            <v>Dossier géré par Patrice Rischmann</v>
          </cell>
          <cell r="AH1095" t="str">
            <v>N/A</v>
          </cell>
        </row>
        <row r="1096">
          <cell r="A1096" t="str">
            <v>1180</v>
          </cell>
          <cell r="B1096">
            <v>43343</v>
          </cell>
          <cell r="C1096"/>
          <cell r="D1096" t="str">
            <v>Climatisation bureaux informatiques bâtiment 112</v>
          </cell>
          <cell r="E1096">
            <v>42984.083344907405</v>
          </cell>
          <cell r="F1096">
            <v>0</v>
          </cell>
          <cell r="I1096"/>
          <cell r="J1096"/>
          <cell r="K1096" t="str">
            <v>IG  Installations générales</v>
          </cell>
          <cell r="L1096"/>
          <cell r="M1096"/>
          <cell r="R1096" t="str">
            <v>non</v>
          </cell>
          <cell r="S1096" t="str">
            <v>non</v>
          </cell>
          <cell r="T1096" t="str">
            <v>non</v>
          </cell>
          <cell r="U1096" t="str">
            <v>non</v>
          </cell>
          <cell r="V1096" t="str">
            <v>non</v>
          </cell>
          <cell r="W1096" t="str">
            <v>non</v>
          </cell>
          <cell r="AF1096" t="str">
            <v>Groupe extérieur changé le 31/08/18 par BRUNET et pris en charge par Mitsubishi</v>
          </cell>
          <cell r="AH1096" t="str">
            <v>non</v>
          </cell>
        </row>
        <row r="1097">
          <cell r="A1097" t="str">
            <v>1181</v>
          </cell>
          <cell r="B1097">
            <v>42866</v>
          </cell>
          <cell r="C1097"/>
          <cell r="D1097" t="str">
            <v>Climatisation 1 salle informatique bâtiment 101A</v>
          </cell>
          <cell r="E1097">
            <v>0</v>
          </cell>
          <cell r="F1097">
            <v>0</v>
          </cell>
          <cell r="I1097"/>
          <cell r="J1097"/>
          <cell r="K1097" t="str">
            <v>IG  Installations générales</v>
          </cell>
          <cell r="L1097"/>
          <cell r="M1097"/>
          <cell r="P1097"/>
          <cell r="R1097" t="str">
            <v>non</v>
          </cell>
          <cell r="S1097" t="str">
            <v>non</v>
          </cell>
          <cell r="T1097" t="str">
            <v>non</v>
          </cell>
          <cell r="U1097" t="str">
            <v>non</v>
          </cell>
          <cell r="V1097" t="str">
            <v>non</v>
          </cell>
          <cell r="W1097" t="str">
            <v>non</v>
          </cell>
          <cell r="AF1097"/>
          <cell r="AH1097" t="str">
            <v>oui</v>
          </cell>
        </row>
        <row r="1098">
          <cell r="A1098" t="str">
            <v>1182</v>
          </cell>
          <cell r="B1098">
            <v>42866</v>
          </cell>
          <cell r="C1098"/>
          <cell r="D1098" t="str">
            <v>Climatisation 2 salle informatique bâtiment 101A</v>
          </cell>
          <cell r="E1098">
            <v>0</v>
          </cell>
          <cell r="F1098">
            <v>0</v>
          </cell>
          <cell r="I1098"/>
          <cell r="J1098"/>
          <cell r="K1098" t="str">
            <v>IG  Installations générales</v>
          </cell>
          <cell r="L1098"/>
          <cell r="M1098"/>
          <cell r="Q1098"/>
          <cell r="R1098" t="str">
            <v>non</v>
          </cell>
          <cell r="S1098" t="str">
            <v>non</v>
          </cell>
          <cell r="T1098" t="str">
            <v>non</v>
          </cell>
          <cell r="U1098" t="str">
            <v>non</v>
          </cell>
          <cell r="V1098" t="str">
            <v>non</v>
          </cell>
          <cell r="W1098" t="str">
            <v>non</v>
          </cell>
          <cell r="AC1098"/>
          <cell r="AH1098" t="str">
            <v>oui</v>
          </cell>
        </row>
        <row r="1099">
          <cell r="A1099" t="str">
            <v>1183</v>
          </cell>
          <cell r="B1099">
            <v>42874</v>
          </cell>
          <cell r="C1099"/>
          <cell r="D1099" t="str">
            <v>Douche de sécurité (Extrusion)</v>
          </cell>
          <cell r="E1099">
            <v>0</v>
          </cell>
          <cell r="F1099">
            <v>0</v>
          </cell>
          <cell r="I1099"/>
          <cell r="J1099"/>
          <cell r="K1099" t="str">
            <v>1114  Extrusion</v>
          </cell>
          <cell r="L1099"/>
          <cell r="M1099" t="str">
            <v>sans</v>
          </cell>
          <cell r="R1099" t="str">
            <v>non</v>
          </cell>
          <cell r="S1099" t="str">
            <v>non</v>
          </cell>
          <cell r="T1099" t="str">
            <v>non</v>
          </cell>
          <cell r="U1099" t="str">
            <v>oui</v>
          </cell>
          <cell r="V1099" t="str">
            <v>oui</v>
          </cell>
          <cell r="W1099" t="str">
            <v>non</v>
          </cell>
          <cell r="AC1099"/>
          <cell r="AF1099"/>
          <cell r="AH1099" t="str">
            <v>oui</v>
          </cell>
        </row>
        <row r="1100">
          <cell r="A1100" t="str">
            <v>1184</v>
          </cell>
          <cell r="B1100">
            <v>42874</v>
          </cell>
          <cell r="C1100"/>
          <cell r="D1100" t="str">
            <v>Douche de sécurité (Passivation)</v>
          </cell>
          <cell r="E1100">
            <v>0</v>
          </cell>
          <cell r="F1100">
            <v>0</v>
          </cell>
          <cell r="G1100"/>
          <cell r="K1100" t="str">
            <v>1118  Colliers de fixation</v>
          </cell>
          <cell r="M1100" t="str">
            <v>sans</v>
          </cell>
          <cell r="R1100" t="str">
            <v>non</v>
          </cell>
          <cell r="S1100" t="str">
            <v>non</v>
          </cell>
          <cell r="T1100" t="str">
            <v>non</v>
          </cell>
          <cell r="U1100" t="str">
            <v>oui</v>
          </cell>
          <cell r="V1100" t="str">
            <v>oui</v>
          </cell>
          <cell r="W1100" t="str">
            <v>non</v>
          </cell>
          <cell r="AC1100"/>
          <cell r="AH1100" t="str">
            <v>oui</v>
          </cell>
        </row>
        <row r="1101">
          <cell r="A1101" t="str">
            <v>1185</v>
          </cell>
          <cell r="B1101">
            <v>42874</v>
          </cell>
          <cell r="C1101"/>
          <cell r="D1101" t="str">
            <v>Douche de sécurité portable zone déchets</v>
          </cell>
          <cell r="E1101">
            <v>0</v>
          </cell>
          <cell r="F1101">
            <v>0</v>
          </cell>
          <cell r="I1101"/>
          <cell r="J1101"/>
          <cell r="K1101" t="str">
            <v>IG  Installations générales</v>
          </cell>
          <cell r="L1101"/>
          <cell r="M1101" t="str">
            <v>sans</v>
          </cell>
          <cell r="P1101"/>
          <cell r="R1101" t="str">
            <v>non</v>
          </cell>
          <cell r="S1101" t="str">
            <v>non</v>
          </cell>
          <cell r="T1101" t="str">
            <v>non</v>
          </cell>
          <cell r="U1101" t="str">
            <v>non</v>
          </cell>
          <cell r="V1101" t="str">
            <v>non</v>
          </cell>
          <cell r="W1101" t="str">
            <v>non</v>
          </cell>
          <cell r="AE1101"/>
          <cell r="AH1101" t="str">
            <v>oui</v>
          </cell>
        </row>
        <row r="1102">
          <cell r="A1102" t="str">
            <v>1186</v>
          </cell>
          <cell r="B1102">
            <v>42874</v>
          </cell>
          <cell r="D1102" t="str">
            <v>Chariot de levage</v>
          </cell>
          <cell r="E1102">
            <v>0</v>
          </cell>
          <cell r="F1102">
            <v>0</v>
          </cell>
          <cell r="K1102" t="str">
            <v>1113  Tuyauteries</v>
          </cell>
          <cell r="L1102"/>
          <cell r="M1102" t="str">
            <v>sans</v>
          </cell>
          <cell r="R1102" t="str">
            <v>non</v>
          </cell>
          <cell r="S1102" t="str">
            <v>non</v>
          </cell>
          <cell r="T1102" t="str">
            <v>non</v>
          </cell>
          <cell r="U1102" t="str">
            <v>non</v>
          </cell>
          <cell r="V1102" t="str">
            <v>non</v>
          </cell>
          <cell r="W1102" t="str">
            <v>non</v>
          </cell>
          <cell r="AC1102"/>
          <cell r="AF1102" t="str">
            <v>Dossier géré par ???h</v>
          </cell>
          <cell r="AH1102" t="str">
            <v>non</v>
          </cell>
        </row>
        <row r="1103">
          <cell r="A1103" t="str">
            <v>1187</v>
          </cell>
          <cell r="B1103">
            <v>42899</v>
          </cell>
          <cell r="C1103" t="str">
            <v>ULTRASONIC CLEANER</v>
          </cell>
          <cell r="D1103" t="str">
            <v>Bac à ultrason</v>
          </cell>
          <cell r="E1103">
            <v>0</v>
          </cell>
          <cell r="F1103">
            <v>0</v>
          </cell>
          <cell r="K1103"/>
          <cell r="R1103" t="str">
            <v>non</v>
          </cell>
          <cell r="S1103" t="str">
            <v>non</v>
          </cell>
          <cell r="T1103" t="str">
            <v>non</v>
          </cell>
          <cell r="U1103" t="str">
            <v>non</v>
          </cell>
          <cell r="V1103" t="str">
            <v>non</v>
          </cell>
          <cell r="W1103" t="str">
            <v>non</v>
          </cell>
          <cell r="AF1103" t="str">
            <v>dossier géré par GILBERT JOUDIOU Bénédicte</v>
          </cell>
          <cell r="AH1103" t="str">
            <v>N/A</v>
          </cell>
        </row>
        <row r="1104">
          <cell r="A1104" t="str">
            <v>1188</v>
          </cell>
          <cell r="B1104">
            <v>42901</v>
          </cell>
          <cell r="C1104"/>
          <cell r="D1104" t="str">
            <v>Presse manuelle</v>
          </cell>
          <cell r="E1104">
            <v>0</v>
          </cell>
          <cell r="F1104">
            <v>0</v>
          </cell>
          <cell r="I1104"/>
          <cell r="J1104"/>
          <cell r="K1104" t="str">
            <v>1113  Tuyauteries</v>
          </cell>
          <cell r="M1104"/>
          <cell r="P1104"/>
          <cell r="R1104" t="str">
            <v>non</v>
          </cell>
          <cell r="S1104" t="str">
            <v>non</v>
          </cell>
          <cell r="T1104" t="str">
            <v>non</v>
          </cell>
          <cell r="U1104" t="str">
            <v>non</v>
          </cell>
          <cell r="V1104" t="str">
            <v>non</v>
          </cell>
          <cell r="W1104" t="str">
            <v>non</v>
          </cell>
          <cell r="AE1104"/>
          <cell r="AF1104" t="str">
            <v>Dossier géré par Maxime Charpentier</v>
          </cell>
          <cell r="AH1104" t="str">
            <v>non</v>
          </cell>
        </row>
        <row r="1105">
          <cell r="A1105" t="str">
            <v>1189</v>
          </cell>
          <cell r="B1105">
            <v>42914</v>
          </cell>
          <cell r="C1105"/>
          <cell r="D1105" t="str">
            <v>Diable pour fût avec treuil</v>
          </cell>
          <cell r="E1105">
            <v>0</v>
          </cell>
          <cell r="F1105">
            <v>0</v>
          </cell>
          <cell r="I1105"/>
          <cell r="J1105"/>
          <cell r="K1105" t="str">
            <v>1115  Tuyaux</v>
          </cell>
          <cell r="L1105"/>
          <cell r="M1105" t="str">
            <v>sans</v>
          </cell>
          <cell r="R1105" t="str">
            <v>non</v>
          </cell>
          <cell r="S1105" t="str">
            <v>non</v>
          </cell>
          <cell r="T1105" t="str">
            <v>non</v>
          </cell>
          <cell r="U1105" t="str">
            <v>non</v>
          </cell>
          <cell r="V1105" t="str">
            <v>non</v>
          </cell>
          <cell r="W1105" t="str">
            <v>non</v>
          </cell>
          <cell r="AF1105"/>
          <cell r="AH1105" t="str">
            <v>non</v>
          </cell>
        </row>
        <row r="1106">
          <cell r="A1106" t="str">
            <v>1190</v>
          </cell>
          <cell r="B1106">
            <v>42916</v>
          </cell>
          <cell r="C1106"/>
          <cell r="D1106" t="str">
            <v>Enceinte climatique</v>
          </cell>
          <cell r="E1106">
            <v>0</v>
          </cell>
          <cell r="F1106">
            <v>0</v>
          </cell>
          <cell r="I1106"/>
          <cell r="J1106"/>
          <cell r="K1106" t="str">
            <v>1113  Tuyauteries</v>
          </cell>
          <cell r="L1106"/>
          <cell r="M1106"/>
          <cell r="R1106" t="str">
            <v>non</v>
          </cell>
          <cell r="S1106" t="str">
            <v>non</v>
          </cell>
          <cell r="T1106" t="str">
            <v>non</v>
          </cell>
          <cell r="U1106" t="str">
            <v>non</v>
          </cell>
          <cell r="V1106" t="str">
            <v>non</v>
          </cell>
          <cell r="W1106" t="str">
            <v>non</v>
          </cell>
          <cell r="AF1106" t="str">
            <v>Pour remplacer enceinte N°251
Dossier géré par Alain Pasquet</v>
          </cell>
          <cell r="AH1106" t="str">
            <v>N/A</v>
          </cell>
        </row>
        <row r="1107">
          <cell r="A1107" t="str">
            <v>912</v>
          </cell>
          <cell r="B1107">
            <v>43371</v>
          </cell>
          <cell r="C1107" t="str">
            <v>BEKO</v>
          </cell>
          <cell r="D1107" t="str">
            <v>Sécheur air comprimé (groupe clim)</v>
          </cell>
          <cell r="E1107">
            <v>39981.582638888889</v>
          </cell>
          <cell r="F1107">
            <v>43371.083344907405</v>
          </cell>
          <cell r="G1107" t="str">
            <v>Ferraillage</v>
          </cell>
          <cell r="I1107" t="str">
            <v>DRYPOINT RA80</v>
          </cell>
          <cell r="J1107" t="str">
            <v>série 4007340 N°080008826/08</v>
          </cell>
          <cell r="K1107" t="str">
            <v>IG  Installations générales</v>
          </cell>
          <cell r="M1107" t="str">
            <v>230V mono</v>
          </cell>
          <cell r="P1107" t="str">
            <v>1.05 kW</v>
          </cell>
          <cell r="R1107" t="str">
            <v>oui</v>
          </cell>
          <cell r="S1107" t="str">
            <v>non</v>
          </cell>
          <cell r="T1107" t="str">
            <v>non</v>
          </cell>
          <cell r="U1107" t="str">
            <v>non</v>
          </cell>
          <cell r="V1107" t="str">
            <v>oui</v>
          </cell>
          <cell r="W1107" t="str">
            <v>non</v>
          </cell>
          <cell r="AC1107"/>
          <cell r="AE1107"/>
          <cell r="AF1107" t="str">
            <v>réfrigérant 1.25Kg de R404A
point de rosée à 2.5 / 3°C
(installé en parallèle du sécheur N°1110)</v>
          </cell>
          <cell r="AH1107" t="str">
            <v>oui</v>
          </cell>
        </row>
        <row r="1108">
          <cell r="A1108" t="str">
            <v>1031</v>
          </cell>
          <cell r="B1108">
            <v>42921</v>
          </cell>
          <cell r="C1108" t="str">
            <v>MITSHUBISHI</v>
          </cell>
          <cell r="D1108" t="str">
            <v>Climatiseur bureau sur plateforme (bât 101C)</v>
          </cell>
          <cell r="E1108">
            <v>0</v>
          </cell>
          <cell r="F1108">
            <v>0</v>
          </cell>
          <cell r="I1108" t="str">
            <v>Groupe ext SUZ-KA35VA3 - Unité int SLZ-KA35VAL</v>
          </cell>
          <cell r="J1108" t="str">
            <v>Groupe ext 2XP00359 - Unité in</v>
          </cell>
          <cell r="K1108" t="str">
            <v>IG  Installations générales</v>
          </cell>
          <cell r="L1108" t="str">
            <v>2012-10  / 2013-02</v>
          </cell>
          <cell r="M1108" t="str">
            <v>230V mono</v>
          </cell>
          <cell r="R1108" t="str">
            <v>non</v>
          </cell>
          <cell r="S1108" t="str">
            <v>non</v>
          </cell>
          <cell r="T1108" t="str">
            <v>non</v>
          </cell>
          <cell r="U1108" t="str">
            <v>non</v>
          </cell>
          <cell r="V1108" t="str">
            <v>oui</v>
          </cell>
          <cell r="W1108" t="str">
            <v>non</v>
          </cell>
          <cell r="AF1108" t="str">
            <v xml:space="preserve">Masse : 
   - 35 kg pour groupe extérieur
   - 19.5 kg pour untité interne
R410A - 1,15 kg
</v>
          </cell>
          <cell r="AH1108" t="str">
            <v>non</v>
          </cell>
        </row>
        <row r="1109">
          <cell r="A1109" t="str">
            <v>936</v>
          </cell>
          <cell r="B1109">
            <v>42921</v>
          </cell>
          <cell r="C1109"/>
          <cell r="D1109" t="str">
            <v>chariot de levage</v>
          </cell>
          <cell r="E1109">
            <v>0</v>
          </cell>
          <cell r="F1109">
            <v>0</v>
          </cell>
          <cell r="I1109" t="str">
            <v>6435-11</v>
          </cell>
          <cell r="J1109" t="str">
            <v>MH0303-037</v>
          </cell>
          <cell r="K1109" t="str">
            <v>1111  Décolletage</v>
          </cell>
          <cell r="L1109">
            <v>2003</v>
          </cell>
          <cell r="M1109" t="str">
            <v>sans</v>
          </cell>
          <cell r="R1109" t="str">
            <v>non</v>
          </cell>
          <cell r="S1109" t="str">
            <v>non</v>
          </cell>
          <cell r="T1109" t="str">
            <v>non</v>
          </cell>
          <cell r="U1109" t="str">
            <v>non</v>
          </cell>
          <cell r="V1109" t="str">
            <v>non</v>
          </cell>
          <cell r="W1109" t="str">
            <v>non</v>
          </cell>
          <cell r="AF1109" t="str">
            <v>capacité initiale de 100kg, mais tablier et bras support modifiés pour application (changement mandrin sur CN13 et CN14)
nouvelle capacité définie de ...  (mars 2010) - à préciser</v>
          </cell>
          <cell r="AH1109" t="str">
            <v>non</v>
          </cell>
        </row>
        <row r="1110">
          <cell r="A1110" t="str">
            <v>1168</v>
          </cell>
          <cell r="B1110">
            <v>42927</v>
          </cell>
          <cell r="C1110"/>
          <cell r="D1110" t="str">
            <v>Climatisation container frigorifique C7</v>
          </cell>
          <cell r="E1110">
            <v>0</v>
          </cell>
          <cell r="F1110">
            <v>0</v>
          </cell>
          <cell r="G1110"/>
          <cell r="I1110"/>
          <cell r="K1110" t="str">
            <v>IG  Installations générales</v>
          </cell>
          <cell r="L1110">
            <v>2002</v>
          </cell>
          <cell r="M1110" t="str">
            <v>410V tri</v>
          </cell>
          <cell r="P1110" t="str">
            <v>15.5A</v>
          </cell>
          <cell r="Q1110"/>
          <cell r="R1110" t="str">
            <v>non</v>
          </cell>
          <cell r="S1110" t="str">
            <v>non</v>
          </cell>
          <cell r="T1110" t="str">
            <v>non</v>
          </cell>
          <cell r="U1110" t="str">
            <v>non</v>
          </cell>
          <cell r="V1110" t="str">
            <v>non</v>
          </cell>
          <cell r="W1110" t="str">
            <v>non</v>
          </cell>
          <cell r="AC1110"/>
          <cell r="AE1110"/>
          <cell r="AF1110" t="str">
            <v>container maritime d'occasion
équipé d'un module MP3000</v>
          </cell>
          <cell r="AH1110" t="str">
            <v>oui</v>
          </cell>
        </row>
        <row r="1111">
          <cell r="A1111" t="str">
            <v>1036</v>
          </cell>
          <cell r="B1111">
            <v>42927</v>
          </cell>
          <cell r="C1111" t="str">
            <v>BT</v>
          </cell>
          <cell r="D1111" t="str">
            <v>transpalette à levée électrique 1000 kg</v>
          </cell>
          <cell r="E1111">
            <v>41432.582638888889</v>
          </cell>
          <cell r="F1111">
            <v>0</v>
          </cell>
          <cell r="I1111" t="str">
            <v>HHL 100</v>
          </cell>
          <cell r="J1111">
            <v>4714237</v>
          </cell>
          <cell r="K1111" t="str">
            <v>1156  Magasin / réception</v>
          </cell>
          <cell r="L1111"/>
          <cell r="M1111"/>
          <cell r="P1111"/>
          <cell r="R1111" t="str">
            <v>non</v>
          </cell>
          <cell r="S1111" t="str">
            <v>non</v>
          </cell>
          <cell r="T1111" t="str">
            <v>non</v>
          </cell>
          <cell r="U1111" t="str">
            <v>non</v>
          </cell>
          <cell r="V1111" t="str">
            <v>non</v>
          </cell>
          <cell r="W1111" t="str">
            <v>non</v>
          </cell>
          <cell r="AC1111"/>
          <cell r="AE1111"/>
          <cell r="AF1111" t="str">
            <v>2567 €HT</v>
          </cell>
          <cell r="AH1111" t="str">
            <v>non</v>
          </cell>
        </row>
        <row r="1112">
          <cell r="A1112" t="str">
            <v>932</v>
          </cell>
          <cell r="B1112">
            <v>43179</v>
          </cell>
          <cell r="C1112" t="str">
            <v>LEGNANI</v>
          </cell>
          <cell r="D1112" t="str">
            <v>Presse mécanique de 40T (pour ABS901)</v>
          </cell>
          <cell r="E1112">
            <v>40240.540972222225</v>
          </cell>
          <cell r="F1112">
            <v>0</v>
          </cell>
          <cell r="I1112" t="str">
            <v>FNAR</v>
          </cell>
          <cell r="J1112">
            <v>4.923</v>
          </cell>
          <cell r="K1112" t="str">
            <v>1120  Colliers spéciaux</v>
          </cell>
          <cell r="L1112">
            <v>1992</v>
          </cell>
          <cell r="M1112" t="str">
            <v>410V tri</v>
          </cell>
          <cell r="P1112" t="str">
            <v>2.2 kW</v>
          </cell>
          <cell r="R1112" t="str">
            <v>oui</v>
          </cell>
          <cell r="S1112" t="str">
            <v>non</v>
          </cell>
          <cell r="T1112" t="str">
            <v>non</v>
          </cell>
          <cell r="U1112" t="str">
            <v>non</v>
          </cell>
          <cell r="V1112" t="str">
            <v>non</v>
          </cell>
          <cell r="W1112" t="str">
            <v>non</v>
          </cell>
          <cell r="AC1112" t="str">
            <v>schéma électrique
dossier technique</v>
          </cell>
          <cell r="AE1112" t="str">
            <v>CEMOP
PRESSMAC (pour amenage associé N°23)</v>
          </cell>
          <cell r="AF1112" t="str">
            <v>Dossier acquisition géré par S. Garcia (technicien MI)</v>
          </cell>
          <cell r="AH1112" t="str">
            <v>oui</v>
          </cell>
        </row>
        <row r="1113">
          <cell r="A1113" t="str">
            <v>1029</v>
          </cell>
          <cell r="B1113">
            <v>42927</v>
          </cell>
          <cell r="C1113" t="str">
            <v>OPTIMEL</v>
          </cell>
          <cell r="D1113" t="str">
            <v>presse d'injection macromelt</v>
          </cell>
          <cell r="E1113">
            <v>41512.582638888889</v>
          </cell>
          <cell r="F1113">
            <v>0</v>
          </cell>
          <cell r="I1113" t="str">
            <v>Optimel 755</v>
          </cell>
          <cell r="J1113"/>
          <cell r="K1113" t="str">
            <v>1113  Tuyauteries</v>
          </cell>
          <cell r="L1113"/>
          <cell r="M1113" t="str">
            <v>230V mono</v>
          </cell>
          <cell r="P1113" t="str">
            <v>2.5 kw</v>
          </cell>
          <cell r="R1113" t="str">
            <v>oui</v>
          </cell>
          <cell r="S1113" t="str">
            <v>non</v>
          </cell>
          <cell r="T1113" t="str">
            <v>non</v>
          </cell>
          <cell r="U1113" t="str">
            <v>non</v>
          </cell>
          <cell r="V1113" t="str">
            <v>non</v>
          </cell>
          <cell r="W1113" t="str">
            <v>non</v>
          </cell>
          <cell r="AC1113"/>
          <cell r="AE1113"/>
          <cell r="AF1113"/>
          <cell r="AH1113" t="str">
            <v>N/A</v>
          </cell>
        </row>
        <row r="1114">
          <cell r="A1114" t="str">
            <v>1192</v>
          </cell>
          <cell r="B1114">
            <v>42927</v>
          </cell>
          <cell r="D1114" t="str">
            <v>Poste de séchage chaîne ressuage</v>
          </cell>
          <cell r="E1114">
            <v>0</v>
          </cell>
          <cell r="F1114">
            <v>0</v>
          </cell>
          <cell r="I1114"/>
          <cell r="J1114"/>
          <cell r="K1114" t="str">
            <v>1117  Soudure</v>
          </cell>
          <cell r="L1114"/>
          <cell r="M1114"/>
          <cell r="R1114" t="str">
            <v>non</v>
          </cell>
          <cell r="S1114" t="str">
            <v>non</v>
          </cell>
          <cell r="T1114" t="str">
            <v>non</v>
          </cell>
          <cell r="U1114" t="str">
            <v>non</v>
          </cell>
          <cell r="V1114" t="str">
            <v>non</v>
          </cell>
          <cell r="W1114" t="str">
            <v>non</v>
          </cell>
          <cell r="AF1114" t="str">
            <v>Dossier géré par Léo GOI</v>
          </cell>
          <cell r="AH1114" t="str">
            <v>N/A</v>
          </cell>
        </row>
        <row r="1115">
          <cell r="A1115" t="str">
            <v>1193</v>
          </cell>
          <cell r="B1115">
            <v>42927</v>
          </cell>
          <cell r="D1115" t="str">
            <v>Poste d'application révélateur chaîne ressuage</v>
          </cell>
          <cell r="E1115">
            <v>0</v>
          </cell>
          <cell r="F1115">
            <v>0</v>
          </cell>
          <cell r="K1115" t="str">
            <v>1117  Soudure</v>
          </cell>
          <cell r="R1115" t="str">
            <v>non</v>
          </cell>
          <cell r="S1115" t="str">
            <v>non</v>
          </cell>
          <cell r="T1115" t="str">
            <v>non</v>
          </cell>
          <cell r="U1115" t="str">
            <v>non</v>
          </cell>
          <cell r="V1115" t="str">
            <v>non</v>
          </cell>
          <cell r="W1115" t="str">
            <v>non</v>
          </cell>
          <cell r="AF1115" t="str">
            <v>Dossier géré par Léo GOI</v>
          </cell>
          <cell r="AH1115" t="str">
            <v>N/A</v>
          </cell>
        </row>
        <row r="1116">
          <cell r="A1116" t="str">
            <v>1194</v>
          </cell>
          <cell r="B1116">
            <v>42927</v>
          </cell>
          <cell r="C1116"/>
          <cell r="D1116" t="str">
            <v>Presse pneumatique à levier</v>
          </cell>
          <cell r="E1116">
            <v>0</v>
          </cell>
          <cell r="F1116">
            <v>0</v>
          </cell>
          <cell r="K1116" t="str">
            <v>1126  Confection silicones</v>
          </cell>
          <cell r="L1116"/>
          <cell r="M1116"/>
          <cell r="R1116" t="str">
            <v>non</v>
          </cell>
          <cell r="S1116" t="str">
            <v>non</v>
          </cell>
          <cell r="T1116" t="str">
            <v>non</v>
          </cell>
          <cell r="U1116" t="str">
            <v>non</v>
          </cell>
          <cell r="V1116" t="str">
            <v>non</v>
          </cell>
          <cell r="W1116" t="str">
            <v>non</v>
          </cell>
          <cell r="AC1116"/>
          <cell r="AF1116" t="str">
            <v>Dossier gére par Alain Pasquet</v>
          </cell>
          <cell r="AH1116" t="str">
            <v>N/A</v>
          </cell>
        </row>
        <row r="1117">
          <cell r="A1117" t="str">
            <v>1195</v>
          </cell>
          <cell r="B1117">
            <v>42954</v>
          </cell>
          <cell r="C1117" t="str">
            <v>Atlantic</v>
          </cell>
          <cell r="D1117" t="str">
            <v>Caisson d'extraction</v>
          </cell>
          <cell r="E1117">
            <v>42942.083344907405</v>
          </cell>
          <cell r="F1117">
            <v>0</v>
          </cell>
          <cell r="I1117" t="str">
            <v>CRITAIR 36</v>
          </cell>
          <cell r="K1117" t="str">
            <v>1117  Soudure</v>
          </cell>
          <cell r="L1117"/>
          <cell r="M1117" t="str">
            <v>230V mono</v>
          </cell>
          <cell r="P1117" t="str">
            <v>1100 W</v>
          </cell>
          <cell r="R1117" t="str">
            <v>non</v>
          </cell>
          <cell r="S1117" t="str">
            <v>non</v>
          </cell>
          <cell r="T1117" t="str">
            <v>non</v>
          </cell>
          <cell r="U1117" t="str">
            <v>non</v>
          </cell>
          <cell r="V1117" t="str">
            <v>non</v>
          </cell>
          <cell r="W1117" t="str">
            <v>non</v>
          </cell>
          <cell r="AH1117" t="str">
            <v>non</v>
          </cell>
        </row>
        <row r="1118">
          <cell r="A1118" t="str">
            <v>1196</v>
          </cell>
          <cell r="B1118">
            <v>42986</v>
          </cell>
          <cell r="C1118"/>
          <cell r="D1118" t="str">
            <v>Machine de dépose colle LOCTITE</v>
          </cell>
          <cell r="E1118">
            <v>0</v>
          </cell>
          <cell r="F1118">
            <v>0</v>
          </cell>
          <cell r="J1118"/>
          <cell r="K1118" t="str">
            <v>1113  Tuyauteries</v>
          </cell>
          <cell r="L1118"/>
          <cell r="M1118"/>
          <cell r="R1118" t="str">
            <v>non</v>
          </cell>
          <cell r="S1118" t="str">
            <v>non</v>
          </cell>
          <cell r="T1118" t="str">
            <v>non</v>
          </cell>
          <cell r="U1118" t="str">
            <v>non</v>
          </cell>
          <cell r="V1118" t="str">
            <v>non</v>
          </cell>
          <cell r="W1118" t="str">
            <v>non</v>
          </cell>
          <cell r="AF1118" t="str">
            <v>dossier géré par Stéphane Masson</v>
          </cell>
          <cell r="AH1118" t="str">
            <v>N/A</v>
          </cell>
        </row>
        <row r="1119">
          <cell r="A1119" t="str">
            <v>1199</v>
          </cell>
          <cell r="B1119">
            <v>43055</v>
          </cell>
          <cell r="C1119" t="str">
            <v>PR Industrial (Lifter)</v>
          </cell>
          <cell r="D1119" t="str">
            <v>Transpalette peseur</v>
          </cell>
          <cell r="E1119">
            <v>43052.041678240741</v>
          </cell>
          <cell r="F1119">
            <v>0</v>
          </cell>
          <cell r="I1119" t="str">
            <v>PX20S4 1185*555</v>
          </cell>
          <cell r="J1119">
            <v>20170516032</v>
          </cell>
          <cell r="K1119" t="str">
            <v>1155  Expéditions</v>
          </cell>
          <cell r="L1119">
            <v>2017</v>
          </cell>
          <cell r="M1119" t="str">
            <v>sans</v>
          </cell>
          <cell r="R1119" t="str">
            <v>non</v>
          </cell>
          <cell r="S1119" t="str">
            <v>non</v>
          </cell>
          <cell r="T1119" t="str">
            <v>non</v>
          </cell>
          <cell r="U1119" t="str">
            <v>non</v>
          </cell>
          <cell r="V1119" t="str">
            <v>non</v>
          </cell>
          <cell r="W1119" t="str">
            <v>non</v>
          </cell>
          <cell r="AF1119" t="str">
            <v>Prêté à TLR pour gestion de notre stock (voir contrat géré par T. Moze)</v>
          </cell>
          <cell r="AH1119" t="str">
            <v>non</v>
          </cell>
        </row>
        <row r="1120">
          <cell r="A1120" t="str">
            <v>1200</v>
          </cell>
          <cell r="B1120">
            <v>43033</v>
          </cell>
          <cell r="D1120" t="str">
            <v>Presse</v>
          </cell>
          <cell r="E1120">
            <v>0</v>
          </cell>
          <cell r="F1120">
            <v>0</v>
          </cell>
          <cell r="K1120" t="str">
            <v>1126  Confection silicones</v>
          </cell>
          <cell r="L1120"/>
          <cell r="R1120" t="str">
            <v>non</v>
          </cell>
          <cell r="S1120" t="str">
            <v>non</v>
          </cell>
          <cell r="T1120" t="str">
            <v>non</v>
          </cell>
          <cell r="U1120" t="str">
            <v>non</v>
          </cell>
          <cell r="V1120" t="str">
            <v>non</v>
          </cell>
          <cell r="W1120" t="str">
            <v>non</v>
          </cell>
          <cell r="AF1120" t="str">
            <v>Dossier géré par Alain Pasquet
(devrait remplacer la presse N°596)</v>
          </cell>
          <cell r="AH1120" t="str">
            <v>N/A</v>
          </cell>
        </row>
        <row r="1121">
          <cell r="A1121" t="str">
            <v>1201</v>
          </cell>
          <cell r="B1121">
            <v>43052</v>
          </cell>
          <cell r="C1121"/>
          <cell r="D1121" t="str">
            <v>Poste maintien canaline</v>
          </cell>
          <cell r="E1121">
            <v>0</v>
          </cell>
          <cell r="F1121">
            <v>0</v>
          </cell>
          <cell r="I1121"/>
          <cell r="J1121"/>
          <cell r="K1121" t="str">
            <v>1113  Tuyauteries</v>
          </cell>
          <cell r="M1121" t="str">
            <v>sans</v>
          </cell>
          <cell r="R1121" t="str">
            <v>non</v>
          </cell>
          <cell r="S1121" t="str">
            <v>non</v>
          </cell>
          <cell r="T1121" t="str">
            <v>non</v>
          </cell>
          <cell r="U1121" t="str">
            <v>non</v>
          </cell>
          <cell r="V1121" t="str">
            <v>non</v>
          </cell>
          <cell r="W1121" t="str">
            <v>non</v>
          </cell>
          <cell r="AF1121" t="str">
            <v>dossier géré par Maxime Charpentier</v>
          </cell>
          <cell r="AH1121" t="str">
            <v>N/A</v>
          </cell>
        </row>
        <row r="1122">
          <cell r="A1122" t="str">
            <v>1202</v>
          </cell>
          <cell r="B1122">
            <v>43052</v>
          </cell>
          <cell r="C1122"/>
          <cell r="D1122" t="str">
            <v>Poste marquage tuyauterie clim TP</v>
          </cell>
          <cell r="E1122">
            <v>0</v>
          </cell>
          <cell r="F1122">
            <v>0</v>
          </cell>
          <cell r="I1122"/>
          <cell r="J1122"/>
          <cell r="K1122" t="str">
            <v>1113  Tuyauteries</v>
          </cell>
          <cell r="L1122"/>
          <cell r="M1122"/>
          <cell r="R1122" t="str">
            <v>non</v>
          </cell>
          <cell r="S1122" t="str">
            <v>non</v>
          </cell>
          <cell r="T1122" t="str">
            <v>non</v>
          </cell>
          <cell r="U1122" t="str">
            <v>non</v>
          </cell>
          <cell r="V1122" t="str">
            <v>non</v>
          </cell>
          <cell r="W1122" t="str">
            <v>non</v>
          </cell>
          <cell r="AF1122" t="str">
            <v>dossier géré par Maxime Charpentier</v>
          </cell>
          <cell r="AH1122" t="str">
            <v>N/A</v>
          </cell>
        </row>
        <row r="1123">
          <cell r="A1123" t="str">
            <v>1203</v>
          </cell>
          <cell r="B1123">
            <v>43077</v>
          </cell>
          <cell r="D1123" t="str">
            <v>Extraction soudure Linkéo</v>
          </cell>
          <cell r="E1123">
            <v>0</v>
          </cell>
          <cell r="F1123">
            <v>0</v>
          </cell>
          <cell r="K1123" t="str">
            <v>1128  Linkeo</v>
          </cell>
          <cell r="R1123" t="str">
            <v>non</v>
          </cell>
          <cell r="S1123" t="str">
            <v>non</v>
          </cell>
          <cell r="T1123" t="str">
            <v>non</v>
          </cell>
          <cell r="U1123" t="str">
            <v>non</v>
          </cell>
          <cell r="V1123" t="str">
            <v>non</v>
          </cell>
          <cell r="W1123" t="str">
            <v>non</v>
          </cell>
          <cell r="AE1123" t="str">
            <v>Résea udans bâtiment 109
Installation par TUNZINI</v>
          </cell>
          <cell r="AF1123"/>
          <cell r="AH1123" t="str">
            <v>non</v>
          </cell>
        </row>
        <row r="1124">
          <cell r="A1124" t="str">
            <v>1204</v>
          </cell>
          <cell r="B1124">
            <v>43084</v>
          </cell>
          <cell r="C1124" t="str">
            <v>VERLINDE</v>
          </cell>
          <cell r="D1124" t="str">
            <v>Pont roulant monopoutre 2 x 250 kg</v>
          </cell>
          <cell r="E1124">
            <v>0</v>
          </cell>
          <cell r="F1124">
            <v>0</v>
          </cell>
          <cell r="I1124"/>
          <cell r="K1124" t="str">
            <v>1115  Tuyaux</v>
          </cell>
          <cell r="L1124">
            <v>2017</v>
          </cell>
          <cell r="M1124" t="str">
            <v>410V tri</v>
          </cell>
          <cell r="R1124" t="str">
            <v>non</v>
          </cell>
          <cell r="S1124" t="str">
            <v>non</v>
          </cell>
          <cell r="T1124" t="str">
            <v>non</v>
          </cell>
          <cell r="U1124" t="str">
            <v>non</v>
          </cell>
          <cell r="V1124" t="str">
            <v>non</v>
          </cell>
          <cell r="W1124" t="str">
            <v>non</v>
          </cell>
          <cell r="AC1124" t="str">
            <v>Pont fourni et installé par l'entreprise Manut Services</v>
          </cell>
          <cell r="AH1124" t="str">
            <v>N/A</v>
          </cell>
        </row>
        <row r="1125">
          <cell r="A1125" t="str">
            <v>1205</v>
          </cell>
          <cell r="B1125">
            <v>43424</v>
          </cell>
          <cell r="C1125" t="str">
            <v>DEWALT</v>
          </cell>
          <cell r="D1125" t="str">
            <v>Scie à onglet (coupe)</v>
          </cell>
          <cell r="E1125">
            <v>43108.041678240741</v>
          </cell>
          <cell r="F1125">
            <v>0</v>
          </cell>
          <cell r="I1125" t="str">
            <v>DWS778 -QS type 1</v>
          </cell>
          <cell r="J1125">
            <v>19603</v>
          </cell>
          <cell r="K1125" t="str">
            <v>1154  Maintenance</v>
          </cell>
          <cell r="M1125" t="str">
            <v>230V mono</v>
          </cell>
          <cell r="P1125" t="str">
            <v>8.7 A 1850W</v>
          </cell>
          <cell r="R1125" t="str">
            <v>non</v>
          </cell>
          <cell r="S1125" t="str">
            <v>non</v>
          </cell>
          <cell r="T1125" t="str">
            <v>non</v>
          </cell>
          <cell r="U1125" t="str">
            <v>non</v>
          </cell>
          <cell r="V1125" t="str">
            <v>non</v>
          </cell>
          <cell r="W1125" t="str">
            <v>non</v>
          </cell>
          <cell r="AF1125" t="str">
            <v>4300 tr/min
Dia 250 mm
prof coupe 85 mm</v>
          </cell>
          <cell r="AH1125" t="str">
            <v>non</v>
          </cell>
        </row>
        <row r="1126">
          <cell r="A1126" t="str">
            <v>1206</v>
          </cell>
          <cell r="B1126">
            <v>43117</v>
          </cell>
          <cell r="C1126" t="str">
            <v>DMG MORI</v>
          </cell>
          <cell r="D1126" t="str">
            <v>Machine de décolletage</v>
          </cell>
          <cell r="E1126">
            <v>0</v>
          </cell>
          <cell r="F1126">
            <v>0</v>
          </cell>
          <cell r="I1126" t="str">
            <v>NTX1000</v>
          </cell>
          <cell r="J1126"/>
          <cell r="K1126" t="str">
            <v>1111  Décolletage</v>
          </cell>
          <cell r="L1126"/>
          <cell r="M1126"/>
          <cell r="R1126" t="str">
            <v>non</v>
          </cell>
          <cell r="S1126" t="str">
            <v>non</v>
          </cell>
          <cell r="T1126" t="str">
            <v>non</v>
          </cell>
          <cell r="U1126" t="str">
            <v>non</v>
          </cell>
          <cell r="V1126" t="str">
            <v>non</v>
          </cell>
          <cell r="W1126" t="str">
            <v>non</v>
          </cell>
          <cell r="AH1126" t="str">
            <v>oui</v>
          </cell>
        </row>
        <row r="1127">
          <cell r="A1127" t="str">
            <v>1207</v>
          </cell>
          <cell r="B1127">
            <v>43122</v>
          </cell>
          <cell r="C1127"/>
          <cell r="D1127" t="str">
            <v>Soudeuse par point</v>
          </cell>
          <cell r="E1127">
            <v>0</v>
          </cell>
          <cell r="F1127">
            <v>0</v>
          </cell>
          <cell r="I1127"/>
          <cell r="J1127"/>
          <cell r="K1127" t="str">
            <v>1113  Tuyauteries</v>
          </cell>
          <cell r="L1127"/>
          <cell r="M1127"/>
          <cell r="R1127" t="str">
            <v>non</v>
          </cell>
          <cell r="S1127" t="str">
            <v>non</v>
          </cell>
          <cell r="T1127" t="str">
            <v>non</v>
          </cell>
          <cell r="U1127" t="str">
            <v>non</v>
          </cell>
          <cell r="V1127" t="str">
            <v>non</v>
          </cell>
          <cell r="W1127" t="str">
            <v>non</v>
          </cell>
          <cell r="AF1127" t="str">
            <v>dossier géré par Maxime Charpentier</v>
          </cell>
          <cell r="AH1127" t="str">
            <v>non</v>
          </cell>
        </row>
        <row r="1128">
          <cell r="A1128" t="str">
            <v>995</v>
          </cell>
          <cell r="B1128">
            <v>43322</v>
          </cell>
          <cell r="C1128" t="str">
            <v>SPOMASZ</v>
          </cell>
          <cell r="D1128" t="str">
            <v>Autoclave horizontal</v>
          </cell>
          <cell r="E1128">
            <v>0</v>
          </cell>
          <cell r="F1128">
            <v>43315.083344907405</v>
          </cell>
          <cell r="G1128" t="str">
            <v>Ferraillage</v>
          </cell>
          <cell r="I1128"/>
          <cell r="K1128" t="str">
            <v>1114  Extrusion</v>
          </cell>
          <cell r="M1128"/>
          <cell r="P1128"/>
          <cell r="R1128" t="str">
            <v>oui</v>
          </cell>
          <cell r="S1128" t="str">
            <v>oui</v>
          </cell>
          <cell r="T1128" t="str">
            <v>non</v>
          </cell>
          <cell r="U1128" t="str">
            <v>non</v>
          </cell>
          <cell r="V1128" t="str">
            <v>oui</v>
          </cell>
          <cell r="W1128" t="str">
            <v>oui</v>
          </cell>
          <cell r="AC1128" t="str">
            <v>dossier technique en polonais - en provenance de Lodz - stocké à Ingrandes quelques temps (durée ?)</v>
          </cell>
          <cell r="AF1128"/>
          <cell r="AH1128" t="str">
            <v>oui</v>
          </cell>
        </row>
        <row r="1129">
          <cell r="A1129" t="str">
            <v>824</v>
          </cell>
          <cell r="B1129">
            <v>43145</v>
          </cell>
          <cell r="C1129" t="str">
            <v>Axxair</v>
          </cell>
          <cell r="D1129" t="str">
            <v>Machine à couper les agrafés (petits diamètres)</v>
          </cell>
          <cell r="E1129">
            <v>39203.582638888889</v>
          </cell>
          <cell r="F1129">
            <v>0</v>
          </cell>
          <cell r="K1129" t="str">
            <v>1128  Linkeo</v>
          </cell>
          <cell r="M1129" t="str">
            <v>230V mono</v>
          </cell>
          <cell r="R1129" t="str">
            <v>non</v>
          </cell>
          <cell r="S1129" t="str">
            <v>non</v>
          </cell>
          <cell r="T1129" t="str">
            <v>non</v>
          </cell>
          <cell r="U1129" t="str">
            <v>non</v>
          </cell>
          <cell r="V1129" t="str">
            <v>non</v>
          </cell>
          <cell r="W1129" t="str">
            <v>non</v>
          </cell>
          <cell r="AF1129" t="str">
            <v xml:space="preserve">en provenance du CDR (cartérisation réalisée chez ESPA)
</v>
          </cell>
          <cell r="AH1129" t="str">
            <v>oui</v>
          </cell>
        </row>
        <row r="1130">
          <cell r="A1130" t="str">
            <v>1210</v>
          </cell>
          <cell r="B1130">
            <v>43154</v>
          </cell>
          <cell r="C1130" t="str">
            <v>MAVIFLEX</v>
          </cell>
          <cell r="D1130" t="str">
            <v>Porte rapide local isotherme bât 104</v>
          </cell>
          <cell r="E1130">
            <v>0</v>
          </cell>
          <cell r="F1130">
            <v>0</v>
          </cell>
          <cell r="K1130" t="str">
            <v>IG  Installations générales</v>
          </cell>
          <cell r="M1130" t="str">
            <v>410V tri</v>
          </cell>
          <cell r="R1130" t="str">
            <v>non</v>
          </cell>
          <cell r="S1130" t="str">
            <v>non</v>
          </cell>
          <cell r="T1130" t="str">
            <v>non</v>
          </cell>
          <cell r="U1130" t="str">
            <v>non</v>
          </cell>
          <cell r="V1130" t="str">
            <v>non</v>
          </cell>
          <cell r="W1130" t="str">
            <v>non</v>
          </cell>
          <cell r="AE1130" t="str">
            <v>Installée par Multi Froid Service à la création du local isotherme en panneau sandwich</v>
          </cell>
          <cell r="AH1130" t="str">
            <v>non</v>
          </cell>
        </row>
        <row r="1131">
          <cell r="A1131" t="str">
            <v>1211</v>
          </cell>
          <cell r="B1131">
            <v>43154</v>
          </cell>
          <cell r="C1131" t="str">
            <v>Pro Froid</v>
          </cell>
          <cell r="D1131" t="str">
            <v>Unité bi-bloc de refrigération</v>
          </cell>
          <cell r="E1131">
            <v>0</v>
          </cell>
          <cell r="F1131">
            <v>0</v>
          </cell>
          <cell r="I1131"/>
          <cell r="J1131"/>
          <cell r="K1131" t="str">
            <v>IG  Installations générales</v>
          </cell>
          <cell r="L1131"/>
          <cell r="M1131" t="str">
            <v>410V tri</v>
          </cell>
          <cell r="P1131"/>
          <cell r="R1131" t="str">
            <v>non</v>
          </cell>
          <cell r="S1131" t="str">
            <v>non</v>
          </cell>
          <cell r="T1131" t="str">
            <v>non</v>
          </cell>
          <cell r="U1131" t="str">
            <v>non</v>
          </cell>
          <cell r="V1131" t="str">
            <v>non</v>
          </cell>
          <cell r="W1131" t="str">
            <v>non</v>
          </cell>
          <cell r="AF1131" t="str">
            <v>contient du R404A (à confirmer)
installé par Mult Froid Service à la construction du local isotherme en panneaux sandwich</v>
          </cell>
          <cell r="AH1131" t="str">
            <v>oui</v>
          </cell>
        </row>
        <row r="1132">
          <cell r="A1132" t="str">
            <v>1212</v>
          </cell>
          <cell r="B1132">
            <v>43171</v>
          </cell>
          <cell r="C1132"/>
          <cell r="D1132" t="str">
            <v>Sécheur d'air par absorption</v>
          </cell>
          <cell r="E1132">
            <v>0</v>
          </cell>
          <cell r="F1132">
            <v>0</v>
          </cell>
          <cell r="I1132"/>
          <cell r="J1132"/>
          <cell r="K1132" t="str">
            <v>1126  Confection silicones</v>
          </cell>
          <cell r="M1132"/>
          <cell r="P1132"/>
          <cell r="R1132" t="str">
            <v>non</v>
          </cell>
          <cell r="S1132" t="str">
            <v>non</v>
          </cell>
          <cell r="T1132" t="str">
            <v>non</v>
          </cell>
          <cell r="U1132" t="str">
            <v>non</v>
          </cell>
          <cell r="V1132" t="str">
            <v>non</v>
          </cell>
          <cell r="W1132" t="str">
            <v>non</v>
          </cell>
          <cell r="AF1132" t="str">
            <v>Remplace le sécheur N°884
Associé au tour automatique N°821</v>
          </cell>
          <cell r="AH1132" t="str">
            <v>oui</v>
          </cell>
        </row>
        <row r="1133">
          <cell r="A1133" t="str">
            <v>1213</v>
          </cell>
          <cell r="B1133">
            <v>43208</v>
          </cell>
          <cell r="C1133" t="str">
            <v>DELABIE</v>
          </cell>
          <cell r="D1133" t="str">
            <v>Douche et lave yeux de sécurité</v>
          </cell>
          <cell r="E1133">
            <v>0</v>
          </cell>
          <cell r="F1133">
            <v>0</v>
          </cell>
          <cell r="I1133">
            <v>9203</v>
          </cell>
          <cell r="K1133"/>
          <cell r="L1133">
            <v>2018</v>
          </cell>
          <cell r="R1133" t="str">
            <v>non</v>
          </cell>
          <cell r="S1133" t="str">
            <v>non</v>
          </cell>
          <cell r="T1133" t="str">
            <v>non</v>
          </cell>
          <cell r="U1133" t="str">
            <v>oui</v>
          </cell>
          <cell r="V1133" t="str">
            <v>non</v>
          </cell>
          <cell r="W1133" t="str">
            <v>non</v>
          </cell>
          <cell r="AF1133" t="str">
            <v>Douche et lave yeux de sécurité extérieure installée le local de stockage des déchets de produits chimiques (bâtiments 104)</v>
          </cell>
          <cell r="AH1133" t="str">
            <v>non</v>
          </cell>
        </row>
        <row r="1134">
          <cell r="A1134" t="str">
            <v>1214</v>
          </cell>
          <cell r="B1134">
            <v>43250</v>
          </cell>
          <cell r="C1134" t="str">
            <v>VERLINDE</v>
          </cell>
          <cell r="D1134" t="str">
            <v>Palan 250 kg (sur pont roulant N°511)</v>
          </cell>
          <cell r="E1134">
            <v>0</v>
          </cell>
          <cell r="F1134">
            <v>0</v>
          </cell>
          <cell r="I1134" t="str">
            <v>VR2 258B2F</v>
          </cell>
          <cell r="J1134">
            <v>1749114008</v>
          </cell>
          <cell r="K1134" t="str">
            <v>1115  Tuyaux</v>
          </cell>
          <cell r="M1134" t="str">
            <v>410V tri</v>
          </cell>
          <cell r="R1134" t="str">
            <v>non</v>
          </cell>
          <cell r="S1134" t="str">
            <v>non</v>
          </cell>
          <cell r="T1134" t="str">
            <v>non</v>
          </cell>
          <cell r="U1134" t="str">
            <v>non</v>
          </cell>
          <cell r="V1134" t="str">
            <v>non</v>
          </cell>
          <cell r="W1134" t="str">
            <v>non</v>
          </cell>
          <cell r="AC1134"/>
          <cell r="AF1134" t="str">
            <v>Palan installé sur pont roulant n° 511</v>
          </cell>
          <cell r="AH1134" t="str">
            <v>N/A</v>
          </cell>
        </row>
        <row r="1135">
          <cell r="A1135" t="str">
            <v>1215</v>
          </cell>
          <cell r="B1135">
            <v>43250</v>
          </cell>
          <cell r="C1135" t="str">
            <v>VERLINDE</v>
          </cell>
          <cell r="D1135" t="str">
            <v>Palan 250 kg (sur pont roulant N°511)</v>
          </cell>
          <cell r="E1135">
            <v>0</v>
          </cell>
          <cell r="F1135">
            <v>0</v>
          </cell>
          <cell r="I1135" t="str">
            <v>VR2 258B2F</v>
          </cell>
          <cell r="J1135">
            <v>1749114009</v>
          </cell>
          <cell r="K1135" t="str">
            <v>1115  Tuyaux</v>
          </cell>
          <cell r="L1135"/>
          <cell r="M1135" t="str">
            <v>410V tri</v>
          </cell>
          <cell r="R1135" t="str">
            <v>non</v>
          </cell>
          <cell r="S1135" t="str">
            <v>non</v>
          </cell>
          <cell r="T1135" t="str">
            <v>non</v>
          </cell>
          <cell r="U1135" t="str">
            <v>non</v>
          </cell>
          <cell r="V1135" t="str">
            <v>non</v>
          </cell>
          <cell r="W1135" t="str">
            <v>non</v>
          </cell>
          <cell r="AC1135"/>
          <cell r="AF1135" t="str">
            <v>Installé sur pont roulant n°511</v>
          </cell>
          <cell r="AH1135" t="str">
            <v>non</v>
          </cell>
        </row>
        <row r="1136">
          <cell r="A1136" t="str">
            <v>1216</v>
          </cell>
          <cell r="B1136">
            <v>43250</v>
          </cell>
          <cell r="C1136" t="str">
            <v>VERLINDE</v>
          </cell>
          <cell r="D1136" t="str">
            <v>Palan 250 kg (sur pont roulant N°1204)</v>
          </cell>
          <cell r="E1136">
            <v>0</v>
          </cell>
          <cell r="F1136">
            <v>0</v>
          </cell>
          <cell r="I1136" t="str">
            <v>VR2 258B2F</v>
          </cell>
          <cell r="J1136">
            <v>1749114022</v>
          </cell>
          <cell r="K1136" t="str">
            <v>1115  Tuyaux</v>
          </cell>
          <cell r="L1136"/>
          <cell r="M1136" t="str">
            <v>410V tri</v>
          </cell>
          <cell r="P1136"/>
          <cell r="R1136" t="str">
            <v>non</v>
          </cell>
          <cell r="S1136" t="str">
            <v>non</v>
          </cell>
          <cell r="T1136" t="str">
            <v>non</v>
          </cell>
          <cell r="U1136" t="str">
            <v>non</v>
          </cell>
          <cell r="V1136" t="str">
            <v>non</v>
          </cell>
          <cell r="W1136" t="str">
            <v>non</v>
          </cell>
          <cell r="AF1136" t="str">
            <v>Palan installé sur pont roulant n°1204</v>
          </cell>
          <cell r="AH1136" t="str">
            <v>non</v>
          </cell>
        </row>
        <row r="1137">
          <cell r="A1137" t="str">
            <v>1217</v>
          </cell>
          <cell r="B1137">
            <v>43250</v>
          </cell>
          <cell r="C1137" t="str">
            <v>VERLINDE</v>
          </cell>
          <cell r="D1137" t="str">
            <v>Palan 250 kg (sur pont roulant N°1204)</v>
          </cell>
          <cell r="E1137">
            <v>0</v>
          </cell>
          <cell r="F1137">
            <v>0</v>
          </cell>
          <cell r="I1137" t="str">
            <v>VR2 258B2F</v>
          </cell>
          <cell r="J1137">
            <v>1749114010</v>
          </cell>
          <cell r="K1137" t="str">
            <v>1115  Tuyaux</v>
          </cell>
          <cell r="L1137"/>
          <cell r="M1137" t="str">
            <v>410V tri</v>
          </cell>
          <cell r="P1137"/>
          <cell r="R1137" t="str">
            <v>non</v>
          </cell>
          <cell r="S1137" t="str">
            <v>non</v>
          </cell>
          <cell r="T1137" t="str">
            <v>non</v>
          </cell>
          <cell r="U1137" t="str">
            <v>non</v>
          </cell>
          <cell r="V1137" t="str">
            <v>non</v>
          </cell>
          <cell r="W1137" t="str">
            <v>non</v>
          </cell>
          <cell r="AF1137" t="str">
            <v>Palan installé sur pont roulant n°1204</v>
          </cell>
          <cell r="AH1137" t="str">
            <v>non</v>
          </cell>
        </row>
        <row r="1138">
          <cell r="A1138" t="str">
            <v>1218</v>
          </cell>
          <cell r="B1138">
            <v>43264</v>
          </cell>
          <cell r="C1138"/>
          <cell r="D1138" t="str">
            <v>Banc de test fuite ABS719</v>
          </cell>
          <cell r="E1138">
            <v>0</v>
          </cell>
          <cell r="F1138">
            <v>0</v>
          </cell>
          <cell r="I1138"/>
          <cell r="J1138"/>
          <cell r="K1138" t="str">
            <v>1153  Achats</v>
          </cell>
          <cell r="L1138">
            <v>2018</v>
          </cell>
          <cell r="M1138" t="str">
            <v>230V tri</v>
          </cell>
          <cell r="R1138" t="str">
            <v>oui</v>
          </cell>
          <cell r="S1138" t="str">
            <v>non</v>
          </cell>
          <cell r="T1138" t="str">
            <v>non</v>
          </cell>
          <cell r="U1138" t="str">
            <v>non</v>
          </cell>
          <cell r="V1138" t="str">
            <v>non</v>
          </cell>
          <cell r="W1138" t="str">
            <v>non</v>
          </cell>
          <cell r="AE1138" t="str">
            <v>Banc réalisé par Tension3</v>
          </cell>
          <cell r="AF1138"/>
          <cell r="AH1138" t="str">
            <v>non</v>
          </cell>
        </row>
        <row r="1139">
          <cell r="A1139" t="str">
            <v>1219</v>
          </cell>
          <cell r="B1139">
            <v>43265</v>
          </cell>
          <cell r="C1139" t="str">
            <v>Ecofitec</v>
          </cell>
          <cell r="D1139" t="str">
            <v>Positionneur</v>
          </cell>
          <cell r="E1139">
            <v>0</v>
          </cell>
          <cell r="F1139">
            <v>0</v>
          </cell>
          <cell r="I1139" t="str">
            <v>ECO 300 A&amp;B</v>
          </cell>
          <cell r="K1139" t="str">
            <v>1117  Soudure</v>
          </cell>
          <cell r="M1139" t="str">
            <v>230V mono</v>
          </cell>
          <cell r="R1139" t="str">
            <v>non</v>
          </cell>
          <cell r="S1139" t="str">
            <v>non</v>
          </cell>
          <cell r="T1139" t="str">
            <v>non</v>
          </cell>
          <cell r="U1139" t="str">
            <v>non</v>
          </cell>
          <cell r="V1139" t="str">
            <v>non</v>
          </cell>
          <cell r="W1139" t="str">
            <v>non</v>
          </cell>
          <cell r="AF1139" t="str">
            <v>Dossier géré par Stéphane Masson</v>
          </cell>
          <cell r="AH1139" t="str">
            <v>N/A</v>
          </cell>
        </row>
        <row r="1140">
          <cell r="A1140" t="str">
            <v>1220</v>
          </cell>
          <cell r="B1140">
            <v>43272</v>
          </cell>
          <cell r="C1140" t="str">
            <v>HORMANN</v>
          </cell>
          <cell r="D1140" t="str">
            <v>Porte sectionnelle "Maintenance"</v>
          </cell>
          <cell r="E1140">
            <v>0</v>
          </cell>
          <cell r="F1140">
            <v>0</v>
          </cell>
          <cell r="I1140"/>
          <cell r="J1140"/>
          <cell r="K1140" t="str">
            <v>IG  Installations générales</v>
          </cell>
          <cell r="M1140" t="str">
            <v>410V tri</v>
          </cell>
          <cell r="Q1140"/>
          <cell r="R1140" t="str">
            <v>non</v>
          </cell>
          <cell r="S1140" t="str">
            <v>non</v>
          </cell>
          <cell r="T1140" t="str">
            <v>non</v>
          </cell>
          <cell r="U1140" t="str">
            <v>non</v>
          </cell>
          <cell r="V1140" t="str">
            <v>non</v>
          </cell>
          <cell r="W1140" t="str">
            <v>non</v>
          </cell>
          <cell r="AC1140"/>
          <cell r="AE1140"/>
          <cell r="AH1140" t="str">
            <v>non</v>
          </cell>
        </row>
        <row r="1141">
          <cell r="A1141" t="str">
            <v>1221</v>
          </cell>
          <cell r="B1141">
            <v>43278</v>
          </cell>
          <cell r="C1141" t="str">
            <v>IEMCA</v>
          </cell>
          <cell r="D1141" t="str">
            <v>Embarreur</v>
          </cell>
          <cell r="E1141">
            <v>0</v>
          </cell>
          <cell r="F1141">
            <v>0</v>
          </cell>
          <cell r="I1141"/>
          <cell r="K1141" t="str">
            <v>1111  Décolletage</v>
          </cell>
          <cell r="M1141" t="str">
            <v>410V tri</v>
          </cell>
          <cell r="P1141"/>
          <cell r="R1141" t="str">
            <v>non</v>
          </cell>
          <cell r="S1141" t="str">
            <v>non</v>
          </cell>
          <cell r="T1141" t="str">
            <v>non</v>
          </cell>
          <cell r="U1141" t="str">
            <v>non</v>
          </cell>
          <cell r="V1141" t="str">
            <v>non</v>
          </cell>
          <cell r="W1141" t="str">
            <v>non</v>
          </cell>
          <cell r="AC1141"/>
          <cell r="AF1141" t="str">
            <v>dossier géré par S. Delas / S. Verwitch</v>
          </cell>
          <cell r="AH1141" t="str">
            <v>oui</v>
          </cell>
        </row>
        <row r="1142">
          <cell r="A1142" t="str">
            <v>1222</v>
          </cell>
          <cell r="B1142">
            <v>43320</v>
          </cell>
          <cell r="C1142" t="str">
            <v>FORT Jason Ltd</v>
          </cell>
          <cell r="D1142" t="str">
            <v>PIR (plateforme individuelle roulante)</v>
          </cell>
          <cell r="E1142">
            <v>0</v>
          </cell>
          <cell r="F1142">
            <v>0</v>
          </cell>
          <cell r="I1142" t="str">
            <v>FD5781</v>
          </cell>
          <cell r="J1142">
            <v>58000236</v>
          </cell>
          <cell r="K1142" t="str">
            <v>1118  Colliers de fixation</v>
          </cell>
          <cell r="L1142">
            <v>2001</v>
          </cell>
          <cell r="M1142" t="str">
            <v>sans</v>
          </cell>
          <cell r="R1142" t="str">
            <v>non</v>
          </cell>
          <cell r="S1142" t="str">
            <v>non</v>
          </cell>
          <cell r="T1142" t="str">
            <v>non</v>
          </cell>
          <cell r="U1142" t="str">
            <v>non</v>
          </cell>
          <cell r="V1142" t="str">
            <v>non</v>
          </cell>
          <cell r="W1142" t="str">
            <v>non</v>
          </cell>
          <cell r="AF1142" t="str">
            <v>capacité 150 kg</v>
          </cell>
          <cell r="AH1142" t="str">
            <v>non</v>
          </cell>
        </row>
        <row r="1143">
          <cell r="A1143" t="str">
            <v>1223</v>
          </cell>
          <cell r="B1143">
            <v>43294</v>
          </cell>
          <cell r="C1143"/>
          <cell r="D1143" t="str">
            <v>Sécheur d'air comprimé Labo Essais</v>
          </cell>
          <cell r="E1143">
            <v>0</v>
          </cell>
          <cell r="F1143">
            <v>0</v>
          </cell>
          <cell r="I1143"/>
          <cell r="J1143"/>
          <cell r="K1143" t="str">
            <v>IG  Installations générales</v>
          </cell>
          <cell r="L1143"/>
          <cell r="R1143" t="str">
            <v>non</v>
          </cell>
          <cell r="S1143" t="str">
            <v>non</v>
          </cell>
          <cell r="T1143" t="str">
            <v>non</v>
          </cell>
          <cell r="U1143" t="str">
            <v>non</v>
          </cell>
          <cell r="V1143" t="str">
            <v>non</v>
          </cell>
          <cell r="W1143" t="str">
            <v>non</v>
          </cell>
          <cell r="AF1143"/>
          <cell r="AH1143" t="str">
            <v>oui</v>
          </cell>
        </row>
        <row r="1144">
          <cell r="A1144" t="str">
            <v>1224</v>
          </cell>
          <cell r="B1144">
            <v>43361</v>
          </cell>
          <cell r="C1144" t="str">
            <v>Atlas Copco</v>
          </cell>
          <cell r="D1144" t="str">
            <v>Compresseur d'air comprimé Labo Essais</v>
          </cell>
          <cell r="E1144">
            <v>0</v>
          </cell>
          <cell r="F1144">
            <v>0</v>
          </cell>
          <cell r="I1144" t="str">
            <v>GA18 VSD+ P CE 400V 50</v>
          </cell>
          <cell r="J1144" t="str">
            <v>API-837586 - PN 8153170124</v>
          </cell>
          <cell r="K1144" t="str">
            <v>IG  Installations générales</v>
          </cell>
          <cell r="L1144">
            <v>2018</v>
          </cell>
          <cell r="R1144" t="str">
            <v>non</v>
          </cell>
          <cell r="S1144" t="str">
            <v>non</v>
          </cell>
          <cell r="T1144" t="str">
            <v>non</v>
          </cell>
          <cell r="U1144" t="str">
            <v>non</v>
          </cell>
          <cell r="V1144" t="str">
            <v>non</v>
          </cell>
          <cell r="W1144" t="str">
            <v>non</v>
          </cell>
          <cell r="AH1144" t="str">
            <v>oui</v>
          </cell>
        </row>
        <row r="1145">
          <cell r="A1145" t="str">
            <v>1225</v>
          </cell>
          <cell r="B1145">
            <v>43361</v>
          </cell>
          <cell r="C1145" t="str">
            <v>Atlas Copco</v>
          </cell>
          <cell r="D1145" t="str">
            <v>Compresseur d'air comprimé pour Usine</v>
          </cell>
          <cell r="E1145">
            <v>43360.083344907405</v>
          </cell>
          <cell r="F1145">
            <v>0</v>
          </cell>
          <cell r="I1145" t="str">
            <v>GA37 VSD+ P CE 400V 50</v>
          </cell>
          <cell r="J1145" t="str">
            <v>API837614 - PN 8153171908</v>
          </cell>
          <cell r="K1145" t="str">
            <v>IG  Installations générales</v>
          </cell>
          <cell r="L1145">
            <v>2018</v>
          </cell>
          <cell r="M1145" t="str">
            <v>410V tri</v>
          </cell>
          <cell r="R1145" t="str">
            <v>oui</v>
          </cell>
          <cell r="S1145" t="str">
            <v>non</v>
          </cell>
          <cell r="T1145" t="str">
            <v>non</v>
          </cell>
          <cell r="U1145" t="str">
            <v>non</v>
          </cell>
          <cell r="V1145" t="str">
            <v>non</v>
          </cell>
          <cell r="W1145" t="str">
            <v>oui</v>
          </cell>
          <cell r="AH1145" t="str">
            <v>oui</v>
          </cell>
        </row>
        <row r="1146">
          <cell r="A1146" t="str">
            <v>1226</v>
          </cell>
          <cell r="B1146">
            <v>43294</v>
          </cell>
          <cell r="C1146"/>
          <cell r="D1146" t="str">
            <v>Banc de mesure tubes coupés</v>
          </cell>
          <cell r="E1146">
            <v>0</v>
          </cell>
          <cell r="F1146">
            <v>0</v>
          </cell>
          <cell r="I1146"/>
          <cell r="J1146"/>
          <cell r="K1146"/>
          <cell r="L1146"/>
          <cell r="M1146"/>
          <cell r="R1146" t="str">
            <v>non</v>
          </cell>
          <cell r="S1146" t="str">
            <v>non</v>
          </cell>
          <cell r="T1146" t="str">
            <v>non</v>
          </cell>
          <cell r="U1146" t="str">
            <v>non</v>
          </cell>
          <cell r="V1146" t="str">
            <v>non</v>
          </cell>
          <cell r="W1146" t="str">
            <v>non</v>
          </cell>
          <cell r="AE1146"/>
          <cell r="AF1146" t="str">
            <v>Dossier géré par S. Masson</v>
          </cell>
          <cell r="AH1146" t="str">
            <v>N/A</v>
          </cell>
        </row>
        <row r="1147">
          <cell r="A1147" t="str">
            <v>1227</v>
          </cell>
          <cell r="B1147">
            <v>43299</v>
          </cell>
          <cell r="C1147" t="str">
            <v>EMG</v>
          </cell>
          <cell r="D1147" t="str">
            <v>Presse manuelle</v>
          </cell>
          <cell r="E1147">
            <v>0</v>
          </cell>
          <cell r="F1147">
            <v>0</v>
          </cell>
          <cell r="I1147" t="str">
            <v>3HR</v>
          </cell>
          <cell r="K1147" t="str">
            <v>1113  Tuyauteries</v>
          </cell>
          <cell r="L1147">
            <v>2018</v>
          </cell>
          <cell r="M1147" t="str">
            <v>sans</v>
          </cell>
          <cell r="R1147" t="str">
            <v>non</v>
          </cell>
          <cell r="S1147" t="str">
            <v>non</v>
          </cell>
          <cell r="T1147" t="str">
            <v>non</v>
          </cell>
          <cell r="U1147" t="str">
            <v>non</v>
          </cell>
          <cell r="V1147" t="str">
            <v>non</v>
          </cell>
          <cell r="W1147" t="str">
            <v>non</v>
          </cell>
          <cell r="AH1147" t="str">
            <v>non</v>
          </cell>
        </row>
        <row r="1148">
          <cell r="A1148" t="str">
            <v>1228</v>
          </cell>
          <cell r="B1148">
            <v>43300</v>
          </cell>
          <cell r="C1148" t="str">
            <v>Air Liquiqde</v>
          </cell>
          <cell r="D1148" t="str">
            <v>Centrale azote</v>
          </cell>
          <cell r="E1148">
            <v>0</v>
          </cell>
          <cell r="F1148">
            <v>0</v>
          </cell>
          <cell r="I1148"/>
          <cell r="J1148"/>
          <cell r="K1148" t="str">
            <v>1113  Tuyauteries</v>
          </cell>
          <cell r="L1148"/>
          <cell r="M1148" t="str">
            <v>sans</v>
          </cell>
          <cell r="R1148" t="str">
            <v>non</v>
          </cell>
          <cell r="S1148" t="str">
            <v>non</v>
          </cell>
          <cell r="T1148" t="str">
            <v>oui</v>
          </cell>
          <cell r="U1148" t="str">
            <v>non</v>
          </cell>
          <cell r="V1148" t="str">
            <v>non</v>
          </cell>
          <cell r="W1148" t="str">
            <v>non</v>
          </cell>
          <cell r="AE1148"/>
          <cell r="AF1148" t="str">
            <v>Centrale installée à l'extérieur à l'arrière du bâtiment 109
Pour alimentation azote cabine de soudure Linkeo</v>
          </cell>
          <cell r="AH1148" t="str">
            <v>non</v>
          </cell>
        </row>
        <row r="1149">
          <cell r="A1149" t="str">
            <v>1229</v>
          </cell>
          <cell r="B1149">
            <v>43532</v>
          </cell>
          <cell r="C1149" t="str">
            <v>Partenair</v>
          </cell>
          <cell r="D1149" t="str">
            <v>Sécheur d'air comprimé pour Usine</v>
          </cell>
          <cell r="E1149">
            <v>43419.041678240741</v>
          </cell>
          <cell r="F1149">
            <v>0</v>
          </cell>
          <cell r="I1149" t="str">
            <v>ACT EVO 660</v>
          </cell>
          <cell r="J1149" t="str">
            <v>18RO14683 -&gt; à vérifier</v>
          </cell>
          <cell r="K1149" t="str">
            <v>IG  Installations générales</v>
          </cell>
          <cell r="L1149">
            <v>2018</v>
          </cell>
          <cell r="M1149" t="str">
            <v>230V mono</v>
          </cell>
          <cell r="Q1149"/>
          <cell r="R1149" t="str">
            <v>oui</v>
          </cell>
          <cell r="S1149" t="str">
            <v>non</v>
          </cell>
          <cell r="T1149" t="str">
            <v>non</v>
          </cell>
          <cell r="U1149" t="str">
            <v>non</v>
          </cell>
          <cell r="V1149" t="str">
            <v>non</v>
          </cell>
          <cell r="W1149" t="str">
            <v>non</v>
          </cell>
          <cell r="AC1149"/>
          <cell r="AF1149" t="str">
            <v>Remplace le sécheur N°912 ferraillé en sept 2018</v>
          </cell>
          <cell r="AH1149" t="str">
            <v>oui</v>
          </cell>
        </row>
        <row r="1150">
          <cell r="A1150" t="str">
            <v>1230</v>
          </cell>
          <cell r="B1150">
            <v>43342</v>
          </cell>
          <cell r="C1150" t="str">
            <v>Bartscher GmbH</v>
          </cell>
          <cell r="D1150" t="str">
            <v>Bain marie</v>
          </cell>
          <cell r="E1150">
            <v>0</v>
          </cell>
          <cell r="F1150">
            <v>0</v>
          </cell>
          <cell r="I1150" t="str">
            <v>KG-205</v>
          </cell>
          <cell r="J1150" t="str">
            <v>C040132</v>
          </cell>
          <cell r="K1150" t="str">
            <v>1123  Passivation / Finition décolletage</v>
          </cell>
          <cell r="M1150" t="str">
            <v>230V mono</v>
          </cell>
          <cell r="R1150" t="str">
            <v>non</v>
          </cell>
          <cell r="S1150" t="str">
            <v>non</v>
          </cell>
          <cell r="T1150" t="str">
            <v>non</v>
          </cell>
          <cell r="U1150" t="str">
            <v>non</v>
          </cell>
          <cell r="V1150" t="str">
            <v>non</v>
          </cell>
          <cell r="W1150" t="str">
            <v>non</v>
          </cell>
          <cell r="AH1150" t="str">
            <v>non</v>
          </cell>
        </row>
        <row r="1151">
          <cell r="A1151" t="str">
            <v>1232</v>
          </cell>
          <cell r="B1151">
            <v>43360</v>
          </cell>
          <cell r="D1151" t="str">
            <v>Prorotype machne soudure par induction</v>
          </cell>
          <cell r="E1151">
            <v>0</v>
          </cell>
          <cell r="F1151">
            <v>0</v>
          </cell>
          <cell r="K1151" t="str">
            <v>1159  Essais</v>
          </cell>
          <cell r="M1151" t="str">
            <v>230V mono</v>
          </cell>
          <cell r="R1151" t="str">
            <v>non</v>
          </cell>
          <cell r="S1151" t="str">
            <v>non</v>
          </cell>
          <cell r="T1151" t="str">
            <v>non</v>
          </cell>
          <cell r="U1151" t="str">
            <v>non</v>
          </cell>
          <cell r="V1151" t="str">
            <v>non</v>
          </cell>
          <cell r="W1151" t="str">
            <v>non</v>
          </cell>
          <cell r="AF1151" t="str">
            <v>Poste en prêt jusqu'à déc 2018
dossier géré par Christoph eSchadeck</v>
          </cell>
          <cell r="AH1151" t="str">
            <v>non</v>
          </cell>
        </row>
        <row r="1152">
          <cell r="A1152" t="str">
            <v>1233</v>
          </cell>
          <cell r="B1152">
            <v>43376</v>
          </cell>
          <cell r="C1152" t="str">
            <v>Manutan</v>
          </cell>
          <cell r="D1152" t="str">
            <v>Table élévatrice manuelle 500 kg</v>
          </cell>
          <cell r="E1152">
            <v>0</v>
          </cell>
          <cell r="F1152">
            <v>0</v>
          </cell>
          <cell r="I1152" t="str">
            <v>A170152</v>
          </cell>
          <cell r="J1152">
            <v>1804027368</v>
          </cell>
          <cell r="K1152" t="str">
            <v>1062  Commercial</v>
          </cell>
          <cell r="L1152">
            <v>2016</v>
          </cell>
          <cell r="R1152" t="str">
            <v>non</v>
          </cell>
          <cell r="S1152" t="str">
            <v>non</v>
          </cell>
          <cell r="T1152" t="str">
            <v>non</v>
          </cell>
          <cell r="U1152" t="str">
            <v>non</v>
          </cell>
          <cell r="V1152" t="str">
            <v>non</v>
          </cell>
          <cell r="W1152" t="str">
            <v>non</v>
          </cell>
          <cell r="AF1152"/>
          <cell r="AH1152" t="str">
            <v>non</v>
          </cell>
        </row>
        <row r="1153">
          <cell r="A1153" t="str">
            <v>1234</v>
          </cell>
          <cell r="B1153">
            <v>43418</v>
          </cell>
          <cell r="C1153" t="str">
            <v>Maviflex</v>
          </cell>
          <cell r="D1153" t="str">
            <v>Porte rapide local isotherme Confection</v>
          </cell>
          <cell r="E1153">
            <v>0</v>
          </cell>
          <cell r="F1153">
            <v>0</v>
          </cell>
          <cell r="I1153"/>
          <cell r="J1153"/>
          <cell r="K1153" t="str">
            <v>IG  Installations générales</v>
          </cell>
          <cell r="L1153"/>
          <cell r="M1153" t="str">
            <v>410V tri</v>
          </cell>
          <cell r="R1153" t="str">
            <v>non</v>
          </cell>
          <cell r="S1153" t="str">
            <v>non</v>
          </cell>
          <cell r="T1153" t="str">
            <v>non</v>
          </cell>
          <cell r="U1153" t="str">
            <v>non</v>
          </cell>
          <cell r="V1153" t="str">
            <v>non</v>
          </cell>
          <cell r="W1153" t="str">
            <v>non</v>
          </cell>
          <cell r="AF1153"/>
          <cell r="AH1153" t="str">
            <v>non</v>
          </cell>
        </row>
        <row r="1154">
          <cell r="A1154" t="str">
            <v>1241</v>
          </cell>
          <cell r="B1154">
            <v>43514</v>
          </cell>
          <cell r="C1154" t="str">
            <v>HOUGHTON</v>
          </cell>
          <cell r="D1154" t="str">
            <v>Système dosage lubrifiant</v>
          </cell>
          <cell r="E1154">
            <v>0</v>
          </cell>
          <cell r="F1154">
            <v>0</v>
          </cell>
          <cell r="I1154" t="str">
            <v>Dos 10</v>
          </cell>
          <cell r="K1154" t="str">
            <v>1111  Décolletage</v>
          </cell>
          <cell r="M1154" t="str">
            <v>sans</v>
          </cell>
          <cell r="R1154" t="str">
            <v>non</v>
          </cell>
          <cell r="S1154" t="str">
            <v>non</v>
          </cell>
          <cell r="T1154" t="str">
            <v>non</v>
          </cell>
          <cell r="U1154" t="str">
            <v>oui</v>
          </cell>
          <cell r="V1154" t="str">
            <v>non</v>
          </cell>
          <cell r="W1154" t="str">
            <v>non</v>
          </cell>
          <cell r="AH1154" t="str">
            <v>non</v>
          </cell>
        </row>
        <row r="1155">
          <cell r="A1155" t="str">
            <v>1242</v>
          </cell>
          <cell r="B1155">
            <v>43532</v>
          </cell>
          <cell r="C1155" t="str">
            <v>COMPAIR</v>
          </cell>
          <cell r="D1155" t="str">
            <v>Filtre réseau air comprimé (amont sécheur)</v>
          </cell>
          <cell r="E1155">
            <v>0</v>
          </cell>
          <cell r="F1155">
            <v>0</v>
          </cell>
          <cell r="I1155" t="str">
            <v>CT0072</v>
          </cell>
          <cell r="J1155"/>
          <cell r="K1155" t="str">
            <v>IG  Installations générales</v>
          </cell>
          <cell r="R1155" t="str">
            <v>oui</v>
          </cell>
          <cell r="S1155" t="str">
            <v>non</v>
          </cell>
          <cell r="T1155" t="str">
            <v>non</v>
          </cell>
          <cell r="U1155" t="str">
            <v>non</v>
          </cell>
          <cell r="V1155" t="str">
            <v>non</v>
          </cell>
          <cell r="W1155" t="str">
            <v>non</v>
          </cell>
          <cell r="AC1155"/>
          <cell r="AF1155"/>
          <cell r="AH1155" t="str">
            <v>oui</v>
          </cell>
        </row>
        <row r="1156">
          <cell r="A1156" t="str">
            <v>1243</v>
          </cell>
          <cell r="B1156">
            <v>43532</v>
          </cell>
          <cell r="C1156" t="str">
            <v>COMPAIR</v>
          </cell>
          <cell r="D1156" t="str">
            <v>Filtre réseau air comprimé (aval sécheur)</v>
          </cell>
          <cell r="E1156">
            <v>0</v>
          </cell>
          <cell r="F1156">
            <v>0</v>
          </cell>
          <cell r="G1156"/>
          <cell r="I1156" t="str">
            <v>CF0072</v>
          </cell>
          <cell r="J1156"/>
          <cell r="K1156" t="str">
            <v>IG  Installations générales</v>
          </cell>
          <cell r="L1156"/>
          <cell r="M1156" t="str">
            <v>sans</v>
          </cell>
          <cell r="Q1156"/>
          <cell r="R1156" t="str">
            <v>oui</v>
          </cell>
          <cell r="S1156" t="str">
            <v>non</v>
          </cell>
          <cell r="T1156" t="str">
            <v>non</v>
          </cell>
          <cell r="U1156" t="str">
            <v>non</v>
          </cell>
          <cell r="V1156" t="str">
            <v>non</v>
          </cell>
          <cell r="W1156" t="str">
            <v>non</v>
          </cell>
          <cell r="AC1156"/>
          <cell r="AE1156"/>
          <cell r="AH1156" t="str">
            <v>oui</v>
          </cell>
        </row>
        <row r="1157">
          <cell r="A1157" t="str">
            <v>1244</v>
          </cell>
          <cell r="B1157">
            <v>43542</v>
          </cell>
          <cell r="C1157" t="str">
            <v>Rosler</v>
          </cell>
          <cell r="D1157" t="str">
            <v>Vibrateur circulaire</v>
          </cell>
          <cell r="E1157">
            <v>0</v>
          </cell>
          <cell r="F1157">
            <v>0</v>
          </cell>
          <cell r="I1157" t="str">
            <v>R 220 EC</v>
          </cell>
          <cell r="J1157">
            <v>88219</v>
          </cell>
          <cell r="K1157" t="str">
            <v>1123  Passivation / Finition décolletage</v>
          </cell>
          <cell r="L1157">
            <v>2019</v>
          </cell>
          <cell r="M1157" t="str">
            <v>410V tri</v>
          </cell>
          <cell r="P1157">
            <v>0.29166666666666669</v>
          </cell>
          <cell r="R1157" t="str">
            <v>oui</v>
          </cell>
          <cell r="S1157" t="str">
            <v>non</v>
          </cell>
          <cell r="T1157" t="str">
            <v>non</v>
          </cell>
          <cell r="U1157" t="str">
            <v>oui</v>
          </cell>
          <cell r="V1157" t="str">
            <v>oui</v>
          </cell>
          <cell r="W1157" t="str">
            <v>non</v>
          </cell>
          <cell r="AC1157"/>
          <cell r="AF1157" t="str">
            <v>dossier géré par Maxime Charpentier</v>
          </cell>
          <cell r="AH1157" t="str">
            <v>non</v>
          </cell>
        </row>
        <row r="1158">
          <cell r="A1158" t="str">
            <v>1245</v>
          </cell>
          <cell r="B1158">
            <v>43697</v>
          </cell>
          <cell r="C1158" t="str">
            <v>Fourni pas BERM</v>
          </cell>
          <cell r="D1158" t="str">
            <v>Poste de coupe aiguille agrafé</v>
          </cell>
          <cell r="E1158">
            <v>0</v>
          </cell>
          <cell r="F1158">
            <v>0</v>
          </cell>
          <cell r="I1158"/>
          <cell r="J1158"/>
          <cell r="K1158" t="str">
            <v>1118  Colliers de fixation</v>
          </cell>
          <cell r="L1158">
            <v>2019</v>
          </cell>
          <cell r="M1158"/>
          <cell r="R1158" t="str">
            <v>non</v>
          </cell>
          <cell r="S1158" t="str">
            <v>non</v>
          </cell>
          <cell r="T1158" t="str">
            <v>non</v>
          </cell>
          <cell r="U1158" t="str">
            <v>non</v>
          </cell>
          <cell r="V1158" t="str">
            <v>non</v>
          </cell>
          <cell r="W1158" t="str">
            <v>non</v>
          </cell>
          <cell r="AF1158" t="str">
            <v>dossier géré par Florian Wojciechowski</v>
          </cell>
          <cell r="AH1158" t="str">
            <v>non</v>
          </cell>
        </row>
        <row r="1159">
          <cell r="A1159" t="str">
            <v>1246</v>
          </cell>
          <cell r="B1159">
            <v>43711</v>
          </cell>
          <cell r="C1159" t="str">
            <v>MODULA</v>
          </cell>
          <cell r="D1159" t="str">
            <v>Stockeur automatique de tringles et formes</v>
          </cell>
          <cell r="E1159">
            <v>0</v>
          </cell>
          <cell r="F1159">
            <v>0</v>
          </cell>
          <cell r="I1159" t="str">
            <v>Lift ML50D</v>
          </cell>
          <cell r="J1159" t="str">
            <v>MLD1950406 / 0204013875</v>
          </cell>
          <cell r="K1159" t="str">
            <v>1126  Confection silicones</v>
          </cell>
          <cell r="L1159">
            <v>2019</v>
          </cell>
          <cell r="M1159" t="str">
            <v>410V tri</v>
          </cell>
          <cell r="P1159" t="str">
            <v>12A - 6.5 kW</v>
          </cell>
          <cell r="R1159" t="str">
            <v>non</v>
          </cell>
          <cell r="S1159" t="str">
            <v>non</v>
          </cell>
          <cell r="T1159" t="str">
            <v>non</v>
          </cell>
          <cell r="U1159" t="str">
            <v>non</v>
          </cell>
          <cell r="V1159" t="str">
            <v>non</v>
          </cell>
          <cell r="W1159" t="str">
            <v>non</v>
          </cell>
          <cell r="AH1159" t="str">
            <v>oui</v>
          </cell>
        </row>
        <row r="1160">
          <cell r="A1160" t="str">
            <v>1247</v>
          </cell>
          <cell r="B1160">
            <v>43711</v>
          </cell>
          <cell r="C1160" t="str">
            <v>MODULA</v>
          </cell>
          <cell r="D1160" t="str">
            <v>Stockeur automatiques de tringles et formes</v>
          </cell>
          <cell r="E1160">
            <v>0</v>
          </cell>
          <cell r="F1160">
            <v>0</v>
          </cell>
          <cell r="I1160" t="str">
            <v>Lift ML50D</v>
          </cell>
          <cell r="J1160" t="str">
            <v>MLD1950405 / 0204013874</v>
          </cell>
          <cell r="K1160" t="str">
            <v>1126  Confection silicones</v>
          </cell>
          <cell r="L1160">
            <v>2019</v>
          </cell>
          <cell r="M1160" t="str">
            <v>410V tri</v>
          </cell>
          <cell r="P1160" t="str">
            <v>12A - 6.5 kW</v>
          </cell>
          <cell r="Q1160"/>
          <cell r="R1160" t="str">
            <v>non</v>
          </cell>
          <cell r="S1160" t="str">
            <v>non</v>
          </cell>
          <cell r="T1160" t="str">
            <v>non</v>
          </cell>
          <cell r="U1160" t="str">
            <v>non</v>
          </cell>
          <cell r="V1160" t="str">
            <v>non</v>
          </cell>
          <cell r="W1160" t="str">
            <v>non</v>
          </cell>
          <cell r="AC1160"/>
          <cell r="AH1160" t="str">
            <v>oui</v>
          </cell>
        </row>
        <row r="1161">
          <cell r="A1161" t="str">
            <v>1248</v>
          </cell>
          <cell r="B1161">
            <v>43614</v>
          </cell>
          <cell r="C1161"/>
          <cell r="D1161" t="str">
            <v>Etau de détinglage pour tringles de 3 m</v>
          </cell>
          <cell r="E1161">
            <v>0</v>
          </cell>
          <cell r="F1161">
            <v>0</v>
          </cell>
          <cell r="I1161"/>
          <cell r="J1161"/>
          <cell r="K1161" t="str">
            <v>1126  Confection silicones</v>
          </cell>
          <cell r="M1161"/>
          <cell r="R1161" t="str">
            <v>oui</v>
          </cell>
          <cell r="S1161" t="str">
            <v>non</v>
          </cell>
          <cell r="T1161" t="str">
            <v>non</v>
          </cell>
          <cell r="U1161" t="str">
            <v>non</v>
          </cell>
          <cell r="V1161" t="str">
            <v>non</v>
          </cell>
          <cell r="W1161" t="str">
            <v>non</v>
          </cell>
          <cell r="AF1161"/>
          <cell r="AH1161" t="str">
            <v>non</v>
          </cell>
        </row>
        <row r="1162">
          <cell r="A1162" t="str">
            <v>1249</v>
          </cell>
          <cell r="B1162">
            <v>43629</v>
          </cell>
          <cell r="C1162"/>
          <cell r="D1162" t="str">
            <v>Lampe de contrôle</v>
          </cell>
          <cell r="E1162">
            <v>0</v>
          </cell>
          <cell r="F1162">
            <v>0</v>
          </cell>
          <cell r="K1162" t="str">
            <v>1117  Soudure</v>
          </cell>
          <cell r="M1162"/>
          <cell r="R1162" t="str">
            <v>non</v>
          </cell>
          <cell r="S1162" t="str">
            <v>non</v>
          </cell>
          <cell r="T1162" t="str">
            <v>non</v>
          </cell>
          <cell r="U1162" t="str">
            <v>non</v>
          </cell>
          <cell r="V1162" t="str">
            <v>non</v>
          </cell>
          <cell r="W1162" t="str">
            <v>non</v>
          </cell>
          <cell r="AF1162"/>
          <cell r="AH1162" t="str">
            <v>non</v>
          </cell>
        </row>
        <row r="1163">
          <cell r="A1163" t="str">
            <v>1250</v>
          </cell>
          <cell r="B1163">
            <v>43630</v>
          </cell>
          <cell r="C1163"/>
          <cell r="D1163" t="str">
            <v>Chambre d'inertage pour soudure titane</v>
          </cell>
          <cell r="E1163">
            <v>0</v>
          </cell>
          <cell r="F1163">
            <v>0</v>
          </cell>
          <cell r="K1163" t="str">
            <v>1117  Soudure</v>
          </cell>
          <cell r="M1163"/>
          <cell r="R1163" t="str">
            <v>non</v>
          </cell>
          <cell r="S1163" t="str">
            <v>non</v>
          </cell>
          <cell r="T1163" t="str">
            <v>non</v>
          </cell>
          <cell r="U1163" t="str">
            <v>non</v>
          </cell>
          <cell r="V1163" t="str">
            <v>non</v>
          </cell>
          <cell r="W1163" t="str">
            <v>non</v>
          </cell>
          <cell r="AF1163" t="str">
            <v>dossier géré par Stéphane Masson</v>
          </cell>
          <cell r="AH1163" t="str">
            <v>N/A</v>
          </cell>
        </row>
        <row r="1164">
          <cell r="A1164" t="str">
            <v>1251</v>
          </cell>
          <cell r="B1164">
            <v>43630</v>
          </cell>
          <cell r="C1164"/>
          <cell r="D1164" t="str">
            <v>Machine de montage hélicoil</v>
          </cell>
          <cell r="E1164">
            <v>0</v>
          </cell>
          <cell r="F1164">
            <v>0</v>
          </cell>
          <cell r="K1164" t="str">
            <v>1123  Passivation / Finition décolletage</v>
          </cell>
          <cell r="M1164"/>
          <cell r="R1164" t="str">
            <v>non</v>
          </cell>
          <cell r="S1164" t="str">
            <v>non</v>
          </cell>
          <cell r="T1164" t="str">
            <v>non</v>
          </cell>
          <cell r="U1164" t="str">
            <v>non</v>
          </cell>
          <cell r="V1164" t="str">
            <v>non</v>
          </cell>
          <cell r="W1164" t="str">
            <v>non</v>
          </cell>
          <cell r="AF1164" t="str">
            <v>dossier géré par Stéphane Masson</v>
          </cell>
          <cell r="AH1164" t="str">
            <v>N/A</v>
          </cell>
        </row>
        <row r="1165">
          <cell r="A1165" t="str">
            <v>1252</v>
          </cell>
          <cell r="B1165">
            <v>43630</v>
          </cell>
          <cell r="C1165"/>
          <cell r="D1165" t="str">
            <v>Poste à souder acétylène oxygène</v>
          </cell>
          <cell r="E1165">
            <v>0</v>
          </cell>
          <cell r="F1165">
            <v>0</v>
          </cell>
          <cell r="K1165" t="str">
            <v>1154  Maintenance</v>
          </cell>
          <cell r="M1165" t="str">
            <v>sans</v>
          </cell>
          <cell r="R1165" t="str">
            <v>non</v>
          </cell>
          <cell r="S1165" t="str">
            <v>non</v>
          </cell>
          <cell r="T1165" t="str">
            <v>non</v>
          </cell>
          <cell r="U1165" t="str">
            <v>non</v>
          </cell>
          <cell r="V1165" t="str">
            <v>non</v>
          </cell>
          <cell r="W1165" t="str">
            <v>non</v>
          </cell>
          <cell r="AH1165" t="str">
            <v>non</v>
          </cell>
        </row>
        <row r="1166">
          <cell r="A1166" t="str">
            <v>1253</v>
          </cell>
          <cell r="B1166">
            <v>43641</v>
          </cell>
          <cell r="C1166" t="str">
            <v>HUCHEZ</v>
          </cell>
          <cell r="D1166" t="str">
            <v>Potence à flèche sur fût - Force 100 kg</v>
          </cell>
          <cell r="E1166">
            <v>0</v>
          </cell>
          <cell r="F1166">
            <v>0</v>
          </cell>
          <cell r="I1166">
            <v>912</v>
          </cell>
          <cell r="K1166" t="str">
            <v>1162  Environnement</v>
          </cell>
          <cell r="M1166" t="str">
            <v>230V mono</v>
          </cell>
          <cell r="P1166"/>
          <cell r="R1166" t="str">
            <v>non</v>
          </cell>
          <cell r="S1166" t="str">
            <v>non</v>
          </cell>
          <cell r="T1166" t="str">
            <v>non</v>
          </cell>
          <cell r="U1166" t="str">
            <v>non</v>
          </cell>
          <cell r="V1166" t="str">
            <v>non</v>
          </cell>
          <cell r="W1166" t="str">
            <v>non</v>
          </cell>
          <cell r="AE1166"/>
          <cell r="AF1166"/>
          <cell r="AH1166" t="str">
            <v>non</v>
          </cell>
        </row>
        <row r="1167">
          <cell r="A1167" t="str">
            <v>1254</v>
          </cell>
          <cell r="B1167">
            <v>43677</v>
          </cell>
          <cell r="C1167" t="str">
            <v>EMG</v>
          </cell>
          <cell r="D1167" t="str">
            <v>Presse à genouillère 1.5T</v>
          </cell>
          <cell r="E1167">
            <v>43677.582638888889</v>
          </cell>
          <cell r="F1167">
            <v>0</v>
          </cell>
          <cell r="I1167" t="str">
            <v>15HR LP</v>
          </cell>
          <cell r="K1167" t="str">
            <v>1162  Environnement</v>
          </cell>
          <cell r="R1167" t="str">
            <v>non</v>
          </cell>
          <cell r="S1167" t="str">
            <v>non</v>
          </cell>
          <cell r="T1167" t="str">
            <v>non</v>
          </cell>
          <cell r="U1167" t="str">
            <v>non</v>
          </cell>
          <cell r="V1167" t="str">
            <v>non</v>
          </cell>
          <cell r="W1167" t="str">
            <v>non</v>
          </cell>
          <cell r="AF1167"/>
          <cell r="AH1167" t="str">
            <v>non</v>
          </cell>
        </row>
        <row r="1168">
          <cell r="A1168" t="str">
            <v>1255</v>
          </cell>
          <cell r="B1168">
            <v>43678</v>
          </cell>
          <cell r="C1168" t="str">
            <v>ZUND</v>
          </cell>
          <cell r="D1168" t="str">
            <v>Table de découpe numérique polyvalente</v>
          </cell>
          <cell r="E1168">
            <v>0</v>
          </cell>
          <cell r="F1168">
            <v>0</v>
          </cell>
          <cell r="I1168" t="str">
            <v>G3 XL3200</v>
          </cell>
          <cell r="J1168"/>
          <cell r="K1168" t="str">
            <v>1126  Confection silicones</v>
          </cell>
          <cell r="M1168" t="str">
            <v>410V tri</v>
          </cell>
          <cell r="R1168" t="str">
            <v>oui</v>
          </cell>
          <cell r="S1168" t="str">
            <v>non</v>
          </cell>
          <cell r="T1168" t="str">
            <v>non</v>
          </cell>
          <cell r="U1168" t="str">
            <v>non</v>
          </cell>
          <cell r="V1168" t="str">
            <v>non</v>
          </cell>
          <cell r="W1168" t="str">
            <v>non</v>
          </cell>
          <cell r="AE1168"/>
          <cell r="AF1168" t="str">
            <v>dossier géré par S. Delas</v>
          </cell>
          <cell r="AH1168" t="str">
            <v>oui</v>
          </cell>
        </row>
        <row r="1169">
          <cell r="A1169" t="str">
            <v>1256</v>
          </cell>
          <cell r="B1169">
            <v>43697</v>
          </cell>
          <cell r="C1169"/>
          <cell r="D1169" t="str">
            <v>Presse de reconditionnement pain de silicone en fût</v>
          </cell>
          <cell r="E1169">
            <v>0</v>
          </cell>
          <cell r="F1169">
            <v>0</v>
          </cell>
          <cell r="I1169"/>
          <cell r="J1169"/>
          <cell r="K1169"/>
          <cell r="L1169"/>
          <cell r="M1169"/>
          <cell r="Q1169"/>
          <cell r="R1169" t="str">
            <v>non</v>
          </cell>
          <cell r="S1169" t="str">
            <v>non</v>
          </cell>
          <cell r="T1169" t="str">
            <v>non</v>
          </cell>
          <cell r="U1169" t="str">
            <v>non</v>
          </cell>
          <cell r="V1169" t="str">
            <v>non</v>
          </cell>
          <cell r="W1169" t="str">
            <v>non</v>
          </cell>
          <cell r="AC1169"/>
          <cell r="AE1169"/>
          <cell r="AF1169" t="str">
            <v>dossier géré par Christophe Schadeck</v>
          </cell>
          <cell r="AH1169" t="str">
            <v>N/A</v>
          </cell>
        </row>
        <row r="1170">
          <cell r="A1170" t="str">
            <v>1257</v>
          </cell>
          <cell r="B1170">
            <v>43810</v>
          </cell>
          <cell r="C1170"/>
          <cell r="D1170" t="str">
            <v>four à convoyeur</v>
          </cell>
          <cell r="E1170">
            <v>0</v>
          </cell>
          <cell r="F1170">
            <v>0</v>
          </cell>
          <cell r="I1170"/>
          <cell r="J1170"/>
          <cell r="K1170" t="str">
            <v>1118  Colliers de fixation</v>
          </cell>
          <cell r="L1170"/>
          <cell r="M1170"/>
          <cell r="Q1170"/>
          <cell r="R1170" t="str">
            <v>non</v>
          </cell>
          <cell r="S1170" t="str">
            <v>non</v>
          </cell>
          <cell r="T1170" t="str">
            <v>non</v>
          </cell>
          <cell r="U1170" t="str">
            <v>non</v>
          </cell>
          <cell r="V1170" t="str">
            <v>non</v>
          </cell>
          <cell r="W1170" t="str">
            <v>non</v>
          </cell>
          <cell r="AC1170"/>
          <cell r="AE1170"/>
          <cell r="AF1170" t="str">
            <v>dossier géré par C. Schadeck</v>
          </cell>
          <cell r="AH1170" t="str">
            <v>N/A</v>
          </cell>
        </row>
        <row r="1171">
          <cell r="A1171" t="str">
            <v>1258</v>
          </cell>
          <cell r="B1171">
            <v>43746</v>
          </cell>
          <cell r="C1171" t="str">
            <v>France Etuves</v>
          </cell>
          <cell r="D1171" t="str">
            <v>Etuve haute température 450°C</v>
          </cell>
          <cell r="E1171">
            <v>0</v>
          </cell>
          <cell r="F1171">
            <v>0</v>
          </cell>
          <cell r="I1171" t="str">
            <v>XHT112</v>
          </cell>
          <cell r="J1171"/>
          <cell r="K1171" t="str">
            <v>1157  Contrôle</v>
          </cell>
          <cell r="M1171" t="str">
            <v>230V tri</v>
          </cell>
          <cell r="P1171" t="str">
            <v>5000 W</v>
          </cell>
          <cell r="R1171" t="str">
            <v>non</v>
          </cell>
          <cell r="S1171" t="str">
            <v>non</v>
          </cell>
          <cell r="T1171" t="str">
            <v>non</v>
          </cell>
          <cell r="U1171" t="str">
            <v>non</v>
          </cell>
          <cell r="V1171" t="str">
            <v>non</v>
          </cell>
          <cell r="W1171" t="str">
            <v>non</v>
          </cell>
          <cell r="AC1171"/>
          <cell r="AE1171"/>
          <cell r="AH1171" t="str">
            <v>N/A</v>
          </cell>
        </row>
        <row r="1172">
          <cell r="A1172" t="str">
            <v>1259</v>
          </cell>
          <cell r="B1172">
            <v>43746</v>
          </cell>
          <cell r="C1172" t="str">
            <v>MAPLAN</v>
          </cell>
          <cell r="D1172" t="str">
            <v>Presse verticale 4 colonnes 1590 kN</v>
          </cell>
          <cell r="E1172">
            <v>0</v>
          </cell>
          <cell r="F1172">
            <v>0</v>
          </cell>
          <cell r="I1172"/>
          <cell r="J1172"/>
          <cell r="K1172"/>
          <cell r="L1172"/>
          <cell r="M1172"/>
          <cell r="Q1172"/>
          <cell r="R1172" t="str">
            <v>non</v>
          </cell>
          <cell r="S1172" t="str">
            <v>non</v>
          </cell>
          <cell r="T1172" t="str">
            <v>non</v>
          </cell>
          <cell r="U1172" t="str">
            <v>non</v>
          </cell>
          <cell r="V1172" t="str">
            <v>non</v>
          </cell>
          <cell r="W1172" t="str">
            <v>non</v>
          </cell>
          <cell r="AC1172"/>
          <cell r="AE1172"/>
          <cell r="AF1172"/>
          <cell r="AH1172" t="str">
            <v>N/A</v>
          </cell>
        </row>
        <row r="1173">
          <cell r="A1173" t="str">
            <v>1260</v>
          </cell>
          <cell r="B1173">
            <v>43746</v>
          </cell>
          <cell r="C1173" t="str">
            <v>MAPLAN</v>
          </cell>
          <cell r="D1173" t="str">
            <v>Presse verticale 4 colonnes 1590 kN</v>
          </cell>
          <cell r="E1173">
            <v>0</v>
          </cell>
          <cell r="F1173">
            <v>0</v>
          </cell>
          <cell r="I1173"/>
          <cell r="K1173"/>
          <cell r="L1173"/>
          <cell r="M1173"/>
          <cell r="Q1173"/>
          <cell r="R1173" t="str">
            <v>non</v>
          </cell>
          <cell r="S1173" t="str">
            <v>non</v>
          </cell>
          <cell r="T1173" t="str">
            <v>non</v>
          </cell>
          <cell r="U1173" t="str">
            <v>non</v>
          </cell>
          <cell r="V1173" t="str">
            <v>non</v>
          </cell>
          <cell r="W1173" t="str">
            <v>non</v>
          </cell>
          <cell r="AC1173"/>
          <cell r="AE1173"/>
          <cell r="AH1173" t="str">
            <v>N/A</v>
          </cell>
        </row>
        <row r="1174">
          <cell r="A1174" t="str">
            <v>1262</v>
          </cell>
          <cell r="B1174">
            <v>43754</v>
          </cell>
          <cell r="C1174" t="str">
            <v>TEA International S.r.l.</v>
          </cell>
          <cell r="D1174" t="str">
            <v>Palan électrique 200 kg</v>
          </cell>
          <cell r="E1174">
            <v>0</v>
          </cell>
          <cell r="F1174">
            <v>0</v>
          </cell>
          <cell r="I1174" t="str">
            <v>TT125</v>
          </cell>
          <cell r="J1174">
            <v>19020190</v>
          </cell>
          <cell r="K1174" t="str">
            <v>1126  Confection silicones</v>
          </cell>
          <cell r="L1174">
            <v>2019</v>
          </cell>
          <cell r="M1174" t="str">
            <v>230V mono</v>
          </cell>
          <cell r="Q1174"/>
          <cell r="R1174" t="str">
            <v>non</v>
          </cell>
          <cell r="S1174" t="str">
            <v>non</v>
          </cell>
          <cell r="T1174" t="str">
            <v>non</v>
          </cell>
          <cell r="U1174" t="str">
            <v>non</v>
          </cell>
          <cell r="V1174" t="str">
            <v>non</v>
          </cell>
          <cell r="W1174" t="str">
            <v>non</v>
          </cell>
          <cell r="AC1174"/>
          <cell r="AE1174"/>
          <cell r="AF1174" t="str">
            <v>Monté sur potence sur pied</v>
          </cell>
          <cell r="AH1174" t="str">
            <v>non</v>
          </cell>
        </row>
        <row r="1175">
          <cell r="A1175" t="str">
            <v>1263</v>
          </cell>
          <cell r="B1175">
            <v>43754</v>
          </cell>
          <cell r="C1175" t="str">
            <v>DOPAG</v>
          </cell>
          <cell r="D1175" t="str">
            <v>Dispositif pompage et distribution pour silicone</v>
          </cell>
          <cell r="E1175">
            <v>0</v>
          </cell>
          <cell r="F1175">
            <v>0</v>
          </cell>
          <cell r="I1175" t="str">
            <v>P80</v>
          </cell>
          <cell r="J1175"/>
          <cell r="K1175"/>
          <cell r="L1175"/>
          <cell r="M1175"/>
          <cell r="Q1175"/>
          <cell r="R1175" t="str">
            <v>non</v>
          </cell>
          <cell r="S1175" t="str">
            <v>non</v>
          </cell>
          <cell r="T1175" t="str">
            <v>non</v>
          </cell>
          <cell r="U1175" t="str">
            <v>non</v>
          </cell>
          <cell r="V1175" t="str">
            <v>non</v>
          </cell>
          <cell r="W1175" t="str">
            <v>non</v>
          </cell>
          <cell r="AC1175"/>
          <cell r="AE1175"/>
          <cell r="AF1175" t="str">
            <v>dossier géré par Christophe Schadeck</v>
          </cell>
          <cell r="AH1175" t="str">
            <v>N/A</v>
          </cell>
        </row>
        <row r="1176">
          <cell r="A1176" t="str">
            <v>1265</v>
          </cell>
          <cell r="B1176">
            <v>43783</v>
          </cell>
          <cell r="C1176"/>
          <cell r="D1176" t="str">
            <v>PIR</v>
          </cell>
          <cell r="E1176">
            <v>43784.540972222225</v>
          </cell>
          <cell r="F1176">
            <v>0</v>
          </cell>
          <cell r="I1176"/>
          <cell r="J1176"/>
          <cell r="K1176" t="str">
            <v>1154  Maintenance</v>
          </cell>
          <cell r="L1176"/>
          <cell r="M1176" t="str">
            <v>sans</v>
          </cell>
          <cell r="Q1176"/>
          <cell r="R1176" t="str">
            <v>non</v>
          </cell>
          <cell r="S1176" t="str">
            <v>non</v>
          </cell>
          <cell r="T1176" t="str">
            <v>non</v>
          </cell>
          <cell r="U1176" t="str">
            <v>non</v>
          </cell>
          <cell r="V1176" t="str">
            <v>non</v>
          </cell>
          <cell r="W1176" t="str">
            <v>non</v>
          </cell>
          <cell r="AC1176"/>
          <cell r="AE1176"/>
          <cell r="AH1176" t="str">
            <v>non</v>
          </cell>
        </row>
        <row r="1177">
          <cell r="A1177" t="str">
            <v>1266</v>
          </cell>
          <cell r="B1177">
            <v>43788</v>
          </cell>
          <cell r="C1177"/>
          <cell r="D1177" t="str">
            <v>ilot robotisé colliers TS147</v>
          </cell>
          <cell r="E1177">
            <v>0</v>
          </cell>
          <cell r="F1177">
            <v>0</v>
          </cell>
          <cell r="I1177"/>
          <cell r="J1177"/>
          <cell r="K1177" t="str">
            <v>1118  Colliers de fixation</v>
          </cell>
          <cell r="M1177"/>
          <cell r="Q1177"/>
          <cell r="R1177" t="str">
            <v>non</v>
          </cell>
          <cell r="S1177" t="str">
            <v>non</v>
          </cell>
          <cell r="T1177" t="str">
            <v>non</v>
          </cell>
          <cell r="U1177" t="str">
            <v>non</v>
          </cell>
          <cell r="V1177" t="str">
            <v>non</v>
          </cell>
          <cell r="W1177" t="str">
            <v>non</v>
          </cell>
          <cell r="AC1177"/>
          <cell r="AE1177"/>
          <cell r="AF1177" t="str">
            <v>Dossier géré par Olivier Nicolas et Christophe Schadeck</v>
          </cell>
          <cell r="AH1177" t="str">
            <v>oui</v>
          </cell>
        </row>
        <row r="1178">
          <cell r="A1178" t="str">
            <v>1267</v>
          </cell>
          <cell r="B1178">
            <v>43788</v>
          </cell>
          <cell r="C1178" t="str">
            <v>PRONOMIC</v>
          </cell>
          <cell r="D1178" t="str">
            <v>Manipulateur de moules</v>
          </cell>
          <cell r="E1178">
            <v>0</v>
          </cell>
          <cell r="F1178">
            <v>0</v>
          </cell>
          <cell r="I1178" t="str">
            <v>Drive &amp; lift</v>
          </cell>
          <cell r="J1178"/>
          <cell r="K1178" t="str">
            <v>1118  Colliers de fixation</v>
          </cell>
          <cell r="M1178"/>
          <cell r="P1178"/>
          <cell r="R1178" t="str">
            <v>non</v>
          </cell>
          <cell r="S1178" t="str">
            <v>non</v>
          </cell>
          <cell r="T1178" t="str">
            <v>non</v>
          </cell>
          <cell r="U1178" t="str">
            <v>non</v>
          </cell>
          <cell r="V1178" t="str">
            <v>non</v>
          </cell>
          <cell r="W1178" t="str">
            <v>non</v>
          </cell>
          <cell r="AC1178"/>
          <cell r="AE1178"/>
          <cell r="AF1178" t="str">
            <v>géré par Christphe Schadeck</v>
          </cell>
          <cell r="AH1178" t="str">
            <v>non</v>
          </cell>
        </row>
        <row r="1179">
          <cell r="A1179" t="str">
            <v>1268</v>
          </cell>
          <cell r="B1179">
            <v>43788</v>
          </cell>
          <cell r="C1179"/>
          <cell r="D1179" t="str">
            <v>Etuve post cuisson</v>
          </cell>
          <cell r="E1179">
            <v>0</v>
          </cell>
          <cell r="F1179">
            <v>0</v>
          </cell>
          <cell r="I1179"/>
          <cell r="K1179" t="str">
            <v>1118  Colliers de fixation</v>
          </cell>
          <cell r="M1179"/>
          <cell r="Q1179"/>
          <cell r="R1179" t="str">
            <v>non</v>
          </cell>
          <cell r="S1179" t="str">
            <v>non</v>
          </cell>
          <cell r="T1179" t="str">
            <v>non</v>
          </cell>
          <cell r="U1179" t="str">
            <v>non</v>
          </cell>
          <cell r="V1179" t="str">
            <v>non</v>
          </cell>
          <cell r="W1179" t="str">
            <v>non</v>
          </cell>
          <cell r="AE1179"/>
          <cell r="AF1179" t="str">
            <v>géré par Christophe Schadeck</v>
          </cell>
          <cell r="AH1179" t="str">
            <v>N/A</v>
          </cell>
        </row>
        <row r="1180">
          <cell r="A1180" t="str">
            <v>1276</v>
          </cell>
          <cell r="B1180">
            <v>43817</v>
          </cell>
          <cell r="C1180" t="str">
            <v>SID</v>
          </cell>
          <cell r="D1180" t="str">
            <v>Machine de nettoyage</v>
          </cell>
          <cell r="E1180">
            <v>0</v>
          </cell>
          <cell r="F1180">
            <v>0</v>
          </cell>
          <cell r="I1180"/>
          <cell r="J1180"/>
          <cell r="K1180"/>
          <cell r="L1180"/>
          <cell r="M1180"/>
          <cell r="Q1180"/>
          <cell r="R1180" t="str">
            <v>non</v>
          </cell>
          <cell r="S1180" t="str">
            <v>non</v>
          </cell>
          <cell r="T1180" t="str">
            <v>non</v>
          </cell>
          <cell r="U1180" t="str">
            <v>non</v>
          </cell>
          <cell r="V1180" t="str">
            <v>non</v>
          </cell>
          <cell r="W1180" t="str">
            <v>non</v>
          </cell>
          <cell r="AC1180"/>
          <cell r="AE1180"/>
          <cell r="AH1180" t="str">
            <v>N/A</v>
          </cell>
        </row>
        <row r="1181">
          <cell r="A1181" t="str">
            <v>1277</v>
          </cell>
          <cell r="B1181">
            <v>43817</v>
          </cell>
          <cell r="C1181" t="str">
            <v>FRANCE ETUVE</v>
          </cell>
          <cell r="D1181" t="str">
            <v>Etuve</v>
          </cell>
          <cell r="E1181">
            <v>0</v>
          </cell>
          <cell r="F1181">
            <v>0</v>
          </cell>
          <cell r="I1181" t="str">
            <v>XU980</v>
          </cell>
          <cell r="J1181"/>
          <cell r="K1181"/>
          <cell r="L1181"/>
          <cell r="M1181"/>
          <cell r="R1181" t="str">
            <v>non</v>
          </cell>
          <cell r="S1181" t="str">
            <v>non</v>
          </cell>
          <cell r="T1181" t="str">
            <v>non</v>
          </cell>
          <cell r="U1181" t="str">
            <v>non</v>
          </cell>
          <cell r="V1181" t="str">
            <v>non</v>
          </cell>
          <cell r="W1181" t="str">
            <v>non</v>
          </cell>
          <cell r="AH1181" t="str">
            <v>N/A</v>
          </cell>
        </row>
        <row r="1182">
          <cell r="A1182" t="str">
            <v>1278</v>
          </cell>
          <cell r="B1182">
            <v>43817</v>
          </cell>
          <cell r="C1182" t="str">
            <v>FRANCE ETUVE</v>
          </cell>
          <cell r="D1182" t="str">
            <v>Etuve</v>
          </cell>
          <cell r="E1182">
            <v>0</v>
          </cell>
          <cell r="F1182">
            <v>0</v>
          </cell>
          <cell r="I1182" t="str">
            <v>XU980</v>
          </cell>
          <cell r="J1182"/>
          <cell r="K1182"/>
          <cell r="M1182"/>
          <cell r="R1182" t="str">
            <v>non</v>
          </cell>
          <cell r="S1182" t="str">
            <v>non</v>
          </cell>
          <cell r="T1182" t="str">
            <v>non</v>
          </cell>
          <cell r="U1182" t="str">
            <v>non</v>
          </cell>
          <cell r="V1182" t="str">
            <v>non</v>
          </cell>
          <cell r="W1182" t="str">
            <v>non</v>
          </cell>
          <cell r="AC1182"/>
          <cell r="AH1182" t="str">
            <v>N/A</v>
          </cell>
        </row>
        <row r="1183">
          <cell r="A1183" t="str">
            <v>1279</v>
          </cell>
          <cell r="B1183">
            <v>43818</v>
          </cell>
          <cell r="C1183" t="str">
            <v>DOMINO</v>
          </cell>
          <cell r="D1183" t="str">
            <v>Imprimante jet d'encre (gaines)</v>
          </cell>
          <cell r="E1183">
            <v>0</v>
          </cell>
          <cell r="F1183">
            <v>0</v>
          </cell>
          <cell r="I1183" t="str">
            <v>Ax350i</v>
          </cell>
          <cell r="J1183"/>
          <cell r="K1183" t="str">
            <v>1125  Gaines légères</v>
          </cell>
          <cell r="L1183"/>
          <cell r="M1183" t="str">
            <v>230V mono</v>
          </cell>
          <cell r="Q1183"/>
          <cell r="R1183" t="str">
            <v>non</v>
          </cell>
          <cell r="S1183" t="str">
            <v>non</v>
          </cell>
          <cell r="T1183" t="str">
            <v>non</v>
          </cell>
          <cell r="U1183" t="str">
            <v>non</v>
          </cell>
          <cell r="V1183" t="str">
            <v>non</v>
          </cell>
          <cell r="W1183" t="str">
            <v>non</v>
          </cell>
          <cell r="AC1183"/>
          <cell r="AE1183"/>
          <cell r="AH1183" t="str">
            <v>oui</v>
          </cell>
        </row>
        <row r="1184">
          <cell r="A1184" t="str">
            <v>1280</v>
          </cell>
          <cell r="B1184">
            <v>43818</v>
          </cell>
          <cell r="C1184" t="str">
            <v>DOMINO</v>
          </cell>
          <cell r="D1184" t="str">
            <v>Imprimante jet d'encre (confection)</v>
          </cell>
          <cell r="E1184">
            <v>0</v>
          </cell>
          <cell r="F1184">
            <v>0</v>
          </cell>
          <cell r="G1184"/>
          <cell r="I1184" t="str">
            <v>Ax350i</v>
          </cell>
          <cell r="J1184"/>
          <cell r="K1184" t="str">
            <v>1126  Confection silicones</v>
          </cell>
          <cell r="L1184"/>
          <cell r="M1184" t="str">
            <v>230V mono</v>
          </cell>
          <cell r="P1184"/>
          <cell r="R1184" t="str">
            <v>non</v>
          </cell>
          <cell r="S1184" t="str">
            <v>non</v>
          </cell>
          <cell r="T1184" t="str">
            <v>non</v>
          </cell>
          <cell r="U1184" t="str">
            <v>non</v>
          </cell>
          <cell r="V1184" t="str">
            <v>non</v>
          </cell>
          <cell r="W1184" t="str">
            <v>non</v>
          </cell>
          <cell r="AC1184"/>
          <cell r="AE1184"/>
          <cell r="AF1184"/>
          <cell r="AH1184" t="str">
            <v>oui</v>
          </cell>
        </row>
        <row r="1185">
          <cell r="A1185" t="str">
            <v>1281</v>
          </cell>
          <cell r="B1185">
            <v>43818</v>
          </cell>
          <cell r="C1185" t="str">
            <v>DOMINO</v>
          </cell>
          <cell r="D1185" t="str">
            <v>Imprimante jet d'encre (Linkeo)</v>
          </cell>
          <cell r="E1185">
            <v>0</v>
          </cell>
          <cell r="F1185">
            <v>0</v>
          </cell>
          <cell r="G1185"/>
          <cell r="I1185" t="str">
            <v>Ax350i</v>
          </cell>
          <cell r="J1185"/>
          <cell r="K1185" t="str">
            <v>1128  Linkeo</v>
          </cell>
          <cell r="L1185"/>
          <cell r="M1185" t="str">
            <v>230V mono</v>
          </cell>
          <cell r="R1185" t="str">
            <v>non</v>
          </cell>
          <cell r="S1185" t="str">
            <v>non</v>
          </cell>
          <cell r="T1185" t="str">
            <v>non</v>
          </cell>
          <cell r="U1185" t="str">
            <v>non</v>
          </cell>
          <cell r="V1185" t="str">
            <v>non</v>
          </cell>
          <cell r="W1185" t="str">
            <v>non</v>
          </cell>
          <cell r="AC1185"/>
          <cell r="AE1185"/>
          <cell r="AH1185" t="str">
            <v>oui</v>
          </cell>
        </row>
        <row r="1186">
          <cell r="A1186" t="str">
            <v>1282</v>
          </cell>
          <cell r="B1186">
            <v>43818</v>
          </cell>
          <cell r="C1186" t="str">
            <v>DOMINO</v>
          </cell>
          <cell r="D1186" t="str">
            <v>Imprimante jet d'encre bleue (confection)</v>
          </cell>
          <cell r="E1186">
            <v>0</v>
          </cell>
          <cell r="F1186">
            <v>0</v>
          </cell>
          <cell r="G1186"/>
          <cell r="I1186" t="str">
            <v>Ax350i - Opaque</v>
          </cell>
          <cell r="J1186"/>
          <cell r="K1186" t="str">
            <v>1126  Confection silicones</v>
          </cell>
          <cell r="L1186"/>
          <cell r="M1186" t="str">
            <v>230V mono</v>
          </cell>
          <cell r="Q1186"/>
          <cell r="R1186" t="str">
            <v>non</v>
          </cell>
          <cell r="S1186" t="str">
            <v>non</v>
          </cell>
          <cell r="T1186" t="str">
            <v>non</v>
          </cell>
          <cell r="U1186" t="str">
            <v>non</v>
          </cell>
          <cell r="V1186" t="str">
            <v>non</v>
          </cell>
          <cell r="W1186" t="str">
            <v>non</v>
          </cell>
          <cell r="AC1186"/>
          <cell r="AH1186" t="str">
            <v>oui</v>
          </cell>
        </row>
        <row r="1187">
          <cell r="A1187" t="str">
            <v>1283</v>
          </cell>
          <cell r="B1187">
            <v>43818</v>
          </cell>
          <cell r="C1187" t="str">
            <v>Orbitallum</v>
          </cell>
          <cell r="D1187" t="str">
            <v>Tête de soudure orbitale</v>
          </cell>
          <cell r="E1187">
            <v>0</v>
          </cell>
          <cell r="F1187">
            <v>0</v>
          </cell>
          <cell r="I1187" t="str">
            <v>Orbimat 300 CA AC/DC</v>
          </cell>
          <cell r="J1187" t="str">
            <v>2019-628</v>
          </cell>
          <cell r="K1187" t="str">
            <v>1117  Soudure</v>
          </cell>
          <cell r="L1187"/>
          <cell r="M1187" t="str">
            <v>410V tri</v>
          </cell>
          <cell r="Q1187"/>
          <cell r="R1187" t="str">
            <v>non</v>
          </cell>
          <cell r="S1187" t="str">
            <v>non</v>
          </cell>
          <cell r="T1187" t="str">
            <v>non</v>
          </cell>
          <cell r="U1187" t="str">
            <v>non</v>
          </cell>
          <cell r="V1187" t="str">
            <v>non</v>
          </cell>
          <cell r="W1187" t="str">
            <v>non</v>
          </cell>
          <cell r="AE1187"/>
          <cell r="AF1187"/>
          <cell r="AH1187" t="str">
            <v>non</v>
          </cell>
        </row>
        <row r="1188">
          <cell r="A1188" t="str">
            <v>1284</v>
          </cell>
          <cell r="B1188">
            <v>43818</v>
          </cell>
          <cell r="C1188" t="str">
            <v>Orbitallum</v>
          </cell>
          <cell r="D1188" t="str">
            <v>Générateur de soudure</v>
          </cell>
          <cell r="E1188">
            <v>0</v>
          </cell>
          <cell r="F1188">
            <v>0</v>
          </cell>
          <cell r="I1188" t="str">
            <v>OW19</v>
          </cell>
          <cell r="J1188">
            <v>2393</v>
          </cell>
          <cell r="K1188" t="str">
            <v>1117  Soudure</v>
          </cell>
          <cell r="L1188">
            <v>2019</v>
          </cell>
          <cell r="M1188" t="str">
            <v>410V tri</v>
          </cell>
          <cell r="R1188" t="str">
            <v>non</v>
          </cell>
          <cell r="S1188" t="str">
            <v>non</v>
          </cell>
          <cell r="T1188" t="str">
            <v>non</v>
          </cell>
          <cell r="U1188" t="str">
            <v>non</v>
          </cell>
          <cell r="V1188" t="str">
            <v>non</v>
          </cell>
          <cell r="W1188" t="str">
            <v>non</v>
          </cell>
          <cell r="AH1188" t="str">
            <v>non</v>
          </cell>
        </row>
        <row r="1189">
          <cell r="A1189" t="str">
            <v>1285</v>
          </cell>
          <cell r="B1189">
            <v>43840</v>
          </cell>
          <cell r="C1189" t="str">
            <v>Fabrication ESPA</v>
          </cell>
          <cell r="D1189" t="str">
            <v>Poste de détringlage 1 mètre</v>
          </cell>
          <cell r="E1189">
            <v>0</v>
          </cell>
          <cell r="F1189">
            <v>0</v>
          </cell>
          <cell r="K1189" t="str">
            <v>1126  Confection silicones</v>
          </cell>
          <cell r="M1189" t="str">
            <v>sans</v>
          </cell>
          <cell r="R1189" t="str">
            <v>non</v>
          </cell>
          <cell r="S1189" t="str">
            <v>non</v>
          </cell>
          <cell r="T1189" t="str">
            <v>non</v>
          </cell>
          <cell r="U1189" t="str">
            <v>non</v>
          </cell>
          <cell r="V1189" t="str">
            <v>non</v>
          </cell>
          <cell r="W1189" t="str">
            <v>non</v>
          </cell>
          <cell r="AH1189" t="str">
            <v>non</v>
          </cell>
        </row>
        <row r="1190">
          <cell r="A1190" t="str">
            <v>1286</v>
          </cell>
          <cell r="B1190">
            <v>43887</v>
          </cell>
          <cell r="D1190" t="str">
            <v>Poste prototype de détringlage</v>
          </cell>
          <cell r="E1190">
            <v>0</v>
          </cell>
          <cell r="F1190">
            <v>0</v>
          </cell>
          <cell r="R1190" t="str">
            <v>non</v>
          </cell>
          <cell r="S1190" t="str">
            <v>non</v>
          </cell>
          <cell r="T1190" t="str">
            <v>non</v>
          </cell>
          <cell r="U1190" t="str">
            <v>non</v>
          </cell>
          <cell r="V1190" t="str">
            <v>non</v>
          </cell>
          <cell r="W1190" t="str">
            <v>non</v>
          </cell>
          <cell r="AH1190" t="str">
            <v>N/A</v>
          </cell>
        </row>
        <row r="1191">
          <cell r="A1191" t="str">
            <v>1287</v>
          </cell>
          <cell r="B1191">
            <v>43887</v>
          </cell>
          <cell r="C1191" t="str">
            <v>FRANCO PACK</v>
          </cell>
          <cell r="D1191" t="str">
            <v>Soudeuse Sac</v>
          </cell>
          <cell r="E1191">
            <v>0</v>
          </cell>
          <cell r="F1191">
            <v>0</v>
          </cell>
          <cell r="I1191" t="str">
            <v>721 MGMI</v>
          </cell>
          <cell r="R1191" t="str">
            <v>non</v>
          </cell>
          <cell r="S1191" t="str">
            <v>non</v>
          </cell>
          <cell r="T1191" t="str">
            <v>non</v>
          </cell>
          <cell r="U1191" t="str">
            <v>non</v>
          </cell>
          <cell r="V1191" t="str">
            <v>non</v>
          </cell>
          <cell r="W1191" t="str">
            <v>non</v>
          </cell>
          <cell r="AH1191" t="str">
            <v>N/A</v>
          </cell>
        </row>
        <row r="1192">
          <cell r="A1192" t="str">
            <v>1288</v>
          </cell>
          <cell r="B1192">
            <v>43887</v>
          </cell>
          <cell r="C1192" t="str">
            <v>FRANCO PACK</v>
          </cell>
          <cell r="D1192" t="str">
            <v>Soudeuse Sac</v>
          </cell>
          <cell r="E1192">
            <v>0</v>
          </cell>
          <cell r="F1192">
            <v>0</v>
          </cell>
          <cell r="I1192" t="str">
            <v>721 MGMI</v>
          </cell>
          <cell r="R1192" t="str">
            <v>non</v>
          </cell>
          <cell r="S1192" t="str">
            <v>non</v>
          </cell>
          <cell r="T1192" t="str">
            <v>non</v>
          </cell>
          <cell r="U1192" t="str">
            <v>non</v>
          </cell>
          <cell r="V1192" t="str">
            <v>non</v>
          </cell>
          <cell r="W1192" t="str">
            <v>non</v>
          </cell>
          <cell r="AH1192" t="str">
            <v>N/A</v>
          </cell>
        </row>
        <row r="1193">
          <cell r="A1193" t="str">
            <v>1289</v>
          </cell>
          <cell r="B1193">
            <v>43893</v>
          </cell>
          <cell r="C1193" t="str">
            <v>Neu Fevi</v>
          </cell>
          <cell r="D1193" t="str">
            <v>Extraction d'air sur tour de 10 n°117</v>
          </cell>
          <cell r="E1193">
            <v>43910.540972222225</v>
          </cell>
          <cell r="F1193">
            <v>0</v>
          </cell>
          <cell r="K1193" t="str">
            <v>1115  Tuyaux</v>
          </cell>
          <cell r="M1193" t="str">
            <v>230V tri</v>
          </cell>
          <cell r="P1193" t="str">
            <v>2.2KW</v>
          </cell>
          <cell r="R1193" t="str">
            <v>non</v>
          </cell>
          <cell r="S1193" t="str">
            <v>non</v>
          </cell>
          <cell r="T1193" t="str">
            <v>non</v>
          </cell>
          <cell r="U1193" t="str">
            <v>non</v>
          </cell>
          <cell r="V1193" t="str">
            <v>non</v>
          </cell>
          <cell r="W1193" t="str">
            <v>non</v>
          </cell>
          <cell r="AH1193" t="str">
            <v>non</v>
          </cell>
        </row>
        <row r="1194">
          <cell r="A1194" t="str">
            <v>1290</v>
          </cell>
          <cell r="B1194">
            <v>43893</v>
          </cell>
          <cell r="C1194" t="str">
            <v>Neu Fevi</v>
          </cell>
          <cell r="D1194" t="str">
            <v>Extraction de talc sur extrudeuse n°169</v>
          </cell>
          <cell r="E1194">
            <v>43906.540972222225</v>
          </cell>
          <cell r="F1194">
            <v>0</v>
          </cell>
          <cell r="K1194" t="str">
            <v>1114  Extrusion</v>
          </cell>
          <cell r="M1194" t="str">
            <v>230V tri</v>
          </cell>
          <cell r="P1194" t="str">
            <v>0.75KW</v>
          </cell>
          <cell r="R1194" t="str">
            <v>non</v>
          </cell>
          <cell r="S1194" t="str">
            <v>non</v>
          </cell>
          <cell r="T1194" t="str">
            <v>non</v>
          </cell>
          <cell r="U1194" t="str">
            <v>non</v>
          </cell>
          <cell r="V1194" t="str">
            <v>non</v>
          </cell>
          <cell r="W1194" t="str">
            <v>non</v>
          </cell>
          <cell r="AF1194" t="str">
            <v>Rétrofit de l'extraction n°668</v>
          </cell>
          <cell r="AH1194" t="str">
            <v>non</v>
          </cell>
        </row>
        <row r="1195">
          <cell r="A1195" t="str">
            <v>1291</v>
          </cell>
          <cell r="B1195">
            <v>43893</v>
          </cell>
          <cell r="C1195" t="str">
            <v>HanseLifter</v>
          </cell>
          <cell r="D1195" t="str">
            <v>Table élévatrice de chargement de l' embarreur n°1221</v>
          </cell>
          <cell r="E1195">
            <v>43907.540972222225</v>
          </cell>
          <cell r="F1195">
            <v>0</v>
          </cell>
          <cell r="I1195" t="str">
            <v>DSHT-05</v>
          </cell>
          <cell r="J1195" t="str">
            <v>1906-BE037593-013</v>
          </cell>
          <cell r="K1195" t="str">
            <v>1111  Décolletage</v>
          </cell>
          <cell r="M1195" t="str">
            <v>410V tri</v>
          </cell>
          <cell r="R1195" t="str">
            <v>non</v>
          </cell>
          <cell r="S1195" t="str">
            <v>non</v>
          </cell>
          <cell r="T1195" t="str">
            <v>non</v>
          </cell>
          <cell r="U1195" t="str">
            <v>non</v>
          </cell>
          <cell r="V1195" t="str">
            <v>non</v>
          </cell>
          <cell r="W1195" t="str">
            <v>non</v>
          </cell>
          <cell r="AH1195" t="str">
            <v>non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indexed="11"/>
  </sheetPr>
  <dimension ref="A1:AZ277"/>
  <sheetViews>
    <sheetView showGridLines="0" showZeros="0" tabSelected="1" zoomScaleNormal="100" workbookViewId="0">
      <pane ySplit="10" topLeftCell="A780" activePane="bottomLeft" state="frozen"/>
      <selection pane="bottomLeft" activeCell="D784" sqref="D784"/>
    </sheetView>
  </sheetViews>
  <sheetFormatPr baseColWidth="10" defaultRowHeight="11.25" x14ac:dyDescent="0.2"/>
  <cols>
    <col min="1" max="1" width="6.140625" style="11" customWidth="1"/>
    <col min="2" max="2" width="7.7109375" style="12" bestFit="1" customWidth="1"/>
    <col min="3" max="3" width="7" style="11" customWidth="1"/>
    <col min="4" max="4" width="24.85546875" style="13" customWidth="1"/>
    <col min="5" max="5" width="4.85546875" style="14" customWidth="1"/>
    <col min="6" max="6" width="11.28515625" style="14" customWidth="1"/>
    <col min="7" max="7" width="9.7109375" style="14" customWidth="1"/>
    <col min="8" max="8" width="9.7109375" style="14" bestFit="1" customWidth="1"/>
    <col min="9" max="9" width="23.7109375" style="5" customWidth="1"/>
    <col min="10" max="10" width="26.5703125" style="89" customWidth="1"/>
    <col min="11" max="11" width="4.28515625" style="89" customWidth="1"/>
    <col min="12" max="12" width="6" style="12" customWidth="1"/>
    <col min="13" max="13" width="14.7109375" style="15" bestFit="1" customWidth="1"/>
    <col min="14" max="14" width="15.28515625" style="15" customWidth="1"/>
    <col min="15" max="15" width="8.85546875" style="3" customWidth="1"/>
    <col min="16" max="16" width="8.5703125" style="3" bestFit="1" customWidth="1"/>
    <col min="17" max="17" width="9.7109375" style="2" customWidth="1"/>
    <col min="18" max="18" width="9.140625" style="2" bestFit="1" customWidth="1"/>
    <col min="19" max="19" width="8.140625" style="2" bestFit="1" customWidth="1"/>
    <col min="20" max="20" width="8.28515625" style="2" bestFit="1" customWidth="1"/>
    <col min="21" max="21" width="8.28515625" style="1" hidden="1" customWidth="1"/>
    <col min="22" max="22" width="10.140625" style="1" hidden="1" customWidth="1"/>
    <col min="23" max="25" width="8.28515625" style="1" hidden="1" customWidth="1"/>
    <col min="26" max="30" width="14.5703125" style="2" hidden="1" customWidth="1"/>
    <col min="31" max="35" width="14.5703125" style="3" hidden="1" customWidth="1"/>
    <col min="36" max="37" width="9.7109375" style="4" bestFit="1" customWidth="1"/>
    <col min="38" max="38" width="13.5703125" style="4" bestFit="1" customWidth="1"/>
    <col min="39" max="16384" width="11.42578125" style="4"/>
  </cols>
  <sheetData>
    <row r="1" spans="1:52" s="25" customFormat="1" ht="23.25" customHeight="1" thickBot="1" x14ac:dyDescent="0.25">
      <c r="A1" s="148" t="s">
        <v>71</v>
      </c>
      <c r="B1" s="148"/>
      <c r="C1" s="148"/>
      <c r="D1" s="16" t="s">
        <v>15</v>
      </c>
      <c r="E1" s="150">
        <f ca="1">NOW()</f>
        <v>43921.633193287038</v>
      </c>
      <c r="F1" s="150"/>
      <c r="G1" s="100"/>
      <c r="H1" s="17"/>
      <c r="I1" s="18"/>
      <c r="J1" s="18"/>
      <c r="K1" s="18"/>
      <c r="L1" s="23"/>
      <c r="M1" s="19">
        <f>P3/P2</f>
        <v>0.125</v>
      </c>
      <c r="N1" s="20" t="s">
        <v>96</v>
      </c>
      <c r="O1" s="20" t="s">
        <v>97</v>
      </c>
      <c r="P1" s="21" t="s">
        <v>98</v>
      </c>
      <c r="Q1" s="21" t="s">
        <v>59</v>
      </c>
      <c r="R1" s="20" t="s">
        <v>84</v>
      </c>
      <c r="S1" s="20" t="s">
        <v>94</v>
      </c>
      <c r="T1" s="20" t="s">
        <v>93</v>
      </c>
      <c r="U1" s="22"/>
      <c r="V1" s="22"/>
      <c r="W1" s="22"/>
      <c r="X1" s="22"/>
      <c r="Y1" s="22"/>
      <c r="Z1" s="23"/>
      <c r="AA1" s="23"/>
      <c r="AB1" s="23"/>
      <c r="AC1" s="23"/>
      <c r="AD1" s="23"/>
      <c r="AE1" s="23"/>
      <c r="AF1" s="24"/>
      <c r="AG1" s="24"/>
      <c r="AH1" s="24"/>
      <c r="AI1" s="24"/>
    </row>
    <row r="2" spans="1:52" s="38" customFormat="1" ht="12" thickBot="1" x14ac:dyDescent="0.25">
      <c r="A2" s="26">
        <v>1</v>
      </c>
      <c r="B2" s="27">
        <f>U9</f>
        <v>31</v>
      </c>
      <c r="C2" s="28">
        <f>IF($B$7&lt;&gt;0,B2/$B$7,)</f>
        <v>0.45588235294117646</v>
      </c>
      <c r="D2" s="16" t="s">
        <v>20</v>
      </c>
      <c r="E2" s="151">
        <v>38718</v>
      </c>
      <c r="F2" s="151"/>
      <c r="G2" s="101"/>
      <c r="H2" s="29"/>
      <c r="I2" s="30"/>
      <c r="J2" s="105" t="s">
        <v>187</v>
      </c>
      <c r="K2" s="157" t="s">
        <v>185</v>
      </c>
      <c r="L2" s="157"/>
      <c r="M2" s="31" t="s">
        <v>45</v>
      </c>
      <c r="N2" s="32">
        <f>SUM(AE11:AE1201)</f>
        <v>5</v>
      </c>
      <c r="O2" s="32">
        <f>P2-N2</f>
        <v>35</v>
      </c>
      <c r="P2" s="33">
        <f>SUM(Z11:Z25808)</f>
        <v>40</v>
      </c>
      <c r="Q2" s="34">
        <f t="shared" ref="Q2:Q7" ca="1" si="0">P2/$E$3</f>
        <v>1.0761366693570083E-2</v>
      </c>
      <c r="R2" s="32">
        <f t="array" aca="1" ref="R2" ca="1">SUM(IF(ISBLANK(N11:N1201),IF(Z11:Z1201=1,S11:S1201,0),0))</f>
        <v>130</v>
      </c>
      <c r="S2" s="34">
        <f t="shared" ref="S2:S7" ca="1" si="1">R2/N2</f>
        <v>26</v>
      </c>
      <c r="T2" s="34">
        <f t="array" ref="T2">SUM(IF(N11:N92156&lt;&gt;"",IF(Z11:Z1201=1,T11:T1201/O2,0),0))</f>
        <v>1.857142857142857</v>
      </c>
      <c r="U2" s="35"/>
      <c r="V2" s="35"/>
      <c r="W2" s="35"/>
      <c r="X2" s="35"/>
      <c r="Y2" s="35"/>
      <c r="Z2" s="36"/>
      <c r="AA2" s="36"/>
      <c r="AB2" s="36"/>
      <c r="AC2" s="36"/>
      <c r="AD2" s="36"/>
      <c r="AE2" s="36"/>
      <c r="AF2" s="37"/>
      <c r="AG2" s="37"/>
      <c r="AH2" s="37"/>
      <c r="AI2" s="37"/>
    </row>
    <row r="3" spans="1:52" s="38" customFormat="1" x14ac:dyDescent="0.2">
      <c r="A3" s="39">
        <v>2</v>
      </c>
      <c r="B3" s="40">
        <f>V9</f>
        <v>13</v>
      </c>
      <c r="C3" s="28">
        <f>IF($B$7&lt;&gt;0,B3/$B$7,)</f>
        <v>0.19117647058823528</v>
      </c>
      <c r="D3" s="41" t="s">
        <v>2</v>
      </c>
      <c r="E3" s="152">
        <f ca="1">NETWORKDAYS($E$2,$E$1)</f>
        <v>3717</v>
      </c>
      <c r="F3" s="152"/>
      <c r="G3" s="102"/>
      <c r="H3" s="42"/>
      <c r="I3" s="43"/>
      <c r="J3" s="109">
        <f>AL7</f>
        <v>0</v>
      </c>
      <c r="K3" s="158">
        <v>43906</v>
      </c>
      <c r="L3" s="158"/>
      <c r="M3" s="31" t="s">
        <v>46</v>
      </c>
      <c r="N3" s="32">
        <f>SUM(AF11:AF1201)</f>
        <v>0</v>
      </c>
      <c r="O3" s="32">
        <f>P3-N3</f>
        <v>5</v>
      </c>
      <c r="P3" s="33">
        <f>SUM(AA11:AA1201)</f>
        <v>5</v>
      </c>
      <c r="Q3" s="34">
        <f t="shared" ca="1" si="0"/>
        <v>1.3451708366962604E-3</v>
      </c>
      <c r="R3" s="44">
        <f t="array" aca="1" ref="R3" ca="1">SUM(IF(ISBLANK(N11:N1201),IF(AA11:AA1201=1,S11:S1201,0),0))</f>
        <v>0</v>
      </c>
      <c r="S3" s="34" t="e">
        <f t="shared" ca="1" si="1"/>
        <v>#DIV/0!</v>
      </c>
      <c r="T3" s="34">
        <f t="array" ref="T3">SUM(IF(N11:N1201&lt;&gt;"",IF(AA11:AA1201=1,T11:T1201/O3,0),0))</f>
        <v>3.8</v>
      </c>
      <c r="U3" s="35"/>
      <c r="V3" s="35"/>
      <c r="W3" s="35"/>
      <c r="X3" s="35"/>
      <c r="Y3" s="35"/>
      <c r="Z3" s="36"/>
      <c r="AA3" s="36"/>
      <c r="AB3" s="36"/>
      <c r="AC3" s="36"/>
      <c r="AD3" s="36"/>
      <c r="AE3" s="36"/>
      <c r="AF3" s="37"/>
      <c r="AG3" s="37"/>
      <c r="AH3" s="37"/>
      <c r="AI3" s="37"/>
    </row>
    <row r="4" spans="1:52" s="38" customFormat="1" x14ac:dyDescent="0.2">
      <c r="A4" s="39">
        <v>3</v>
      </c>
      <c r="B4" s="40">
        <f>W9</f>
        <v>4</v>
      </c>
      <c r="C4" s="28">
        <f>IF($B$7&lt;&gt;0,B4/$B$7,)</f>
        <v>5.8823529411764705E-2</v>
      </c>
      <c r="D4" s="153" t="s">
        <v>79</v>
      </c>
      <c r="E4" s="153"/>
      <c r="F4" s="154"/>
      <c r="G4" s="103"/>
      <c r="H4" s="43"/>
      <c r="I4" s="43"/>
      <c r="J4" s="86"/>
      <c r="K4" s="111"/>
      <c r="L4" s="90"/>
      <c r="M4" s="31" t="s">
        <v>47</v>
      </c>
      <c r="N4" s="32">
        <f>SUM(AG11:AG1201)</f>
        <v>0</v>
      </c>
      <c r="O4" s="32">
        <f>P4-N4</f>
        <v>0</v>
      </c>
      <c r="P4" s="33">
        <f>SUM(AB11:AB1201)</f>
        <v>0</v>
      </c>
      <c r="Q4" s="34">
        <f t="shared" ca="1" si="0"/>
        <v>0</v>
      </c>
      <c r="R4" s="44">
        <f t="array" aca="1" ref="R4" ca="1">SUM(IF(ISBLANK(N11:N1201),IF(AB11:AB1201=1,S11:S1201,0),0))</f>
        <v>0</v>
      </c>
      <c r="S4" s="34" t="e">
        <f t="shared" ca="1" si="1"/>
        <v>#DIV/0!</v>
      </c>
      <c r="T4" s="34">
        <f t="array" ref="T4">SUM(IF(N11:N1201&lt;&gt;"",IF(AB11:AB1201=1,T11:T1201/O4,0),0))</f>
        <v>0</v>
      </c>
      <c r="U4" s="35"/>
      <c r="V4" s="35"/>
      <c r="W4" s="35"/>
      <c r="X4" s="35"/>
      <c r="Y4" s="35"/>
      <c r="Z4" s="36"/>
      <c r="AA4" s="36"/>
      <c r="AB4" s="36"/>
      <c r="AC4" s="36"/>
      <c r="AD4" s="36"/>
      <c r="AE4" s="36"/>
      <c r="AF4" s="37"/>
      <c r="AG4" s="37"/>
      <c r="AH4" s="37"/>
      <c r="AI4" s="37"/>
    </row>
    <row r="5" spans="1:52" s="38" customFormat="1" ht="12.75" customHeight="1" x14ac:dyDescent="0.2">
      <c r="A5" s="39">
        <v>4</v>
      </c>
      <c r="B5" s="40">
        <f>X9</f>
        <v>4</v>
      </c>
      <c r="C5" s="28">
        <f>IF($B$7&lt;&gt;0,B5/$B$7,)</f>
        <v>5.8823529411764705E-2</v>
      </c>
      <c r="D5" s="45" t="s">
        <v>26</v>
      </c>
      <c r="E5" s="80"/>
      <c r="F5" s="94"/>
      <c r="G5" s="94" t="e">
        <f>IF(#REF!="S",1,2)</f>
        <v>#REF!</v>
      </c>
      <c r="H5" s="94"/>
      <c r="I5" s="43"/>
      <c r="J5" s="86"/>
      <c r="K5" s="86"/>
      <c r="L5" s="90"/>
      <c r="M5" s="31" t="s">
        <v>44</v>
      </c>
      <c r="N5" s="32">
        <f>SUM(AH11:AH1201)</f>
        <v>0</v>
      </c>
      <c r="O5" s="32">
        <f>P5-N5</f>
        <v>0</v>
      </c>
      <c r="P5" s="33">
        <f>SUM(AC11:AC1201)</f>
        <v>0</v>
      </c>
      <c r="Q5" s="34">
        <f t="shared" ca="1" si="0"/>
        <v>0</v>
      </c>
      <c r="R5" s="44">
        <f t="array" aca="1" ref="R5" ca="1">SUM(IF(ISBLANK(N11:N1201),IF(AC11:AC1201=1,S11:S1201,0),0))</f>
        <v>0</v>
      </c>
      <c r="S5" s="34" t="e">
        <f t="shared" ca="1" si="1"/>
        <v>#DIV/0!</v>
      </c>
      <c r="T5" s="34">
        <f t="array" ref="T5">SUM(IF(N11:N1201&lt;&gt;"",IF(AC11:AC1201=1,T11:T1201/O5,0),0))</f>
        <v>0</v>
      </c>
      <c r="U5" s="35"/>
      <c r="V5" s="35"/>
      <c r="W5" s="35"/>
      <c r="X5" s="35"/>
      <c r="Y5" s="35"/>
      <c r="Z5" s="36"/>
      <c r="AA5" s="36"/>
      <c r="AB5" s="36"/>
      <c r="AC5" s="36"/>
      <c r="AD5" s="36"/>
      <c r="AE5" s="36"/>
      <c r="AF5" s="37"/>
      <c r="AG5" s="37"/>
      <c r="AH5" s="37"/>
      <c r="AI5" s="37"/>
    </row>
    <row r="6" spans="1:52" s="38" customFormat="1" ht="12.75" customHeight="1" x14ac:dyDescent="0.2">
      <c r="A6" s="39" t="s">
        <v>100</v>
      </c>
      <c r="B6" s="40">
        <f>Y9</f>
        <v>16</v>
      </c>
      <c r="C6" s="28">
        <f>IF($B$7&lt;&gt;0,B6/$B$7,)</f>
        <v>0.23529411764705882</v>
      </c>
      <c r="D6" s="146" t="str">
        <f>HYPERLINK(CONCATENATE("S:\Maintenance et travaux neufs\Base de données Equipements ESPA\",IF(LEN(E5)=1,CONCATENATE("0",E5,",jpg"),CONCATENATE(E5,".jpg"))))</f>
        <v>S:\Maintenance et travaux neufs\Base de données Equipements ESPA\.jpg</v>
      </c>
      <c r="E6" s="147"/>
      <c r="F6" s="147"/>
      <c r="G6" s="147"/>
      <c r="H6" s="147"/>
      <c r="I6" s="147"/>
      <c r="J6" s="87"/>
      <c r="K6" s="87"/>
      <c r="L6" s="83"/>
      <c r="M6" s="31" t="s">
        <v>88</v>
      </c>
      <c r="N6" s="32">
        <f>SUM(AI11:AI1201)</f>
        <v>4</v>
      </c>
      <c r="O6" s="32">
        <f>P6-N6</f>
        <v>29</v>
      </c>
      <c r="P6" s="33">
        <f>SUM(AD11:AD1201)</f>
        <v>33</v>
      </c>
      <c r="Q6" s="34">
        <f t="shared" ca="1" si="0"/>
        <v>8.8781275221953195E-3</v>
      </c>
      <c r="R6" s="32">
        <f t="array" aca="1" ref="R6" ca="1">SUM(IF(ISBLANK(N11:N1201),IF(AD11:AD1201=1,S11:S1201,0),0))</f>
        <v>95</v>
      </c>
      <c r="S6" s="34">
        <f t="shared" ca="1" si="1"/>
        <v>23.75</v>
      </c>
      <c r="T6" s="34">
        <f t="array" ref="T6">AVERAGE(T11:T1201)</f>
        <v>21.869565217391305</v>
      </c>
      <c r="U6" s="35"/>
      <c r="V6" s="35"/>
      <c r="W6" s="35"/>
      <c r="X6" s="35"/>
      <c r="Y6" s="35"/>
      <c r="Z6" s="36"/>
      <c r="AA6" s="36"/>
      <c r="AB6" s="36"/>
      <c r="AC6" s="36"/>
      <c r="AD6" s="36"/>
      <c r="AE6" s="36"/>
      <c r="AF6" s="37"/>
      <c r="AG6" s="37"/>
      <c r="AH6" s="37"/>
      <c r="AI6" s="37"/>
      <c r="AL6" s="110"/>
    </row>
    <row r="7" spans="1:52" s="38" customFormat="1" x14ac:dyDescent="0.2">
      <c r="A7" s="39" t="s">
        <v>108</v>
      </c>
      <c r="B7" s="46">
        <f>SUBTOTAL(9,B2:B6)</f>
        <v>68</v>
      </c>
      <c r="C7" s="47">
        <f>C2+C3+C4+C5+C6</f>
        <v>1</v>
      </c>
      <c r="D7" s="81"/>
      <c r="E7" s="49"/>
      <c r="F7" s="49"/>
      <c r="G7" s="49"/>
      <c r="H7" s="49"/>
      <c r="I7" s="50"/>
      <c r="J7" s="88"/>
      <c r="K7" s="88"/>
      <c r="L7" s="91"/>
      <c r="M7" s="31" t="s">
        <v>108</v>
      </c>
      <c r="N7" s="33">
        <f>SUM(N2:N6)</f>
        <v>9</v>
      </c>
      <c r="O7" s="33">
        <f>SUM(O2:O6)</f>
        <v>69</v>
      </c>
      <c r="P7" s="33">
        <f>SUM(P2:P6)</f>
        <v>78</v>
      </c>
      <c r="Q7" s="34">
        <f t="shared" ca="1" si="0"/>
        <v>2.0984665052461663E-2</v>
      </c>
      <c r="R7" s="32">
        <f t="array" aca="1" ref="R7" ca="1">SUM(IF(ISBLANK(N12:N1202),S12:S1202,0),0)</f>
        <v>225</v>
      </c>
      <c r="S7" s="34">
        <f t="shared" ca="1" si="1"/>
        <v>25</v>
      </c>
      <c r="T7" s="34">
        <f t="array" ref="T7">AVERAGE(T12:T1202)</f>
        <v>22.161764705882351</v>
      </c>
      <c r="U7" s="35"/>
      <c r="V7" s="35"/>
      <c r="W7" s="35"/>
      <c r="X7" s="35"/>
      <c r="Y7" s="35"/>
      <c r="Z7" s="36"/>
      <c r="AA7" s="36"/>
      <c r="AB7" s="36"/>
      <c r="AC7" s="36"/>
      <c r="AD7" s="36"/>
      <c r="AE7" s="36"/>
      <c r="AF7" s="37"/>
      <c r="AG7" s="37"/>
      <c r="AH7" s="37"/>
      <c r="AI7" s="37"/>
      <c r="AL7" s="108">
        <f>SUM(AL11:AL25808)</f>
        <v>0</v>
      </c>
    </row>
    <row r="8" spans="1:52" s="25" customFormat="1" ht="12.75" customHeight="1" x14ac:dyDescent="0.2">
      <c r="A8" s="149" t="s">
        <v>82</v>
      </c>
      <c r="B8" s="149"/>
      <c r="C8" s="53">
        <f>IF(B7&lt;&gt;0,T9/B7,)</f>
        <v>22.191176470588236</v>
      </c>
      <c r="D8" s="54" t="s">
        <v>75</v>
      </c>
      <c r="E8" s="55"/>
      <c r="F8" s="55"/>
      <c r="G8" s="55"/>
      <c r="H8" s="55"/>
      <c r="I8" s="56"/>
      <c r="J8" s="56"/>
      <c r="K8" s="56"/>
      <c r="L8" s="56"/>
      <c r="M8" s="51"/>
      <c r="N8" s="52"/>
      <c r="O8" s="48"/>
      <c r="P8" s="50"/>
      <c r="Q8" s="48"/>
      <c r="R8" s="50"/>
      <c r="S8" s="48"/>
      <c r="T8" s="50"/>
      <c r="U8" s="22"/>
      <c r="V8" s="22"/>
      <c r="W8" s="22"/>
      <c r="X8" s="22"/>
      <c r="Y8" s="22"/>
      <c r="Z8" s="155" t="s">
        <v>19</v>
      </c>
      <c r="AA8" s="155"/>
      <c r="AB8" s="155"/>
      <c r="AC8" s="155"/>
      <c r="AD8" s="156"/>
      <c r="AE8" s="143" t="s">
        <v>43</v>
      </c>
      <c r="AF8" s="144"/>
      <c r="AG8" s="144"/>
      <c r="AH8" s="145"/>
      <c r="AI8" s="96"/>
      <c r="AL8" s="106">
        <f>AL9+0.99999</f>
        <v>43906.999989999997</v>
      </c>
      <c r="AM8" s="72" t="s">
        <v>194</v>
      </c>
    </row>
    <row r="9" spans="1:52" s="66" customFormat="1" ht="12.75" x14ac:dyDescent="0.2">
      <c r="A9" s="57"/>
      <c r="B9" s="57"/>
      <c r="C9" s="93" t="s">
        <v>0</v>
      </c>
      <c r="D9" s="58" t="s">
        <v>58</v>
      </c>
      <c r="E9" s="59"/>
      <c r="F9" s="59"/>
      <c r="G9" s="59"/>
      <c r="H9" s="59"/>
      <c r="I9" s="60" t="s">
        <v>60</v>
      </c>
      <c r="J9" s="84"/>
      <c r="K9" s="84"/>
      <c r="L9" s="84"/>
      <c r="M9" s="61">
        <f>SUBTOTAL(2,M11:M1202)</f>
        <v>78</v>
      </c>
      <c r="N9" s="62" t="s">
        <v>80</v>
      </c>
      <c r="O9" s="22"/>
      <c r="P9" s="22"/>
      <c r="Q9" s="18"/>
      <c r="R9" s="63" t="s">
        <v>95</v>
      </c>
      <c r="S9" s="63">
        <f t="shared" ref="S9:Y9" ca="1" si="2">SUBTOTAL(9,S11:S1201)</f>
        <v>225</v>
      </c>
      <c r="T9" s="63">
        <f t="shared" si="2"/>
        <v>1509</v>
      </c>
      <c r="U9" s="63">
        <f t="shared" si="2"/>
        <v>31</v>
      </c>
      <c r="V9" s="63">
        <f t="shared" si="2"/>
        <v>13</v>
      </c>
      <c r="W9" s="63">
        <f t="shared" si="2"/>
        <v>4</v>
      </c>
      <c r="X9" s="63">
        <f t="shared" si="2"/>
        <v>4</v>
      </c>
      <c r="Y9" s="63">
        <f t="shared" si="2"/>
        <v>16</v>
      </c>
      <c r="Z9" s="22"/>
      <c r="AA9" s="22"/>
      <c r="AB9" s="22"/>
      <c r="AC9" s="22"/>
      <c r="AD9" s="22"/>
      <c r="AE9" s="64"/>
      <c r="AF9" s="65"/>
      <c r="AG9" s="65"/>
      <c r="AH9" s="65"/>
      <c r="AI9" s="65"/>
      <c r="AL9" s="106">
        <f>K3</f>
        <v>43906</v>
      </c>
      <c r="AM9" s="113">
        <v>2020</v>
      </c>
    </row>
    <row r="10" spans="1:52" s="75" customFormat="1" ht="60.75" customHeight="1" x14ac:dyDescent="0.2">
      <c r="A10" s="67" t="s">
        <v>110</v>
      </c>
      <c r="B10" s="68" t="s">
        <v>81</v>
      </c>
      <c r="C10" s="67" t="s">
        <v>23</v>
      </c>
      <c r="D10" s="69" t="s">
        <v>14</v>
      </c>
      <c r="E10" s="70" t="s">
        <v>19</v>
      </c>
      <c r="F10" s="70" t="s">
        <v>13</v>
      </c>
      <c r="G10" s="70" t="s">
        <v>184</v>
      </c>
      <c r="H10" s="70" t="s">
        <v>109</v>
      </c>
      <c r="I10" s="71" t="s">
        <v>33</v>
      </c>
      <c r="J10" s="71" t="s">
        <v>1</v>
      </c>
      <c r="K10" s="68" t="s">
        <v>85</v>
      </c>
      <c r="L10" s="68" t="s">
        <v>49</v>
      </c>
      <c r="M10" s="72" t="s">
        <v>111</v>
      </c>
      <c r="N10" s="72" t="s">
        <v>21</v>
      </c>
      <c r="O10" s="69" t="s">
        <v>22</v>
      </c>
      <c r="P10" s="73" t="s">
        <v>69</v>
      </c>
      <c r="Q10" s="69" t="s">
        <v>32</v>
      </c>
      <c r="R10" s="69" t="s">
        <v>18</v>
      </c>
      <c r="S10" s="73" t="s">
        <v>91</v>
      </c>
      <c r="T10" s="73" t="s">
        <v>36</v>
      </c>
      <c r="U10" s="74">
        <v>1</v>
      </c>
      <c r="V10" s="74">
        <v>2</v>
      </c>
      <c r="W10" s="74">
        <v>3</v>
      </c>
      <c r="X10" s="74">
        <v>4</v>
      </c>
      <c r="Y10" s="74" t="s">
        <v>16</v>
      </c>
      <c r="Z10" s="73" t="s">
        <v>92</v>
      </c>
      <c r="AA10" s="73" t="s">
        <v>104</v>
      </c>
      <c r="AB10" s="73" t="s">
        <v>107</v>
      </c>
      <c r="AC10" s="73" t="s">
        <v>44</v>
      </c>
      <c r="AD10" s="73" t="s">
        <v>89</v>
      </c>
      <c r="AE10" s="73" t="s">
        <v>92</v>
      </c>
      <c r="AF10" s="73" t="s">
        <v>104</v>
      </c>
      <c r="AG10" s="73" t="s">
        <v>107</v>
      </c>
      <c r="AH10" s="73" t="s">
        <v>44</v>
      </c>
      <c r="AI10" s="73" t="s">
        <v>89</v>
      </c>
      <c r="AJ10" s="73" t="s">
        <v>72</v>
      </c>
      <c r="AK10" s="73" t="s">
        <v>0</v>
      </c>
      <c r="AL10" s="73" t="s">
        <v>186</v>
      </c>
      <c r="AM10" s="73" t="s">
        <v>195</v>
      </c>
    </row>
    <row r="11" spans="1:52" ht="33.75" x14ac:dyDescent="0.2">
      <c r="A11" s="6" t="s">
        <v>48</v>
      </c>
      <c r="B11" s="79" t="str">
        <f t="shared" ref="B11" si="3">IF(ISBLANK(N11)," ","S")</f>
        <v>S</v>
      </c>
      <c r="C11" s="6" t="s">
        <v>62</v>
      </c>
      <c r="D11" s="82" t="str">
        <f t="array" ref="D11">IF(ISNA(VLOOKUP(C11,'[1]Liste Equipements'!$A$5:$AF$1094,4,FALSE)),"",VLOOKUP(C11,'[1]Liste Equipements'!$A$5:$AF$1094,4,FALSE))</f>
        <v>machine de coupe automatique</v>
      </c>
      <c r="E11" s="7" t="s">
        <v>45</v>
      </c>
      <c r="F11" s="7"/>
      <c r="G11" s="95" t="str">
        <f t="shared" ref="G11" si="4">IF(AND(F11="OUI",H11="",AJ11="OUI"),($E$1-M11)*24,"")</f>
        <v/>
      </c>
      <c r="H11" s="95" t="str">
        <f t="shared" ref="H11" si="5">IF(AND(F11="oui",N11&lt;&gt;""),(N11-M11)*24,"")</f>
        <v/>
      </c>
      <c r="I11" s="85" t="s">
        <v>70</v>
      </c>
      <c r="J11" s="85" t="s">
        <v>55</v>
      </c>
      <c r="K11" s="85" t="s">
        <v>54</v>
      </c>
      <c r="L11" s="92">
        <v>1</v>
      </c>
      <c r="M11" s="104">
        <v>41283</v>
      </c>
      <c r="N11" s="104">
        <v>41284</v>
      </c>
      <c r="O11" s="115" t="str">
        <f t="array" ref="O11">IF(ISNA(VLOOKUP(C11,'[1]Liste Equipements'!$A$5:$AF$1094,11,FALSE)),"",VLOOKUP(C11,'[1]Liste Equipements'!$A$5:$AF$1094,11,FALSE))</f>
        <v>1113  Tuyauteries</v>
      </c>
      <c r="P11" s="9"/>
      <c r="Q11" s="10" t="str">
        <f t="shared" ref="Q11" si="6">IF(OR(CODE(E11)=80,CODE(E11)=67),"Fournier","")</f>
        <v>Fournier</v>
      </c>
      <c r="R11" s="10"/>
      <c r="S11" s="76" t="str">
        <f t="shared" ref="S11" si="7">IF(ISBLANK(M11)," ",IF(ISBLANK(N11),NETWORKDAYS(M11,$E$1)," "))</f>
        <v xml:space="preserve"> </v>
      </c>
      <c r="T11" s="76">
        <f t="shared" ref="T11" si="8">IF(ISBLANK(N11)," ",NETWORKDAYS(M11,N11))</f>
        <v>2</v>
      </c>
      <c r="U11" s="76">
        <f t="shared" ref="U11" si="9">IF($T11=1,1,0)</f>
        <v>0</v>
      </c>
      <c r="V11" s="76">
        <f t="shared" ref="V11" si="10">IF($T11=2,1,0)</f>
        <v>1</v>
      </c>
      <c r="W11" s="76">
        <f t="shared" ref="W11" si="11">IF($T11=3,1,0)</f>
        <v>0</v>
      </c>
      <c r="X11" s="76">
        <f t="shared" ref="X11" si="12">IF($T11=4,1,0)</f>
        <v>0</v>
      </c>
      <c r="Y11" s="76">
        <f t="shared" ref="Y11" si="13">IF(AND($T11&lt;&gt;" ",$T11&gt;=5),1,0)</f>
        <v>0</v>
      </c>
      <c r="Z11" s="77">
        <f t="shared" ref="Z11" si="14">IF(CODE(E11)=67,1,0)</f>
        <v>1</v>
      </c>
      <c r="AA11" s="77">
        <f t="shared" ref="AA11" si="15">IF(CODE(E11)=80,1,0)</f>
        <v>0</v>
      </c>
      <c r="AB11" s="77">
        <f t="shared" ref="AB11" si="16">IF(CODE(E11)=84,1,0)</f>
        <v>0</v>
      </c>
      <c r="AC11" s="77">
        <f t="shared" ref="AC11" si="17">IF(CODE(E11)=72,1,0)</f>
        <v>0</v>
      </c>
      <c r="AD11" s="77">
        <f t="shared" ref="AD11" si="18">IF(AND(CODE(E11)&lt;&gt;72,CODE(E11)&lt;&gt;84,CODE(E11)&lt;&gt;80,CODE(E11)&lt;&gt;67,E11&lt;&gt;" "),1,0)</f>
        <v>0</v>
      </c>
      <c r="AE11" s="77">
        <f t="shared" ref="AE11" si="19">IF(AND(CODE(E11)=67,ISBLANK(N11)),1,0)</f>
        <v>0</v>
      </c>
      <c r="AF11" s="78">
        <f t="shared" ref="AF11" si="20">IF(AND(CODE(E11)=80,ISBLANK(N11)),1,0)</f>
        <v>0</v>
      </c>
      <c r="AG11" s="78">
        <f t="shared" ref="AG11" si="21">IF(AND(CODE(E11)=84,ISBLANK(N11)),1,0)</f>
        <v>0</v>
      </c>
      <c r="AH11" s="78">
        <f t="shared" ref="AH11" si="22">IF(AND(CODE(E11)=72,ISBLANK(N11)),1,0)</f>
        <v>0</v>
      </c>
      <c r="AI11" s="78">
        <f t="shared" ref="AI11" si="23">IF(AND(AND(CODE(E11)&lt;&gt;72,CODE(E11)&lt;&gt;84,CODE(E11)&lt;&gt;80,CODE(E11)&lt;&gt;67,E11&lt;&gt;" "),ISBLANK(N11)),1,0)</f>
        <v>0</v>
      </c>
      <c r="AJ11" s="78" t="str">
        <f t="array" ref="AJ11">IF(ISNA(VLOOKUP(C11,'[1]Liste Equipements'!$A$5:$AH$1094,34,FALSE)),"",VLOOKUP(C11,'[1]Liste Equipements'!$A$5:$AH$1094,34,FALSE))</f>
        <v>non</v>
      </c>
      <c r="AK11" s="78" t="e">
        <f t="array" ref="AK11">IF(ISNA(VLOOKUP(C11,'[1]Liste Equipements'!$A$5:$AH$1094,7,FALSE)),"",VLOOKUP(C11,'[1]Liste Equipements'!$A$5:$AH$1094,7,FALSE))</f>
        <v>#REF!</v>
      </c>
      <c r="AL11" s="107">
        <f t="shared" ref="AL11" si="24">IF(F11="oui",IF(E11="C",IF(AJ11="oui",IF(N11&lt;&gt;"",IF(AND(M11&gt;$AL$9,N11&lt;$AL$8),HOUR(N11)+MINUTE(N11)/60-HOUR(M11)-MINUTE(M11)/60,0),0)+IF(AND(M11&lt;$AL$9,N11&gt;$AL$8),24,0)+IF(AND(AND(M11&gt;$AL$9,M11&lt;$AL$8),OR(N11&gt;$AL$8,N11="")),24-HOUR(M11)-MINUTE(M11)/60,0)+IF(AND(M11&lt;$AL$9,AND($AL$8-N11&gt;0,$AL$8-N11&lt;1)),HOUR(N11)+MINUTE(N11)/60,0)+IF(M11&lt;&gt;"",IF(AND($AL$9-M11&gt;0,N11=""),24,0),0),0),0),0)</f>
        <v>0</v>
      </c>
      <c r="AM11" s="114">
        <f>IF(YEAR(N11)=$AM$9,WEEKNUM(N11),)</f>
        <v>0</v>
      </c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</row>
    <row r="12" spans="1:52" x14ac:dyDescent="0.2">
      <c r="A12" s="6" t="s">
        <v>50</v>
      </c>
      <c r="B12" s="79" t="str">
        <f t="shared" ref="B12" si="25">IF(ISBLANK(N12)," ","S")</f>
        <v>S</v>
      </c>
      <c r="C12" s="6"/>
      <c r="D12" s="82" t="s">
        <v>51</v>
      </c>
      <c r="E12" s="7" t="s">
        <v>45</v>
      </c>
      <c r="F12" s="7" t="s">
        <v>34</v>
      </c>
      <c r="G12" s="95" t="str">
        <f t="shared" ref="G12" si="26">IF(AND(F12="OUI",H12="",AJ12="OUI"),($E$1-M12)*24,"")</f>
        <v/>
      </c>
      <c r="H12" s="95" t="str">
        <f t="shared" ref="H12" si="27">IF(AND(F12="oui",N12&lt;&gt;""),(N12-M12)*24,"")</f>
        <v/>
      </c>
      <c r="I12" s="85" t="s">
        <v>52</v>
      </c>
      <c r="J12" s="85" t="s">
        <v>53</v>
      </c>
      <c r="K12" s="85" t="s">
        <v>90</v>
      </c>
      <c r="L12" s="92">
        <v>0.33</v>
      </c>
      <c r="M12" s="104">
        <v>41710.541666666664</v>
      </c>
      <c r="N12" s="104">
        <v>41710.576388888891</v>
      </c>
      <c r="O12" s="76" t="str">
        <f t="array" ref="O12">IF(ISNA(VLOOKUP(C12,'[1]Liste Equipements'!$A$5:$AF$1094,11,FALSE)),"",VLOOKUP(C12,'[1]Liste Equipements'!$A$5:$AF$1094,11,FALSE))</f>
        <v/>
      </c>
      <c r="P12" s="9"/>
      <c r="Q12" s="10" t="str">
        <f t="shared" ref="Q12" si="28">IF(OR(CODE(E12)=80,CODE(E12)=67),"Fournier","")</f>
        <v>Fournier</v>
      </c>
      <c r="R12" s="10"/>
      <c r="S12" s="76" t="str">
        <f t="shared" ref="S12" si="29">IF(ISBLANK(M12)," ",IF(ISBLANK(N12),NETWORKDAYS(M12,$E$1)," "))</f>
        <v xml:space="preserve"> </v>
      </c>
      <c r="T12" s="76">
        <f t="shared" ref="T12" si="30">IF(ISBLANK(N12)," ",NETWORKDAYS(M12,N12))</f>
        <v>1</v>
      </c>
      <c r="U12" s="76">
        <f t="shared" ref="U12" si="31">IF($T12=1,1,0)</f>
        <v>1</v>
      </c>
      <c r="V12" s="76">
        <f t="shared" ref="V12" si="32">IF($T12=2,1,0)</f>
        <v>0</v>
      </c>
      <c r="W12" s="76">
        <f t="shared" ref="W12" si="33">IF($T12=3,1,0)</f>
        <v>0</v>
      </c>
      <c r="X12" s="76">
        <f t="shared" ref="X12" si="34">IF($T12=4,1,0)</f>
        <v>0</v>
      </c>
      <c r="Y12" s="76">
        <f t="shared" ref="Y12" si="35">IF(AND($T12&lt;&gt;" ",$T12&gt;=5),1,0)</f>
        <v>0</v>
      </c>
      <c r="Z12" s="77">
        <f t="shared" ref="Z12" si="36">IF(CODE(E12)=67,1,0)</f>
        <v>1</v>
      </c>
      <c r="AA12" s="77">
        <f t="shared" ref="AA12" si="37">IF(CODE(E12)=80,1,0)</f>
        <v>0</v>
      </c>
      <c r="AB12" s="77">
        <f t="shared" ref="AB12" si="38">IF(CODE(E12)=84,1,0)</f>
        <v>0</v>
      </c>
      <c r="AC12" s="77">
        <f t="shared" ref="AC12" si="39">IF(CODE(E12)=72,1,0)</f>
        <v>0</v>
      </c>
      <c r="AD12" s="77">
        <f t="shared" ref="AD12" si="40">IF(AND(CODE(E12)&lt;&gt;72,CODE(E12)&lt;&gt;84,CODE(E12)&lt;&gt;80,CODE(E12)&lt;&gt;67,E12&lt;&gt;" "),1,0)</f>
        <v>0</v>
      </c>
      <c r="AE12" s="77">
        <f t="shared" ref="AE12" si="41">IF(AND(CODE(E12)=67,ISBLANK(N12)),1,0)</f>
        <v>0</v>
      </c>
      <c r="AF12" s="78">
        <f t="shared" ref="AF12" si="42">IF(AND(CODE(E12)=80,ISBLANK(N12)),1,0)</f>
        <v>0</v>
      </c>
      <c r="AG12" s="78">
        <f t="shared" ref="AG12" si="43">IF(AND(CODE(E12)=84,ISBLANK(N12)),1,0)</f>
        <v>0</v>
      </c>
      <c r="AH12" s="78">
        <f t="shared" ref="AH12" si="44">IF(AND(CODE(E12)=72,ISBLANK(N12)),1,0)</f>
        <v>0</v>
      </c>
      <c r="AI12" s="78">
        <f t="shared" ref="AI12" si="45">IF(AND(AND(CODE(E12)&lt;&gt;72,CODE(E12)&lt;&gt;84,CODE(E12)&lt;&gt;80,CODE(E12)&lt;&gt;67,E12&lt;&gt;" "),ISBLANK(N12)),1,0)</f>
        <v>0</v>
      </c>
      <c r="AJ12" s="78" t="str">
        <f t="array" ref="AJ12">IF(ISNA(VLOOKUP(C12,'[1]Liste Equipements'!$A$5:$AH$1094,34,FALSE)),"",VLOOKUP(C12,'[1]Liste Equipements'!$A$5:$AH$1094,34,FALSE))</f>
        <v/>
      </c>
      <c r="AK12" s="78" t="str">
        <f t="array" ref="AK12">IF(ISNA(VLOOKUP(C12,'[1]Liste Equipements'!$A$5:$AH$1094,7,FALSE)),"",VLOOKUP(C12,'[1]Liste Equipements'!$A$5:$AH$1094,7,FALSE))</f>
        <v/>
      </c>
      <c r="AL12" s="107">
        <f t="shared" ref="AL12" si="46">IF(F12="oui",IF(E12="C",IF(AJ12="oui",IF(N12&lt;&gt;"",IF(AND(M12&gt;$AL$9,N12&lt;$AL$8),HOUR(N12)+MINUTE(N12)/60-HOUR(M12)-MINUTE(M12)/60,0),0)+IF(AND(M12&lt;$AL$9,N12&gt;$AL$8),24,0)+IF(AND(AND(M12&gt;$AL$9,M12&lt;$AL$8),OR(N12&gt;$AL$8,N12="")),24-HOUR(M12)-MINUTE(M12)/60,0)+IF(AND(M12&lt;$AL$9,AND($AL$8-N12&gt;0,$AL$8-N12&lt;1)),HOUR(N12)+MINUTE(N12)/60,0)+IF(M12&lt;&gt;"",IF(AND($AL$9-M12&gt;0,N12=""),24,0),0),0),0),0)</f>
        <v>0</v>
      </c>
      <c r="AM12" s="114">
        <f t="shared" ref="AM12" si="47">IF(YEAR(N12)=$AM$9,WEEKNUM(N12),)</f>
        <v>0</v>
      </c>
    </row>
    <row r="13" spans="1:52" ht="22.5" x14ac:dyDescent="0.2">
      <c r="A13" s="6" t="s">
        <v>129</v>
      </c>
      <c r="B13" s="97" t="str">
        <f t="shared" ref="B13:B30" si="48">IF(ISBLANK(N13)," ","S")</f>
        <v>S</v>
      </c>
      <c r="C13" s="6"/>
      <c r="D13" s="82" t="str">
        <f t="array" ref="D13">IF(ISNA(VLOOKUP(C13,'[1]Liste Equipements'!$A$5:$AF$1094,4,FALSE)),"",VLOOKUP(C13,'[1]Liste Equipements'!$A$5:$AF$1094,4,FALSE))</f>
        <v/>
      </c>
      <c r="E13" s="7" t="s">
        <v>45</v>
      </c>
      <c r="F13" s="7" t="s">
        <v>17</v>
      </c>
      <c r="G13" s="95" t="str">
        <f t="shared" ref="G13:G30" si="49">IF(AND(F13="OUI",H13="",AJ13="OUI"),($E$1-M13)*24,"")</f>
        <v/>
      </c>
      <c r="H13" s="95">
        <f t="shared" ref="H13:H30" si="50">IF(AND(F13="oui",N13&lt;&gt;""),(N13-M13)*24,"")</f>
        <v>1.0000000001164153</v>
      </c>
      <c r="I13" s="85" t="s">
        <v>130</v>
      </c>
      <c r="J13" s="85" t="s">
        <v>41</v>
      </c>
      <c r="K13" s="85" t="s">
        <v>128</v>
      </c>
      <c r="L13" s="92">
        <v>0.5</v>
      </c>
      <c r="M13" s="104">
        <v>42382.604166666664</v>
      </c>
      <c r="N13" s="104">
        <v>42382.645833333336</v>
      </c>
      <c r="O13" s="76" t="str">
        <f t="array" ref="O13">IF(ISNA(VLOOKUP(C13,'[1]Liste Equipements'!$A$5:$AF$1094,11,FALSE)),"",VLOOKUP(C13,'[1]Liste Equipements'!$A$5:$AF$1094,11,FALSE))</f>
        <v/>
      </c>
      <c r="P13" s="9"/>
      <c r="Q13" s="10" t="str">
        <f t="shared" ref="Q13:Q30" si="51">IF(OR(CODE(E13)=80,CODE(E13)=67),"Fournier","")</f>
        <v>Fournier</v>
      </c>
      <c r="R13" s="10"/>
      <c r="S13" s="8" t="str">
        <f t="shared" ref="S13:S30" si="52">IF(ISBLANK(M13)," ",IF(ISBLANK(N13),NETWORKDAYS(M13,$E$1)," "))</f>
        <v xml:space="preserve"> </v>
      </c>
      <c r="T13" s="8">
        <f t="shared" ref="T13:T30" si="53">IF(ISBLANK(N13)," ",NETWORKDAYS(M13,N13))</f>
        <v>1</v>
      </c>
      <c r="U13" s="8">
        <f t="shared" ref="U13:U20" si="54">IF($T13=1,1,0)</f>
        <v>1</v>
      </c>
      <c r="V13" s="8">
        <f t="shared" ref="V13:V20" si="55">IF($T13=2,1,0)</f>
        <v>0</v>
      </c>
      <c r="W13" s="8">
        <f t="shared" ref="W13:W20" si="56">IF($T13=3,1,0)</f>
        <v>0</v>
      </c>
      <c r="X13" s="8">
        <f t="shared" ref="X13:X20" si="57">IF($T13=4,1,0)</f>
        <v>0</v>
      </c>
      <c r="Y13" s="8">
        <f t="shared" ref="Y13:Y20" si="58">IF(AND($T13&lt;&gt;" ",$T13&gt;=5),1,0)</f>
        <v>0</v>
      </c>
      <c r="Z13" s="10">
        <f t="shared" ref="Z13:Z30" si="59">IF(CODE(E13)=67,1,0)</f>
        <v>1</v>
      </c>
      <c r="AA13" s="10">
        <f t="shared" ref="AA13:AA30" si="60">IF(CODE(E13)=80,1,0)</f>
        <v>0</v>
      </c>
      <c r="AB13" s="10">
        <f t="shared" ref="AB13:AB30" si="61">IF(CODE(E13)=84,1,0)</f>
        <v>0</v>
      </c>
      <c r="AC13" s="10">
        <f t="shared" ref="AC13:AC30" si="62">IF(CODE(E13)=72,1,0)</f>
        <v>0</v>
      </c>
      <c r="AD13" s="10">
        <f t="shared" ref="AD13:AD30" si="63">IF(AND(CODE(E13)&lt;&gt;72,CODE(E13)&lt;&gt;84,CODE(E13)&lt;&gt;80,CODE(E13)&lt;&gt;67,E13&lt;&gt;" "),1,0)</f>
        <v>0</v>
      </c>
      <c r="AE13" s="10">
        <f t="shared" ref="AE13:AE30" si="64">IF(AND(CODE(E13)=67,ISBLANK(N13)),1,0)</f>
        <v>0</v>
      </c>
      <c r="AF13" s="98">
        <f t="shared" ref="AF13:AF30" si="65">IF(AND(CODE(E13)=80,ISBLANK(N13)),1,0)</f>
        <v>0</v>
      </c>
      <c r="AG13" s="98">
        <f t="shared" ref="AG13:AG30" si="66">IF(AND(CODE(E13)=84,ISBLANK(N13)),1,0)</f>
        <v>0</v>
      </c>
      <c r="AH13" s="98">
        <f t="shared" ref="AH13:AH30" si="67">IF(AND(CODE(E13)=72,ISBLANK(N13)),1,0)</f>
        <v>0</v>
      </c>
      <c r="AI13" s="98">
        <f t="shared" ref="AI13:AI30" si="68">IF(AND(AND(CODE(E13)&lt;&gt;72,CODE(E13)&lt;&gt;84,CODE(E13)&lt;&gt;80,CODE(E13)&lt;&gt;67,E13&lt;&gt;" "),ISBLANK(N13)),1,0)</f>
        <v>0</v>
      </c>
      <c r="AJ13" s="98" t="str">
        <f t="array" ref="AJ13">IF(ISNA(VLOOKUP(C13,'[1]Liste Equipements'!$A$5:$AH$1094,34,FALSE)),"",VLOOKUP(C13,'[1]Liste Equipements'!$A$5:$AH$1094,34,FALSE))</f>
        <v/>
      </c>
      <c r="AK13" s="98" t="str">
        <f t="array" ref="AK13">IF(ISNA(VLOOKUP(C13,'[1]Liste Equipements'!$A$5:$AH$1094,7,FALSE)),"",VLOOKUP(C13,'[1]Liste Equipements'!$A$5:$AH$1094,7,FALSE))</f>
        <v/>
      </c>
      <c r="AL13" s="107">
        <f t="shared" ref="AL13:AL30" si="69">IF(F13="oui",IF(E13="C",IF(AJ13="oui",IF(N13&lt;&gt;"",IF(AND(M13&gt;$AL$9,N13&lt;$AL$8),HOUR(N13)+MINUTE(N13)/60-HOUR(M13)-MINUTE(M13)/60,0),0)+IF(AND(M13&lt;$AL$9,N13&gt;$AL$8),24,0)+IF(AND(AND(M13&gt;$AL$9,M13&lt;$AL$8),OR(N13&gt;$AL$8,N13="")),24-HOUR(M13)-MINUTE(M13)/60,0)+IF(AND(M13&lt;$AL$9,AND($AL$8-N13&gt;0,$AL$8-N13&lt;1)),HOUR(N13)+MINUTE(N13)/60,0)+IF(M13&lt;&gt;"",IF(AND($AL$9-M13&gt;0,N13=""),24,0),0),0),0),0)</f>
        <v>0</v>
      </c>
      <c r="AM13" s="114">
        <f t="shared" ref="AM13:AM30" si="70">IF(YEAR(N13)=$AM$9,WEEKNUM(N13),)</f>
        <v>0</v>
      </c>
    </row>
    <row r="14" spans="1:52" ht="22.5" x14ac:dyDescent="0.2">
      <c r="A14" s="6" t="s">
        <v>131</v>
      </c>
      <c r="B14" s="97" t="str">
        <f t="shared" si="48"/>
        <v>S</v>
      </c>
      <c r="C14" s="6" t="s">
        <v>39</v>
      </c>
      <c r="D14" s="82" t="str">
        <f t="array" ref="D14">IF(ISNA(VLOOKUP(C14,'[1]Liste Equipements'!$A$5:$AF$1094,4,FALSE)),"",VLOOKUP(C14,'[1]Liste Equipements'!$A$5:$AF$1094,4,FALSE))</f>
        <v>Tête d'equerre + transfert</v>
      </c>
      <c r="E14" s="7" t="s">
        <v>45</v>
      </c>
      <c r="F14" s="7" t="s">
        <v>17</v>
      </c>
      <c r="G14" s="95" t="str">
        <f t="shared" si="49"/>
        <v/>
      </c>
      <c r="H14" s="95">
        <f t="shared" si="50"/>
        <v>11.499999999941792</v>
      </c>
      <c r="I14" s="85" t="s">
        <v>132</v>
      </c>
      <c r="J14" s="85" t="s">
        <v>159</v>
      </c>
      <c r="K14" s="85" t="s">
        <v>120</v>
      </c>
      <c r="L14" s="92">
        <v>3.5</v>
      </c>
      <c r="M14" s="104">
        <v>42387.208333333336</v>
      </c>
      <c r="N14" s="104">
        <v>42387.6875</v>
      </c>
      <c r="O14" s="76" t="str">
        <f t="array" ref="O14">IF(ISNA(VLOOKUP(C14,'[1]Liste Equipements'!$A$5:$AF$1094,11,FALSE)),"",VLOOKUP(C14,'[1]Liste Equipements'!$A$5:$AF$1094,11,FALSE))</f>
        <v>1115  Tuyaux</v>
      </c>
      <c r="P14" s="9"/>
      <c r="Q14" s="10" t="str">
        <f t="shared" si="51"/>
        <v>Fournier</v>
      </c>
      <c r="R14" s="10"/>
      <c r="S14" s="8" t="str">
        <f t="shared" si="52"/>
        <v xml:space="preserve"> </v>
      </c>
      <c r="T14" s="8">
        <f t="shared" si="53"/>
        <v>1</v>
      </c>
      <c r="U14" s="8">
        <f t="shared" si="54"/>
        <v>1</v>
      </c>
      <c r="V14" s="8">
        <f t="shared" si="55"/>
        <v>0</v>
      </c>
      <c r="W14" s="8">
        <f t="shared" si="56"/>
        <v>0</v>
      </c>
      <c r="X14" s="8">
        <f t="shared" si="57"/>
        <v>0</v>
      </c>
      <c r="Y14" s="8">
        <f t="shared" si="58"/>
        <v>0</v>
      </c>
      <c r="Z14" s="10">
        <f t="shared" si="59"/>
        <v>1</v>
      </c>
      <c r="AA14" s="10">
        <f t="shared" si="60"/>
        <v>0</v>
      </c>
      <c r="AB14" s="10">
        <f t="shared" si="61"/>
        <v>0</v>
      </c>
      <c r="AC14" s="10">
        <f t="shared" si="62"/>
        <v>0</v>
      </c>
      <c r="AD14" s="10">
        <f t="shared" si="63"/>
        <v>0</v>
      </c>
      <c r="AE14" s="10">
        <f t="shared" si="64"/>
        <v>0</v>
      </c>
      <c r="AF14" s="98">
        <f t="shared" si="65"/>
        <v>0</v>
      </c>
      <c r="AG14" s="98">
        <f t="shared" si="66"/>
        <v>0</v>
      </c>
      <c r="AH14" s="98">
        <f t="shared" si="67"/>
        <v>0</v>
      </c>
      <c r="AI14" s="98">
        <f t="shared" si="68"/>
        <v>0</v>
      </c>
      <c r="AJ14" s="98" t="str">
        <f t="array" ref="AJ14">IF(ISNA(VLOOKUP(C14,'[1]Liste Equipements'!$A$5:$AH$1094,34,FALSE)),"",VLOOKUP(C14,'[1]Liste Equipements'!$A$5:$AH$1094,34,FALSE))</f>
        <v>oui</v>
      </c>
      <c r="AK14" s="98" t="e">
        <f t="array" ref="AK14">IF(ISNA(VLOOKUP(C14,'[1]Liste Equipements'!$A$5:$AH$1094,7,FALSE)),"",VLOOKUP(C14,'[1]Liste Equipements'!$A$5:$AH$1094,7,FALSE))</f>
        <v>#REF!</v>
      </c>
      <c r="AL14" s="107">
        <f t="shared" si="69"/>
        <v>0</v>
      </c>
      <c r="AM14" s="114">
        <f t="shared" si="70"/>
        <v>0</v>
      </c>
    </row>
    <row r="15" spans="1:52" ht="33.75" x14ac:dyDescent="0.2">
      <c r="A15" s="6" t="s">
        <v>133</v>
      </c>
      <c r="B15" s="97" t="str">
        <f t="shared" si="48"/>
        <v>S</v>
      </c>
      <c r="C15" s="6" t="s">
        <v>123</v>
      </c>
      <c r="D15" s="82" t="str">
        <f t="array" ref="D15">IF(ISNA(VLOOKUP(C15,'[1]Liste Equipements'!$A$5:$AF$1094,4,FALSE)),"",VLOOKUP(C15,'[1]Liste Equipements'!$A$5:$AF$1094,4,FALSE))</f>
        <v>Machine à coudre</v>
      </c>
      <c r="E15" s="7" t="s">
        <v>45</v>
      </c>
      <c r="F15" s="7" t="s">
        <v>17</v>
      </c>
      <c r="G15" s="95" t="str">
        <f t="shared" si="49"/>
        <v/>
      </c>
      <c r="H15" s="95">
        <f t="shared" si="50"/>
        <v>4.0000000001164153</v>
      </c>
      <c r="I15" s="85" t="s">
        <v>61</v>
      </c>
      <c r="J15" s="85" t="s">
        <v>171</v>
      </c>
      <c r="K15" s="85" t="s">
        <v>113</v>
      </c>
      <c r="L15" s="92">
        <v>3</v>
      </c>
      <c r="M15" s="104">
        <v>42387.291666666664</v>
      </c>
      <c r="N15" s="104">
        <v>42387.458333333336</v>
      </c>
      <c r="O15" s="76" t="str">
        <f t="array" ref="O15">IF(ISNA(VLOOKUP(C15,'[1]Liste Equipements'!$A$5:$AF$1094,11,FALSE)),"",VLOOKUP(C15,'[1]Liste Equipements'!$A$5:$AF$1094,11,FALSE))</f>
        <v>1126  Confection silicones</v>
      </c>
      <c r="P15" s="9"/>
      <c r="Q15" s="10" t="str">
        <f t="shared" si="51"/>
        <v>Fournier</v>
      </c>
      <c r="R15" s="10"/>
      <c r="S15" s="8" t="str">
        <f t="shared" si="52"/>
        <v xml:space="preserve"> </v>
      </c>
      <c r="T15" s="8">
        <f t="shared" si="53"/>
        <v>1</v>
      </c>
      <c r="U15" s="8">
        <f t="shared" si="54"/>
        <v>1</v>
      </c>
      <c r="V15" s="8">
        <f t="shared" si="55"/>
        <v>0</v>
      </c>
      <c r="W15" s="8">
        <f t="shared" si="56"/>
        <v>0</v>
      </c>
      <c r="X15" s="8">
        <f t="shared" si="57"/>
        <v>0</v>
      </c>
      <c r="Y15" s="8">
        <f t="shared" si="58"/>
        <v>0</v>
      </c>
      <c r="Z15" s="10">
        <f t="shared" si="59"/>
        <v>1</v>
      </c>
      <c r="AA15" s="10">
        <f t="shared" si="60"/>
        <v>0</v>
      </c>
      <c r="AB15" s="10">
        <f t="shared" si="61"/>
        <v>0</v>
      </c>
      <c r="AC15" s="10">
        <f t="shared" si="62"/>
        <v>0</v>
      </c>
      <c r="AD15" s="10">
        <f t="shared" si="63"/>
        <v>0</v>
      </c>
      <c r="AE15" s="10">
        <f t="shared" si="64"/>
        <v>0</v>
      </c>
      <c r="AF15" s="98">
        <f t="shared" si="65"/>
        <v>0</v>
      </c>
      <c r="AG15" s="98">
        <f t="shared" si="66"/>
        <v>0</v>
      </c>
      <c r="AH15" s="98">
        <f t="shared" si="67"/>
        <v>0</v>
      </c>
      <c r="AI15" s="98">
        <f t="shared" si="68"/>
        <v>0</v>
      </c>
      <c r="AJ15" s="98" t="str">
        <f t="array" ref="AJ15">IF(ISNA(VLOOKUP(C15,'[1]Liste Equipements'!$A$5:$AH$1094,34,FALSE)),"",VLOOKUP(C15,'[1]Liste Equipements'!$A$5:$AH$1094,34,FALSE))</f>
        <v>non</v>
      </c>
      <c r="AK15" s="98" t="e">
        <f t="array" ref="AK15">IF(ISNA(VLOOKUP(C15,'[1]Liste Equipements'!$A$5:$AH$1094,7,FALSE)),"",VLOOKUP(C15,'[1]Liste Equipements'!$A$5:$AH$1094,7,FALSE))</f>
        <v>#REF!</v>
      </c>
      <c r="AL15" s="107">
        <f t="shared" si="69"/>
        <v>0</v>
      </c>
      <c r="AM15" s="114">
        <f t="shared" si="70"/>
        <v>0</v>
      </c>
    </row>
    <row r="16" spans="1:52" ht="56.25" x14ac:dyDescent="0.2">
      <c r="A16" s="6" t="s">
        <v>134</v>
      </c>
      <c r="B16" s="97" t="str">
        <f t="shared" si="48"/>
        <v>S</v>
      </c>
      <c r="C16" s="6" t="s">
        <v>64</v>
      </c>
      <c r="D16" s="82" t="str">
        <f t="array" ref="D16">IF(ISNA(VLOOKUP(C16,'[1]Liste Equipements'!$A$5:$AF$1094,4,FALSE)),"",VLOOKUP(C16,'[1]Liste Equipements'!$A$5:$AF$1094,4,FALSE))</f>
        <v>Polissage à tambour</v>
      </c>
      <c r="E16" s="7" t="s">
        <v>45</v>
      </c>
      <c r="F16" s="7" t="s">
        <v>17</v>
      </c>
      <c r="G16" s="95" t="str">
        <f t="shared" si="49"/>
        <v/>
      </c>
      <c r="H16" s="95">
        <f t="shared" si="50"/>
        <v>79.5</v>
      </c>
      <c r="I16" s="85" t="s">
        <v>135</v>
      </c>
      <c r="J16" s="85" t="s">
        <v>31</v>
      </c>
      <c r="K16" s="85" t="s">
        <v>90</v>
      </c>
      <c r="L16" s="92">
        <v>1.5</v>
      </c>
      <c r="M16" s="104">
        <v>42387.354166666664</v>
      </c>
      <c r="N16" s="104">
        <v>42390.666666666664</v>
      </c>
      <c r="O16" s="76" t="str">
        <f t="array" ref="O16">IF(ISNA(VLOOKUP(C16,'[1]Liste Equipements'!$A$5:$AF$1094,11,FALSE)),"",VLOOKUP(C16,'[1]Liste Equipements'!$A$5:$AF$1094,11,FALSE))</f>
        <v>1123  Passivation / Finition décolletage</v>
      </c>
      <c r="P16" s="9"/>
      <c r="Q16" s="10" t="str">
        <f t="shared" si="51"/>
        <v>Fournier</v>
      </c>
      <c r="R16" s="10"/>
      <c r="S16" s="8" t="str">
        <f t="shared" si="52"/>
        <v xml:space="preserve"> </v>
      </c>
      <c r="T16" s="8">
        <f t="shared" si="53"/>
        <v>4</v>
      </c>
      <c r="U16" s="8">
        <f t="shared" si="54"/>
        <v>0</v>
      </c>
      <c r="V16" s="8">
        <f t="shared" si="55"/>
        <v>0</v>
      </c>
      <c r="W16" s="8">
        <f t="shared" si="56"/>
        <v>0</v>
      </c>
      <c r="X16" s="8">
        <f t="shared" si="57"/>
        <v>1</v>
      </c>
      <c r="Y16" s="8">
        <f t="shared" si="58"/>
        <v>0</v>
      </c>
      <c r="Z16" s="10">
        <f t="shared" si="59"/>
        <v>1</v>
      </c>
      <c r="AA16" s="10">
        <f t="shared" si="60"/>
        <v>0</v>
      </c>
      <c r="AB16" s="10">
        <f t="shared" si="61"/>
        <v>0</v>
      </c>
      <c r="AC16" s="10">
        <f t="shared" si="62"/>
        <v>0</v>
      </c>
      <c r="AD16" s="10">
        <f t="shared" si="63"/>
        <v>0</v>
      </c>
      <c r="AE16" s="10">
        <f t="shared" si="64"/>
        <v>0</v>
      </c>
      <c r="AF16" s="98">
        <f t="shared" si="65"/>
        <v>0</v>
      </c>
      <c r="AG16" s="98">
        <f t="shared" si="66"/>
        <v>0</v>
      </c>
      <c r="AH16" s="98">
        <f t="shared" si="67"/>
        <v>0</v>
      </c>
      <c r="AI16" s="98">
        <f t="shared" si="68"/>
        <v>0</v>
      </c>
      <c r="AJ16" s="98" t="str">
        <f t="array" ref="AJ16">IF(ISNA(VLOOKUP(C16,'[1]Liste Equipements'!$A$5:$AH$1094,34,FALSE)),"",VLOOKUP(C16,'[1]Liste Equipements'!$A$5:$AH$1094,34,FALSE))</f>
        <v>N/A</v>
      </c>
      <c r="AK16" s="98" t="e">
        <f t="array" ref="AK16">IF(ISNA(VLOOKUP(C16,'[1]Liste Equipements'!$A$5:$AH$1094,7,FALSE)),"",VLOOKUP(C16,'[1]Liste Equipements'!$A$5:$AH$1094,7,FALSE))</f>
        <v>#REF!</v>
      </c>
      <c r="AL16" s="107">
        <f t="shared" si="69"/>
        <v>0</v>
      </c>
      <c r="AM16" s="114">
        <f t="shared" si="70"/>
        <v>0</v>
      </c>
    </row>
    <row r="17" spans="1:39" ht="33.75" x14ac:dyDescent="0.2">
      <c r="A17" s="6" t="s">
        <v>136</v>
      </c>
      <c r="B17" s="97" t="str">
        <f t="shared" si="48"/>
        <v>S</v>
      </c>
      <c r="C17" s="6" t="s">
        <v>66</v>
      </c>
      <c r="D17" s="82" t="str">
        <f t="array" ref="D17">IF(ISNA(VLOOKUP(C17,'[1]Liste Equipements'!$A$5:$AF$1094,4,FALSE)),"",VLOOKUP(C17,'[1]Liste Equipements'!$A$5:$AF$1094,4,FALSE))</f>
        <v>Banc d'essai Vertical</v>
      </c>
      <c r="E17" s="7" t="s">
        <v>45</v>
      </c>
      <c r="F17" s="7" t="s">
        <v>17</v>
      </c>
      <c r="G17" s="95" t="str">
        <f t="shared" si="49"/>
        <v/>
      </c>
      <c r="H17" s="95">
        <f t="shared" si="50"/>
        <v>23.499999999941792</v>
      </c>
      <c r="I17" s="85" t="s">
        <v>137</v>
      </c>
      <c r="J17" s="85" t="s">
        <v>155</v>
      </c>
      <c r="K17" s="85" t="s">
        <v>54</v>
      </c>
      <c r="L17" s="92">
        <v>1</v>
      </c>
      <c r="M17" s="104">
        <v>42387.395833333336</v>
      </c>
      <c r="N17" s="104">
        <v>42388.375</v>
      </c>
      <c r="O17" s="76" t="str">
        <f t="array" ref="O17">IF(ISNA(VLOOKUP(C17,'[1]Liste Equipements'!$A$5:$AF$1094,11,FALSE)),"",VLOOKUP(C17,'[1]Liste Equipements'!$A$5:$AF$1094,11,FALSE))</f>
        <v>1113  Tuyauteries</v>
      </c>
      <c r="P17" s="9"/>
      <c r="Q17" s="10" t="str">
        <f t="shared" si="51"/>
        <v>Fournier</v>
      </c>
      <c r="R17" s="10"/>
      <c r="S17" s="8" t="str">
        <f t="shared" si="52"/>
        <v xml:space="preserve"> </v>
      </c>
      <c r="T17" s="8">
        <f t="shared" si="53"/>
        <v>2</v>
      </c>
      <c r="U17" s="8">
        <f t="shared" si="54"/>
        <v>0</v>
      </c>
      <c r="V17" s="8">
        <f t="shared" si="55"/>
        <v>1</v>
      </c>
      <c r="W17" s="8">
        <f t="shared" si="56"/>
        <v>0</v>
      </c>
      <c r="X17" s="8">
        <f t="shared" si="57"/>
        <v>0</v>
      </c>
      <c r="Y17" s="8">
        <f t="shared" si="58"/>
        <v>0</v>
      </c>
      <c r="Z17" s="10">
        <f t="shared" si="59"/>
        <v>1</v>
      </c>
      <c r="AA17" s="10">
        <f t="shared" si="60"/>
        <v>0</v>
      </c>
      <c r="AB17" s="10">
        <f t="shared" si="61"/>
        <v>0</v>
      </c>
      <c r="AC17" s="10">
        <f t="shared" si="62"/>
        <v>0</v>
      </c>
      <c r="AD17" s="10">
        <f t="shared" si="63"/>
        <v>0</v>
      </c>
      <c r="AE17" s="10">
        <f t="shared" si="64"/>
        <v>0</v>
      </c>
      <c r="AF17" s="98">
        <f t="shared" si="65"/>
        <v>0</v>
      </c>
      <c r="AG17" s="98">
        <f t="shared" si="66"/>
        <v>0</v>
      </c>
      <c r="AH17" s="98">
        <f t="shared" si="67"/>
        <v>0</v>
      </c>
      <c r="AI17" s="98">
        <f t="shared" si="68"/>
        <v>0</v>
      </c>
      <c r="AJ17" s="98" t="str">
        <f t="array" ref="AJ17">IF(ISNA(VLOOKUP(C17,'[1]Liste Equipements'!$A$5:$AH$1094,34,FALSE)),"",VLOOKUP(C17,'[1]Liste Equipements'!$A$5:$AH$1094,34,FALSE))</f>
        <v>oui</v>
      </c>
      <c r="AK17" s="98" t="e">
        <f t="array" ref="AK17">IF(ISNA(VLOOKUP(C17,'[1]Liste Equipements'!$A$5:$AH$1094,7,FALSE)),"",VLOOKUP(C17,'[1]Liste Equipements'!$A$5:$AH$1094,7,FALSE))</f>
        <v>#REF!</v>
      </c>
      <c r="AL17" s="107">
        <f t="shared" si="69"/>
        <v>0</v>
      </c>
      <c r="AM17" s="114">
        <f t="shared" si="70"/>
        <v>0</v>
      </c>
    </row>
    <row r="18" spans="1:39" ht="33.75" x14ac:dyDescent="0.2">
      <c r="A18" s="6" t="s">
        <v>138</v>
      </c>
      <c r="B18" s="97" t="str">
        <f t="shared" si="48"/>
        <v>S</v>
      </c>
      <c r="C18" s="6"/>
      <c r="D18" s="82" t="str">
        <f t="array" ref="D18">IF(ISNA(VLOOKUP(C18,'[1]Liste Equipements'!$A$5:$AF$1094,4,FALSE)),"",VLOOKUP(C18,'[1]Liste Equipements'!$A$5:$AF$1094,4,FALSE))</f>
        <v/>
      </c>
      <c r="E18" s="7" t="s">
        <v>63</v>
      </c>
      <c r="F18" s="7" t="s">
        <v>34</v>
      </c>
      <c r="G18" s="95" t="str">
        <f t="shared" si="49"/>
        <v/>
      </c>
      <c r="H18" s="95" t="str">
        <f t="shared" si="50"/>
        <v/>
      </c>
      <c r="I18" s="85" t="s">
        <v>139</v>
      </c>
      <c r="J18" s="85" t="s">
        <v>27</v>
      </c>
      <c r="K18" s="85" t="s">
        <v>38</v>
      </c>
      <c r="L18" s="92">
        <v>0.25</v>
      </c>
      <c r="M18" s="104">
        <v>42384.458333333336</v>
      </c>
      <c r="N18" s="104">
        <v>43076.541666666664</v>
      </c>
      <c r="O18" s="76" t="str">
        <f t="array" ref="O18">IF(ISNA(VLOOKUP(C18,'[1]Liste Equipements'!$A$5:$AF$1094,11,FALSE)),"",VLOOKUP(C18,'[1]Liste Equipements'!$A$5:$AF$1094,11,FALSE))</f>
        <v/>
      </c>
      <c r="P18" s="9"/>
      <c r="Q18" s="10" t="str">
        <f t="shared" si="51"/>
        <v/>
      </c>
      <c r="R18" s="10"/>
      <c r="S18" s="8" t="str">
        <f t="shared" si="52"/>
        <v xml:space="preserve"> </v>
      </c>
      <c r="T18" s="8">
        <f t="shared" si="53"/>
        <v>495</v>
      </c>
      <c r="U18" s="8">
        <f t="shared" si="54"/>
        <v>0</v>
      </c>
      <c r="V18" s="8">
        <f t="shared" si="55"/>
        <v>0</v>
      </c>
      <c r="W18" s="8">
        <f t="shared" si="56"/>
        <v>0</v>
      </c>
      <c r="X18" s="8">
        <f t="shared" si="57"/>
        <v>0</v>
      </c>
      <c r="Y18" s="8">
        <f t="shared" si="58"/>
        <v>1</v>
      </c>
      <c r="Z18" s="10">
        <f t="shared" si="59"/>
        <v>0</v>
      </c>
      <c r="AA18" s="10">
        <f t="shared" si="60"/>
        <v>0</v>
      </c>
      <c r="AB18" s="10">
        <f t="shared" si="61"/>
        <v>0</v>
      </c>
      <c r="AC18" s="10">
        <f t="shared" si="62"/>
        <v>0</v>
      </c>
      <c r="AD18" s="10">
        <f t="shared" si="63"/>
        <v>1</v>
      </c>
      <c r="AE18" s="10">
        <f t="shared" si="64"/>
        <v>0</v>
      </c>
      <c r="AF18" s="98">
        <f t="shared" si="65"/>
        <v>0</v>
      </c>
      <c r="AG18" s="98">
        <f t="shared" si="66"/>
        <v>0</v>
      </c>
      <c r="AH18" s="98">
        <f t="shared" si="67"/>
        <v>0</v>
      </c>
      <c r="AI18" s="98">
        <f t="shared" si="68"/>
        <v>0</v>
      </c>
      <c r="AJ18" s="98" t="str">
        <f t="array" ref="AJ18">IF(ISNA(VLOOKUP(C18,'[1]Liste Equipements'!$A$5:$AH$1094,34,FALSE)),"",VLOOKUP(C18,'[1]Liste Equipements'!$A$5:$AH$1094,34,FALSE))</f>
        <v/>
      </c>
      <c r="AK18" s="98" t="str">
        <f t="array" ref="AK18">IF(ISNA(VLOOKUP(C18,'[1]Liste Equipements'!$A$5:$AH$1094,7,FALSE)),"",VLOOKUP(C18,'[1]Liste Equipements'!$A$5:$AH$1094,7,FALSE))</f>
        <v/>
      </c>
      <c r="AL18" s="107">
        <f t="shared" si="69"/>
        <v>0</v>
      </c>
      <c r="AM18" s="114">
        <f t="shared" si="70"/>
        <v>0</v>
      </c>
    </row>
    <row r="19" spans="1:39" ht="33.75" x14ac:dyDescent="0.2">
      <c r="A19" s="6" t="s">
        <v>140</v>
      </c>
      <c r="B19" s="97" t="str">
        <f t="shared" si="48"/>
        <v>S</v>
      </c>
      <c r="C19" s="6"/>
      <c r="D19" s="82" t="str">
        <f t="array" ref="D19">IF(ISNA(VLOOKUP(C19,'[1]Liste Equipements'!$A$5:$AF$1094,4,FALSE)),"",VLOOKUP(C19,'[1]Liste Equipements'!$A$5:$AF$1094,4,FALSE))</f>
        <v/>
      </c>
      <c r="E19" s="7" t="s">
        <v>5</v>
      </c>
      <c r="F19" s="7" t="s">
        <v>34</v>
      </c>
      <c r="G19" s="95" t="str">
        <f t="shared" si="49"/>
        <v/>
      </c>
      <c r="H19" s="95" t="str">
        <f t="shared" si="50"/>
        <v/>
      </c>
      <c r="I19" s="85" t="s">
        <v>175</v>
      </c>
      <c r="J19" s="85" t="s">
        <v>27</v>
      </c>
      <c r="K19" s="85" t="s">
        <v>38</v>
      </c>
      <c r="L19" s="92">
        <v>0.25</v>
      </c>
      <c r="M19" s="104">
        <v>42387.583333333336</v>
      </c>
      <c r="N19" s="104">
        <v>42773.625</v>
      </c>
      <c r="O19" s="76" t="str">
        <f t="array" ref="O19">IF(ISNA(VLOOKUP(C19,'[1]Liste Equipements'!$A$5:$AF$1094,11,FALSE)),"",VLOOKUP(C19,'[1]Liste Equipements'!$A$5:$AF$1094,11,FALSE))</f>
        <v/>
      </c>
      <c r="P19" s="9"/>
      <c r="Q19" s="10" t="str">
        <f t="shared" si="51"/>
        <v/>
      </c>
      <c r="R19" s="10"/>
      <c r="S19" s="8" t="str">
        <f t="shared" si="52"/>
        <v xml:space="preserve"> </v>
      </c>
      <c r="T19" s="8">
        <f t="shared" si="53"/>
        <v>277</v>
      </c>
      <c r="U19" s="8">
        <f t="shared" si="54"/>
        <v>0</v>
      </c>
      <c r="V19" s="8">
        <f t="shared" si="55"/>
        <v>0</v>
      </c>
      <c r="W19" s="8">
        <f t="shared" si="56"/>
        <v>0</v>
      </c>
      <c r="X19" s="8">
        <f t="shared" si="57"/>
        <v>0</v>
      </c>
      <c r="Y19" s="8">
        <f t="shared" si="58"/>
        <v>1</v>
      </c>
      <c r="Z19" s="10">
        <f t="shared" si="59"/>
        <v>0</v>
      </c>
      <c r="AA19" s="10">
        <f t="shared" si="60"/>
        <v>0</v>
      </c>
      <c r="AB19" s="10">
        <f t="shared" si="61"/>
        <v>0</v>
      </c>
      <c r="AC19" s="10">
        <f t="shared" si="62"/>
        <v>0</v>
      </c>
      <c r="AD19" s="10">
        <f t="shared" si="63"/>
        <v>1</v>
      </c>
      <c r="AE19" s="10">
        <f t="shared" si="64"/>
        <v>0</v>
      </c>
      <c r="AF19" s="98">
        <f t="shared" si="65"/>
        <v>0</v>
      </c>
      <c r="AG19" s="98">
        <f t="shared" si="66"/>
        <v>0</v>
      </c>
      <c r="AH19" s="98">
        <f t="shared" si="67"/>
        <v>0</v>
      </c>
      <c r="AI19" s="98">
        <f t="shared" si="68"/>
        <v>0</v>
      </c>
      <c r="AJ19" s="98" t="str">
        <f t="array" ref="AJ19">IF(ISNA(VLOOKUP(C19,'[1]Liste Equipements'!$A$5:$AH$1094,34,FALSE)),"",VLOOKUP(C19,'[1]Liste Equipements'!$A$5:$AH$1094,34,FALSE))</f>
        <v/>
      </c>
      <c r="AK19" s="98" t="str">
        <f t="array" ref="AK19">IF(ISNA(VLOOKUP(C19,'[1]Liste Equipements'!$A$5:$AH$1094,7,FALSE)),"",VLOOKUP(C19,'[1]Liste Equipements'!$A$5:$AH$1094,7,FALSE))</f>
        <v/>
      </c>
      <c r="AL19" s="107">
        <f t="shared" si="69"/>
        <v>0</v>
      </c>
      <c r="AM19" s="114">
        <f t="shared" si="70"/>
        <v>0</v>
      </c>
    </row>
    <row r="20" spans="1:39" ht="56.25" x14ac:dyDescent="0.2">
      <c r="A20" s="6" t="s">
        <v>141</v>
      </c>
      <c r="B20" s="97" t="str">
        <f t="shared" si="48"/>
        <v>S</v>
      </c>
      <c r="C20" s="6" t="s">
        <v>87</v>
      </c>
      <c r="D20" s="82" t="str">
        <f t="array" ref="D20">IF(ISNA(VLOOKUP(C20,'[1]Liste Equipements'!$A$5:$AF$1094,4,FALSE)),"",VLOOKUP(C20,'[1]Liste Equipements'!$A$5:$AF$1094,4,FALSE))</f>
        <v>Perceuse à colonne</v>
      </c>
      <c r="E20" s="7" t="s">
        <v>46</v>
      </c>
      <c r="F20" s="7" t="s">
        <v>34</v>
      </c>
      <c r="G20" s="95" t="str">
        <f t="shared" si="49"/>
        <v/>
      </c>
      <c r="H20" s="95" t="str">
        <f t="shared" si="50"/>
        <v/>
      </c>
      <c r="I20" s="85" t="s">
        <v>142</v>
      </c>
      <c r="J20" s="85" t="s">
        <v>170</v>
      </c>
      <c r="K20" s="85" t="s">
        <v>128</v>
      </c>
      <c r="L20" s="92">
        <v>2</v>
      </c>
      <c r="M20" s="104">
        <v>42387.5625</v>
      </c>
      <c r="N20" s="104">
        <v>42389.666666666664</v>
      </c>
      <c r="O20" s="76" t="str">
        <f t="array" ref="O20">IF(ISNA(VLOOKUP(C20,'[1]Liste Equipements'!$A$5:$AF$1094,11,FALSE)),"",VLOOKUP(C20,'[1]Liste Equipements'!$A$5:$AF$1094,11,FALSE))</f>
        <v>1123  Passivation / Finition décolletage</v>
      </c>
      <c r="P20" s="9"/>
      <c r="Q20" s="10" t="str">
        <f t="shared" si="51"/>
        <v>Fournier</v>
      </c>
      <c r="R20" s="10"/>
      <c r="S20" s="8" t="str">
        <f t="shared" si="52"/>
        <v xml:space="preserve"> </v>
      </c>
      <c r="T20" s="8">
        <f t="shared" si="53"/>
        <v>3</v>
      </c>
      <c r="U20" s="8">
        <f t="shared" si="54"/>
        <v>0</v>
      </c>
      <c r="V20" s="8">
        <f t="shared" si="55"/>
        <v>0</v>
      </c>
      <c r="W20" s="8">
        <f t="shared" si="56"/>
        <v>1</v>
      </c>
      <c r="X20" s="8">
        <f t="shared" si="57"/>
        <v>0</v>
      </c>
      <c r="Y20" s="8">
        <f t="shared" si="58"/>
        <v>0</v>
      </c>
      <c r="Z20" s="10">
        <f t="shared" si="59"/>
        <v>0</v>
      </c>
      <c r="AA20" s="10">
        <f t="shared" si="60"/>
        <v>1</v>
      </c>
      <c r="AB20" s="10">
        <f t="shared" si="61"/>
        <v>0</v>
      </c>
      <c r="AC20" s="10">
        <f t="shared" si="62"/>
        <v>0</v>
      </c>
      <c r="AD20" s="10">
        <f t="shared" si="63"/>
        <v>0</v>
      </c>
      <c r="AE20" s="10">
        <f t="shared" si="64"/>
        <v>0</v>
      </c>
      <c r="AF20" s="98">
        <f t="shared" si="65"/>
        <v>0</v>
      </c>
      <c r="AG20" s="98">
        <f t="shared" si="66"/>
        <v>0</v>
      </c>
      <c r="AH20" s="98">
        <f t="shared" si="67"/>
        <v>0</v>
      </c>
      <c r="AI20" s="98">
        <f t="shared" si="68"/>
        <v>0</v>
      </c>
      <c r="AJ20" s="98" t="str">
        <f t="array" ref="AJ20">IF(ISNA(VLOOKUP(C20,'[1]Liste Equipements'!$A$5:$AH$1094,34,FALSE)),"",VLOOKUP(C20,'[1]Liste Equipements'!$A$5:$AH$1094,34,FALSE))</f>
        <v>N/A</v>
      </c>
      <c r="AK20" s="98" t="e">
        <f t="array" ref="AK20">IF(ISNA(VLOOKUP(C20,'[1]Liste Equipements'!$A$5:$AH$1094,7,FALSE)),"",VLOOKUP(C20,'[1]Liste Equipements'!$A$5:$AH$1094,7,FALSE))</f>
        <v>#REF!</v>
      </c>
      <c r="AL20" s="107">
        <f t="shared" si="69"/>
        <v>0</v>
      </c>
      <c r="AM20" s="114">
        <f t="shared" si="70"/>
        <v>0</v>
      </c>
    </row>
    <row r="21" spans="1:39" ht="33.75" x14ac:dyDescent="0.2">
      <c r="A21" s="6" t="s">
        <v>143</v>
      </c>
      <c r="B21" s="97" t="str">
        <f t="shared" si="48"/>
        <v>S</v>
      </c>
      <c r="C21" s="6" t="s">
        <v>86</v>
      </c>
      <c r="D21" s="82" t="str">
        <f t="array" ref="D21">IF(ISNA(VLOOKUP(C21,'[1]Liste Equipements'!$A$5:$AF$1094,4,FALSE)),"",VLOOKUP(C21,'[1]Liste Equipements'!$A$5:$AF$1094,4,FALSE))</f>
        <v>Tour silicone de 3 m</v>
      </c>
      <c r="E21" s="7" t="s">
        <v>45</v>
      </c>
      <c r="F21" s="7" t="s">
        <v>17</v>
      </c>
      <c r="G21" s="95" t="str">
        <f t="shared" si="49"/>
        <v/>
      </c>
      <c r="H21" s="95">
        <f t="shared" si="50"/>
        <v>18.249999999941792</v>
      </c>
      <c r="I21" s="85" t="s">
        <v>144</v>
      </c>
      <c r="J21" s="85" t="s">
        <v>106</v>
      </c>
      <c r="K21" s="85" t="s">
        <v>54</v>
      </c>
      <c r="L21" s="92">
        <v>0.5</v>
      </c>
      <c r="M21" s="104">
        <v>42387.6875</v>
      </c>
      <c r="N21" s="104">
        <v>42388.447916666664</v>
      </c>
      <c r="O21" s="76" t="str">
        <f t="array" ref="O21">IF(ISNA(VLOOKUP(C21,'[1]Liste Equipements'!$A$5:$AF$1094,11,FALSE)),"",VLOOKUP(C21,'[1]Liste Equipements'!$A$5:$AF$1094,11,FALSE))</f>
        <v>1126  Confection silicones</v>
      </c>
      <c r="P21" s="9"/>
      <c r="Q21" s="10" t="str">
        <f t="shared" si="51"/>
        <v>Fournier</v>
      </c>
      <c r="R21" s="10"/>
      <c r="S21" s="8" t="str">
        <f t="shared" si="52"/>
        <v xml:space="preserve"> </v>
      </c>
      <c r="T21" s="8">
        <f t="shared" si="53"/>
        <v>2</v>
      </c>
      <c r="U21" s="8">
        <f t="shared" ref="U21:U30" si="71">IF($T21=1,1,0)</f>
        <v>0</v>
      </c>
      <c r="V21" s="8">
        <f t="shared" ref="V21:V30" si="72">IF($T21=2,1,0)</f>
        <v>1</v>
      </c>
      <c r="W21" s="8">
        <f t="shared" ref="W21:W30" si="73">IF($T21=3,1,0)</f>
        <v>0</v>
      </c>
      <c r="X21" s="8">
        <f t="shared" ref="X21:X30" si="74">IF($T21=4,1,0)</f>
        <v>0</v>
      </c>
      <c r="Y21" s="8">
        <f t="shared" ref="Y21:Y30" si="75">IF(AND($T21&lt;&gt;" ",$T21&gt;=5),1,0)</f>
        <v>0</v>
      </c>
      <c r="Z21" s="10">
        <f t="shared" si="59"/>
        <v>1</v>
      </c>
      <c r="AA21" s="10">
        <f t="shared" si="60"/>
        <v>0</v>
      </c>
      <c r="AB21" s="10">
        <f t="shared" si="61"/>
        <v>0</v>
      </c>
      <c r="AC21" s="10">
        <f t="shared" si="62"/>
        <v>0</v>
      </c>
      <c r="AD21" s="10">
        <f t="shared" si="63"/>
        <v>0</v>
      </c>
      <c r="AE21" s="10">
        <f t="shared" si="64"/>
        <v>0</v>
      </c>
      <c r="AF21" s="98">
        <f t="shared" si="65"/>
        <v>0</v>
      </c>
      <c r="AG21" s="98">
        <f t="shared" si="66"/>
        <v>0</v>
      </c>
      <c r="AH21" s="98">
        <f t="shared" si="67"/>
        <v>0</v>
      </c>
      <c r="AI21" s="98">
        <f t="shared" si="68"/>
        <v>0</v>
      </c>
      <c r="AJ21" s="98" t="str">
        <f t="array" ref="AJ21">IF(ISNA(VLOOKUP(C21,'[1]Liste Equipements'!$A$5:$AH$1094,34,FALSE)),"",VLOOKUP(C21,'[1]Liste Equipements'!$A$5:$AH$1094,34,FALSE))</f>
        <v>non</v>
      </c>
      <c r="AK21" s="98" t="e">
        <f t="array" ref="AK21">IF(ISNA(VLOOKUP(C21,'[1]Liste Equipements'!$A$5:$AH$1094,7,FALSE)),"",VLOOKUP(C21,'[1]Liste Equipements'!$A$5:$AH$1094,7,FALSE))</f>
        <v>#REF!</v>
      </c>
      <c r="AL21" s="107">
        <f t="shared" si="69"/>
        <v>0</v>
      </c>
      <c r="AM21" s="114">
        <f t="shared" si="70"/>
        <v>0</v>
      </c>
    </row>
    <row r="22" spans="1:39" ht="33.75" x14ac:dyDescent="0.2">
      <c r="A22" s="6" t="s">
        <v>145</v>
      </c>
      <c r="B22" s="97" t="str">
        <f t="shared" si="48"/>
        <v>S</v>
      </c>
      <c r="C22" s="6" t="s">
        <v>101</v>
      </c>
      <c r="D22" s="82" t="str">
        <f t="array" ref="D22">IF(ISNA(VLOOKUP(C22,'[1]Liste Equipements'!$A$5:$AF$1094,4,FALSE)),"",VLOOKUP(C22,'[1]Liste Equipements'!$A$5:$AF$1094,4,FALSE))</f>
        <v>Tour silicone de 3 m</v>
      </c>
      <c r="E22" s="7" t="s">
        <v>5</v>
      </c>
      <c r="F22" s="7" t="s">
        <v>34</v>
      </c>
      <c r="G22" s="95" t="str">
        <f t="shared" si="49"/>
        <v/>
      </c>
      <c r="H22" s="95" t="str">
        <f t="shared" si="50"/>
        <v/>
      </c>
      <c r="I22" s="85" t="s">
        <v>146</v>
      </c>
      <c r="J22" s="85" t="s">
        <v>147</v>
      </c>
      <c r="K22" s="85" t="s">
        <v>38</v>
      </c>
      <c r="L22" s="92">
        <v>0.25</v>
      </c>
      <c r="M22" s="104">
        <v>42387.777777777781</v>
      </c>
      <c r="N22" s="104">
        <v>42388.520833333336</v>
      </c>
      <c r="O22" s="76" t="str">
        <f t="array" ref="O22">IF(ISNA(VLOOKUP(C22,'[1]Liste Equipements'!$A$5:$AF$1094,11,FALSE)),"",VLOOKUP(C22,'[1]Liste Equipements'!$A$5:$AF$1094,11,FALSE))</f>
        <v>1126  Confection silicones</v>
      </c>
      <c r="P22" s="9"/>
      <c r="Q22" s="10" t="str">
        <f t="shared" si="51"/>
        <v/>
      </c>
      <c r="R22" s="10"/>
      <c r="S22" s="8" t="str">
        <f t="shared" si="52"/>
        <v xml:space="preserve"> </v>
      </c>
      <c r="T22" s="8">
        <f t="shared" si="53"/>
        <v>2</v>
      </c>
      <c r="U22" s="8">
        <f t="shared" si="71"/>
        <v>0</v>
      </c>
      <c r="V22" s="8">
        <f t="shared" si="72"/>
        <v>1</v>
      </c>
      <c r="W22" s="8">
        <f t="shared" si="73"/>
        <v>0</v>
      </c>
      <c r="X22" s="8">
        <f t="shared" si="74"/>
        <v>0</v>
      </c>
      <c r="Y22" s="8">
        <f t="shared" si="75"/>
        <v>0</v>
      </c>
      <c r="Z22" s="10">
        <f t="shared" si="59"/>
        <v>0</v>
      </c>
      <c r="AA22" s="10">
        <f t="shared" si="60"/>
        <v>0</v>
      </c>
      <c r="AB22" s="10">
        <f t="shared" si="61"/>
        <v>0</v>
      </c>
      <c r="AC22" s="10">
        <f t="shared" si="62"/>
        <v>0</v>
      </c>
      <c r="AD22" s="10">
        <f t="shared" si="63"/>
        <v>1</v>
      </c>
      <c r="AE22" s="10">
        <f t="shared" si="64"/>
        <v>0</v>
      </c>
      <c r="AF22" s="98">
        <f t="shared" si="65"/>
        <v>0</v>
      </c>
      <c r="AG22" s="98">
        <f t="shared" si="66"/>
        <v>0</v>
      </c>
      <c r="AH22" s="98">
        <f t="shared" si="67"/>
        <v>0</v>
      </c>
      <c r="AI22" s="98">
        <f t="shared" si="68"/>
        <v>0</v>
      </c>
      <c r="AJ22" s="98" t="str">
        <f t="array" ref="AJ22">IF(ISNA(VLOOKUP(C22,'[1]Liste Equipements'!$A$5:$AH$1094,34,FALSE)),"",VLOOKUP(C22,'[1]Liste Equipements'!$A$5:$AH$1094,34,FALSE))</f>
        <v>N/A</v>
      </c>
      <c r="AK22" s="98" t="e">
        <f t="array" ref="AK22">IF(ISNA(VLOOKUP(C22,'[1]Liste Equipements'!$A$5:$AH$1094,7,FALSE)),"",VLOOKUP(C22,'[1]Liste Equipements'!$A$5:$AH$1094,7,FALSE))</f>
        <v>#REF!</v>
      </c>
      <c r="AL22" s="107">
        <f t="shared" si="69"/>
        <v>0</v>
      </c>
      <c r="AM22" s="114">
        <f t="shared" si="70"/>
        <v>0</v>
      </c>
    </row>
    <row r="23" spans="1:39" ht="33.75" x14ac:dyDescent="0.2">
      <c r="A23" s="6" t="s">
        <v>148</v>
      </c>
      <c r="B23" s="97" t="str">
        <f t="shared" si="48"/>
        <v>S</v>
      </c>
      <c r="C23" s="6" t="s">
        <v>56</v>
      </c>
      <c r="D23" s="82" t="str">
        <f t="array" ref="D23">IF(ISNA(VLOOKUP(C23,'[1]Liste Equipements'!$A$5:$AF$1094,4,FALSE)),"",VLOOKUP(C23,'[1]Liste Equipements'!$A$5:$AF$1094,4,FALSE))</f>
        <v>Tour 3 m - silicone-</v>
      </c>
      <c r="E23" s="7" t="s">
        <v>45</v>
      </c>
      <c r="F23" s="7" t="s">
        <v>34</v>
      </c>
      <c r="G23" s="95" t="str">
        <f t="shared" si="49"/>
        <v/>
      </c>
      <c r="H23" s="95" t="str">
        <f t="shared" si="50"/>
        <v/>
      </c>
      <c r="I23" s="85" t="s">
        <v>149</v>
      </c>
      <c r="J23" s="85" t="s">
        <v>172</v>
      </c>
      <c r="K23" s="85" t="s">
        <v>54</v>
      </c>
      <c r="L23" s="92">
        <v>1</v>
      </c>
      <c r="M23" s="104">
        <v>42388.4375</v>
      </c>
      <c r="N23" s="104">
        <v>42388.729166666664</v>
      </c>
      <c r="O23" s="76" t="str">
        <f t="array" ref="O23">IF(ISNA(VLOOKUP(C23,'[1]Liste Equipements'!$A$5:$AF$1094,11,FALSE)),"",VLOOKUP(C23,'[1]Liste Equipements'!$A$5:$AF$1094,11,FALSE))</f>
        <v>1126  Confection silicones</v>
      </c>
      <c r="P23" s="9"/>
      <c r="Q23" s="10" t="str">
        <f t="shared" si="51"/>
        <v>Fournier</v>
      </c>
      <c r="R23" s="10"/>
      <c r="S23" s="8" t="str">
        <f t="shared" si="52"/>
        <v xml:space="preserve"> </v>
      </c>
      <c r="T23" s="8">
        <f t="shared" si="53"/>
        <v>1</v>
      </c>
      <c r="U23" s="8">
        <f t="shared" si="71"/>
        <v>1</v>
      </c>
      <c r="V23" s="8">
        <f t="shared" si="72"/>
        <v>0</v>
      </c>
      <c r="W23" s="8">
        <f t="shared" si="73"/>
        <v>0</v>
      </c>
      <c r="X23" s="8">
        <f t="shared" si="74"/>
        <v>0</v>
      </c>
      <c r="Y23" s="8">
        <f t="shared" si="75"/>
        <v>0</v>
      </c>
      <c r="Z23" s="10">
        <f t="shared" si="59"/>
        <v>1</v>
      </c>
      <c r="AA23" s="10">
        <f t="shared" si="60"/>
        <v>0</v>
      </c>
      <c r="AB23" s="10">
        <f t="shared" si="61"/>
        <v>0</v>
      </c>
      <c r="AC23" s="10">
        <f t="shared" si="62"/>
        <v>0</v>
      </c>
      <c r="AD23" s="10">
        <f t="shared" si="63"/>
        <v>0</v>
      </c>
      <c r="AE23" s="10">
        <f t="shared" si="64"/>
        <v>0</v>
      </c>
      <c r="AF23" s="98">
        <f t="shared" si="65"/>
        <v>0</v>
      </c>
      <c r="AG23" s="98">
        <f t="shared" si="66"/>
        <v>0</v>
      </c>
      <c r="AH23" s="98">
        <f t="shared" si="67"/>
        <v>0</v>
      </c>
      <c r="AI23" s="98">
        <f t="shared" si="68"/>
        <v>0</v>
      </c>
      <c r="AJ23" s="98" t="str">
        <f t="array" ref="AJ23">IF(ISNA(VLOOKUP(C23,'[1]Liste Equipements'!$A$5:$AH$1094,34,FALSE)),"",VLOOKUP(C23,'[1]Liste Equipements'!$A$5:$AH$1094,34,FALSE))</f>
        <v>non</v>
      </c>
      <c r="AK23" s="98" t="e">
        <f t="array" ref="AK23">IF(ISNA(VLOOKUP(C23,'[1]Liste Equipements'!$A$5:$AH$1094,7,FALSE)),"",VLOOKUP(C23,'[1]Liste Equipements'!$A$5:$AH$1094,7,FALSE))</f>
        <v>#REF!</v>
      </c>
      <c r="AL23" s="107">
        <f t="shared" si="69"/>
        <v>0</v>
      </c>
      <c r="AM23" s="114">
        <f t="shared" si="70"/>
        <v>0</v>
      </c>
    </row>
    <row r="24" spans="1:39" ht="22.5" x14ac:dyDescent="0.2">
      <c r="A24" s="6" t="s">
        <v>150</v>
      </c>
      <c r="B24" s="97" t="str">
        <f t="shared" si="48"/>
        <v>S</v>
      </c>
      <c r="C24" s="6"/>
      <c r="D24" s="82" t="str">
        <f t="array" ref="D24">IF(ISNA(VLOOKUP(C24,'[1]Liste Equipements'!$A$5:$AF$1094,4,FALSE)),"",VLOOKUP(C24,'[1]Liste Equipements'!$A$5:$AF$1094,4,FALSE))</f>
        <v/>
      </c>
      <c r="E24" s="7" t="s">
        <v>45</v>
      </c>
      <c r="F24" s="7" t="s">
        <v>34</v>
      </c>
      <c r="G24" s="95" t="str">
        <f t="shared" si="49"/>
        <v/>
      </c>
      <c r="H24" s="95" t="str">
        <f t="shared" si="50"/>
        <v/>
      </c>
      <c r="I24" s="85" t="s">
        <v>151</v>
      </c>
      <c r="J24" s="85" t="s">
        <v>169</v>
      </c>
      <c r="K24" s="85" t="s">
        <v>128</v>
      </c>
      <c r="L24" s="92">
        <v>2</v>
      </c>
      <c r="M24" s="104">
        <v>42388.333333333336</v>
      </c>
      <c r="N24" s="104">
        <v>42389.625</v>
      </c>
      <c r="O24" s="76" t="str">
        <f t="array" ref="O24">IF(ISNA(VLOOKUP(C24,'[1]Liste Equipements'!$A$5:$AF$1094,11,FALSE)),"",VLOOKUP(C24,'[1]Liste Equipements'!$A$5:$AF$1094,11,FALSE))</f>
        <v/>
      </c>
      <c r="P24" s="9"/>
      <c r="Q24" s="10" t="str">
        <f t="shared" si="51"/>
        <v>Fournier</v>
      </c>
      <c r="R24" s="10"/>
      <c r="S24" s="8" t="str">
        <f t="shared" si="52"/>
        <v xml:space="preserve"> </v>
      </c>
      <c r="T24" s="8">
        <f t="shared" si="53"/>
        <v>2</v>
      </c>
      <c r="U24" s="8">
        <f t="shared" si="71"/>
        <v>0</v>
      </c>
      <c r="V24" s="8">
        <f t="shared" si="72"/>
        <v>1</v>
      </c>
      <c r="W24" s="8">
        <f t="shared" si="73"/>
        <v>0</v>
      </c>
      <c r="X24" s="8">
        <f t="shared" si="74"/>
        <v>0</v>
      </c>
      <c r="Y24" s="8">
        <f t="shared" si="75"/>
        <v>0</v>
      </c>
      <c r="Z24" s="10">
        <f t="shared" si="59"/>
        <v>1</v>
      </c>
      <c r="AA24" s="10">
        <f t="shared" si="60"/>
        <v>0</v>
      </c>
      <c r="AB24" s="10">
        <f t="shared" si="61"/>
        <v>0</v>
      </c>
      <c r="AC24" s="10">
        <f t="shared" si="62"/>
        <v>0</v>
      </c>
      <c r="AD24" s="10">
        <f t="shared" si="63"/>
        <v>0</v>
      </c>
      <c r="AE24" s="10">
        <f t="shared" si="64"/>
        <v>0</v>
      </c>
      <c r="AF24" s="98">
        <f t="shared" si="65"/>
        <v>0</v>
      </c>
      <c r="AG24" s="98">
        <f t="shared" si="66"/>
        <v>0</v>
      </c>
      <c r="AH24" s="98">
        <f t="shared" si="67"/>
        <v>0</v>
      </c>
      <c r="AI24" s="98">
        <f t="shared" si="68"/>
        <v>0</v>
      </c>
      <c r="AJ24" s="98" t="str">
        <f t="array" ref="AJ24">IF(ISNA(VLOOKUP(C24,'[1]Liste Equipements'!$A$5:$AH$1094,34,FALSE)),"",VLOOKUP(C24,'[1]Liste Equipements'!$A$5:$AH$1094,34,FALSE))</f>
        <v/>
      </c>
      <c r="AK24" s="98" t="str">
        <f t="array" ref="AK24">IF(ISNA(VLOOKUP(C24,'[1]Liste Equipements'!$A$5:$AH$1094,7,FALSE)),"",VLOOKUP(C24,'[1]Liste Equipements'!$A$5:$AH$1094,7,FALSE))</f>
        <v/>
      </c>
      <c r="AL24" s="107">
        <f t="shared" si="69"/>
        <v>0</v>
      </c>
      <c r="AM24" s="114">
        <f t="shared" si="70"/>
        <v>0</v>
      </c>
    </row>
    <row r="25" spans="1:39" ht="22.5" x14ac:dyDescent="0.2">
      <c r="A25" s="6" t="s">
        <v>152</v>
      </c>
      <c r="B25" s="97" t="str">
        <f t="shared" si="48"/>
        <v>S</v>
      </c>
      <c r="C25" s="6" t="s">
        <v>24</v>
      </c>
      <c r="D25" s="82" t="str">
        <f t="array" ref="D25">IF(ISNA(VLOOKUP(C25,'[1]Liste Equipements'!$A$5:$AF$1094,4,FALSE)),"",VLOOKUP(C25,'[1]Liste Equipements'!$A$5:$AF$1094,4,FALSE))</f>
        <v>Autoclave Vertical</v>
      </c>
      <c r="E25" s="7" t="s">
        <v>45</v>
      </c>
      <c r="F25" s="7" t="s">
        <v>17</v>
      </c>
      <c r="G25" s="95" t="str">
        <f t="shared" si="49"/>
        <v/>
      </c>
      <c r="H25" s="95">
        <f t="shared" si="50"/>
        <v>1.5</v>
      </c>
      <c r="I25" s="85" t="s">
        <v>153</v>
      </c>
      <c r="J25" s="85" t="s">
        <v>154</v>
      </c>
      <c r="K25" s="85" t="s">
        <v>54</v>
      </c>
      <c r="L25" s="92">
        <v>0.5</v>
      </c>
      <c r="M25" s="104">
        <v>42388.333333333336</v>
      </c>
      <c r="N25" s="104">
        <v>42388.395833333336</v>
      </c>
      <c r="O25" s="76" t="str">
        <f t="array" ref="O25">IF(ISNA(VLOOKUP(C25,'[1]Liste Equipements'!$A$5:$AF$1094,11,FALSE)),"",VLOOKUP(C25,'[1]Liste Equipements'!$A$5:$AF$1094,11,FALSE))</f>
        <v>1114  Extrusion</v>
      </c>
      <c r="P25" s="9"/>
      <c r="Q25" s="10" t="str">
        <f t="shared" si="51"/>
        <v>Fournier</v>
      </c>
      <c r="R25" s="10"/>
      <c r="S25" s="8" t="str">
        <f t="shared" si="52"/>
        <v xml:space="preserve"> </v>
      </c>
      <c r="T25" s="8">
        <f t="shared" si="53"/>
        <v>1</v>
      </c>
      <c r="U25" s="8">
        <f t="shared" si="71"/>
        <v>1</v>
      </c>
      <c r="V25" s="8">
        <f t="shared" si="72"/>
        <v>0</v>
      </c>
      <c r="W25" s="8">
        <f t="shared" si="73"/>
        <v>0</v>
      </c>
      <c r="X25" s="8">
        <f t="shared" si="74"/>
        <v>0</v>
      </c>
      <c r="Y25" s="8">
        <f t="shared" si="75"/>
        <v>0</v>
      </c>
      <c r="Z25" s="10">
        <f t="shared" si="59"/>
        <v>1</v>
      </c>
      <c r="AA25" s="10">
        <f t="shared" si="60"/>
        <v>0</v>
      </c>
      <c r="AB25" s="10">
        <f t="shared" si="61"/>
        <v>0</v>
      </c>
      <c r="AC25" s="10">
        <f t="shared" si="62"/>
        <v>0</v>
      </c>
      <c r="AD25" s="10">
        <f t="shared" si="63"/>
        <v>0</v>
      </c>
      <c r="AE25" s="10">
        <f t="shared" si="64"/>
        <v>0</v>
      </c>
      <c r="AF25" s="98">
        <f t="shared" si="65"/>
        <v>0</v>
      </c>
      <c r="AG25" s="98">
        <f t="shared" si="66"/>
        <v>0</v>
      </c>
      <c r="AH25" s="98">
        <f t="shared" si="67"/>
        <v>0</v>
      </c>
      <c r="AI25" s="98">
        <f t="shared" si="68"/>
        <v>0</v>
      </c>
      <c r="AJ25" s="98" t="str">
        <f t="array" ref="AJ25">IF(ISNA(VLOOKUP(C25,'[1]Liste Equipements'!$A$5:$AH$1094,34,FALSE)),"",VLOOKUP(C25,'[1]Liste Equipements'!$A$5:$AH$1094,34,FALSE))</f>
        <v>oui</v>
      </c>
      <c r="AK25" s="98" t="e">
        <f t="array" ref="AK25">IF(ISNA(VLOOKUP(C25,'[1]Liste Equipements'!$A$5:$AH$1094,7,FALSE)),"",VLOOKUP(C25,'[1]Liste Equipements'!$A$5:$AH$1094,7,FALSE))</f>
        <v>#REF!</v>
      </c>
      <c r="AL25" s="107">
        <f t="shared" si="69"/>
        <v>0</v>
      </c>
      <c r="AM25" s="114">
        <f t="shared" si="70"/>
        <v>0</v>
      </c>
    </row>
    <row r="26" spans="1:39" ht="33.75" x14ac:dyDescent="0.2">
      <c r="A26" s="6" t="s">
        <v>156</v>
      </c>
      <c r="B26" s="97" t="str">
        <f t="shared" si="48"/>
        <v>S</v>
      </c>
      <c r="C26" s="6" t="s">
        <v>121</v>
      </c>
      <c r="D26" s="82" t="str">
        <f t="array" ref="D26">IF(ISNA(VLOOKUP(C26,'[1]Liste Equipements'!$A$5:$AF$1094,4,FALSE)),"",VLOOKUP(C26,'[1]Liste Equipements'!$A$5:$AF$1094,4,FALSE))</f>
        <v>Imprimante de marquage jet d'encre</v>
      </c>
      <c r="E26" s="7" t="s">
        <v>45</v>
      </c>
      <c r="F26" s="7" t="s">
        <v>17</v>
      </c>
      <c r="G26" s="95" t="str">
        <f t="shared" si="49"/>
        <v/>
      </c>
      <c r="H26" s="95">
        <f t="shared" si="50"/>
        <v>5.0000000000582077</v>
      </c>
      <c r="I26" s="85" t="s">
        <v>157</v>
      </c>
      <c r="J26" s="85" t="s">
        <v>158</v>
      </c>
      <c r="K26" s="85" t="s">
        <v>54</v>
      </c>
      <c r="L26" s="92">
        <v>0.5</v>
      </c>
      <c r="M26" s="104">
        <v>42387.479166666664</v>
      </c>
      <c r="N26" s="104">
        <v>42387.6875</v>
      </c>
      <c r="O26" s="76" t="str">
        <f t="array" ref="O26">IF(ISNA(VLOOKUP(C26,'[1]Liste Equipements'!$A$5:$AF$1094,11,FALSE)),"",VLOOKUP(C26,'[1]Liste Equipements'!$A$5:$AF$1094,11,FALSE))</f>
        <v>1113  Tuyauteries</v>
      </c>
      <c r="P26" s="9"/>
      <c r="Q26" s="10" t="str">
        <f t="shared" si="51"/>
        <v>Fournier</v>
      </c>
      <c r="R26" s="10"/>
      <c r="S26" s="8" t="str">
        <f t="shared" si="52"/>
        <v xml:space="preserve"> </v>
      </c>
      <c r="T26" s="8">
        <f t="shared" si="53"/>
        <v>1</v>
      </c>
      <c r="U26" s="8">
        <f t="shared" si="71"/>
        <v>1</v>
      </c>
      <c r="V26" s="8">
        <f t="shared" si="72"/>
        <v>0</v>
      </c>
      <c r="W26" s="8">
        <f t="shared" si="73"/>
        <v>0</v>
      </c>
      <c r="X26" s="8">
        <f t="shared" si="74"/>
        <v>0</v>
      </c>
      <c r="Y26" s="8">
        <f t="shared" si="75"/>
        <v>0</v>
      </c>
      <c r="Z26" s="10">
        <f t="shared" si="59"/>
        <v>1</v>
      </c>
      <c r="AA26" s="10">
        <f t="shared" si="60"/>
        <v>0</v>
      </c>
      <c r="AB26" s="10">
        <f t="shared" si="61"/>
        <v>0</v>
      </c>
      <c r="AC26" s="10">
        <f t="shared" si="62"/>
        <v>0</v>
      </c>
      <c r="AD26" s="10">
        <f t="shared" si="63"/>
        <v>0</v>
      </c>
      <c r="AE26" s="10">
        <f t="shared" si="64"/>
        <v>0</v>
      </c>
      <c r="AF26" s="98">
        <f t="shared" si="65"/>
        <v>0</v>
      </c>
      <c r="AG26" s="98">
        <f t="shared" si="66"/>
        <v>0</v>
      </c>
      <c r="AH26" s="98">
        <f t="shared" si="67"/>
        <v>0</v>
      </c>
      <c r="AI26" s="98">
        <f t="shared" si="68"/>
        <v>0</v>
      </c>
      <c r="AJ26" s="98" t="str">
        <f t="array" ref="AJ26">IF(ISNA(VLOOKUP(C26,'[1]Liste Equipements'!$A$5:$AH$1094,34,FALSE)),"",VLOOKUP(C26,'[1]Liste Equipements'!$A$5:$AH$1094,34,FALSE))</f>
        <v>oui</v>
      </c>
      <c r="AK26" s="98" t="e">
        <f t="array" ref="AK26">IF(ISNA(VLOOKUP(C26,'[1]Liste Equipements'!$A$5:$AH$1094,7,FALSE)),"",VLOOKUP(C26,'[1]Liste Equipements'!$A$5:$AH$1094,7,FALSE))</f>
        <v>#REF!</v>
      </c>
      <c r="AL26" s="107">
        <f t="shared" si="69"/>
        <v>0</v>
      </c>
      <c r="AM26" s="114">
        <f t="shared" si="70"/>
        <v>0</v>
      </c>
    </row>
    <row r="27" spans="1:39" ht="22.5" x14ac:dyDescent="0.2">
      <c r="A27" s="6" t="s">
        <v>160</v>
      </c>
      <c r="B27" s="97" t="str">
        <f t="shared" si="48"/>
        <v>S</v>
      </c>
      <c r="C27" s="6" t="s">
        <v>24</v>
      </c>
      <c r="D27" s="82" t="str">
        <f t="array" ref="D27">IF(ISNA(VLOOKUP(C27,'[1]Liste Equipements'!$A$5:$AF$1094,4,FALSE)),"",VLOOKUP(C27,'[1]Liste Equipements'!$A$5:$AF$1094,4,FALSE))</f>
        <v>Autoclave Vertical</v>
      </c>
      <c r="E27" s="7" t="s">
        <v>46</v>
      </c>
      <c r="F27" s="7" t="s">
        <v>34</v>
      </c>
      <c r="G27" s="95" t="str">
        <f t="shared" si="49"/>
        <v/>
      </c>
      <c r="H27" s="95" t="str">
        <f t="shared" si="50"/>
        <v/>
      </c>
      <c r="I27" s="85" t="s">
        <v>125</v>
      </c>
      <c r="J27" s="85" t="s">
        <v>78</v>
      </c>
      <c r="K27" s="85" t="s">
        <v>54</v>
      </c>
      <c r="L27" s="92">
        <v>0.75</v>
      </c>
      <c r="M27" s="104">
        <v>42384.333333333336</v>
      </c>
      <c r="N27" s="104">
        <v>42384.541666666664</v>
      </c>
      <c r="O27" s="76" t="str">
        <f t="array" ref="O27">IF(ISNA(VLOOKUP(C27,'[1]Liste Equipements'!$A$5:$AF$1094,11,FALSE)),"",VLOOKUP(C27,'[1]Liste Equipements'!$A$5:$AF$1094,11,FALSE))</f>
        <v>1114  Extrusion</v>
      </c>
      <c r="P27" s="9"/>
      <c r="Q27" s="10" t="str">
        <f t="shared" si="51"/>
        <v>Fournier</v>
      </c>
      <c r="R27" s="10"/>
      <c r="S27" s="8" t="str">
        <f t="shared" si="52"/>
        <v xml:space="preserve"> </v>
      </c>
      <c r="T27" s="8">
        <f t="shared" si="53"/>
        <v>1</v>
      </c>
      <c r="U27" s="8">
        <f t="shared" si="71"/>
        <v>1</v>
      </c>
      <c r="V27" s="8">
        <f t="shared" si="72"/>
        <v>0</v>
      </c>
      <c r="W27" s="8">
        <f t="shared" si="73"/>
        <v>0</v>
      </c>
      <c r="X27" s="8">
        <f t="shared" si="74"/>
        <v>0</v>
      </c>
      <c r="Y27" s="8">
        <f t="shared" si="75"/>
        <v>0</v>
      </c>
      <c r="Z27" s="10">
        <f t="shared" si="59"/>
        <v>0</v>
      </c>
      <c r="AA27" s="10">
        <f t="shared" si="60"/>
        <v>1</v>
      </c>
      <c r="AB27" s="10">
        <f t="shared" si="61"/>
        <v>0</v>
      </c>
      <c r="AC27" s="10">
        <f t="shared" si="62"/>
        <v>0</v>
      </c>
      <c r="AD27" s="10">
        <f t="shared" si="63"/>
        <v>0</v>
      </c>
      <c r="AE27" s="10">
        <f t="shared" si="64"/>
        <v>0</v>
      </c>
      <c r="AF27" s="98">
        <f t="shared" si="65"/>
        <v>0</v>
      </c>
      <c r="AG27" s="98">
        <f t="shared" si="66"/>
        <v>0</v>
      </c>
      <c r="AH27" s="98">
        <f t="shared" si="67"/>
        <v>0</v>
      </c>
      <c r="AI27" s="98">
        <f t="shared" si="68"/>
        <v>0</v>
      </c>
      <c r="AJ27" s="98" t="str">
        <f t="array" ref="AJ27">IF(ISNA(VLOOKUP(C27,'[1]Liste Equipements'!$A$5:$AH$1094,34,FALSE)),"",VLOOKUP(C27,'[1]Liste Equipements'!$A$5:$AH$1094,34,FALSE))</f>
        <v>oui</v>
      </c>
      <c r="AK27" s="98" t="e">
        <f t="array" ref="AK27">IF(ISNA(VLOOKUP(C27,'[1]Liste Equipements'!$A$5:$AH$1094,7,FALSE)),"",VLOOKUP(C27,'[1]Liste Equipements'!$A$5:$AH$1094,7,FALSE))</f>
        <v>#REF!</v>
      </c>
      <c r="AL27" s="107">
        <f t="shared" si="69"/>
        <v>0</v>
      </c>
      <c r="AM27" s="114">
        <f t="shared" si="70"/>
        <v>0</v>
      </c>
    </row>
    <row r="28" spans="1:39" ht="67.5" x14ac:dyDescent="0.2">
      <c r="A28" s="6" t="s">
        <v>161</v>
      </c>
      <c r="B28" s="97" t="str">
        <f t="shared" si="48"/>
        <v>S</v>
      </c>
      <c r="C28" s="6" t="s">
        <v>162</v>
      </c>
      <c r="D28" s="82" t="str">
        <f t="array" ref="D28">IF(ISNA(VLOOKUP(C28,'[1]Liste Equipements'!$A$5:$AF$1094,4,FALSE)),"",VLOOKUP(C28,'[1]Liste Equipements'!$A$5:$AF$1094,4,FALSE))</f>
        <v>Scie à ruban (coupe)</v>
      </c>
      <c r="E28" s="7" t="s">
        <v>63</v>
      </c>
      <c r="F28" s="7" t="s">
        <v>34</v>
      </c>
      <c r="G28" s="95" t="str">
        <f t="shared" si="49"/>
        <v/>
      </c>
      <c r="H28" s="95" t="str">
        <f t="shared" si="50"/>
        <v/>
      </c>
      <c r="I28" s="85" t="s">
        <v>163</v>
      </c>
      <c r="J28" s="85" t="s">
        <v>177</v>
      </c>
      <c r="K28" s="85" t="s">
        <v>178</v>
      </c>
      <c r="L28" s="92">
        <v>33</v>
      </c>
      <c r="M28" s="104">
        <v>42388.625</v>
      </c>
      <c r="N28" s="104">
        <v>42836.625</v>
      </c>
      <c r="O28" s="76" t="str">
        <f t="array" ref="O28">IF(ISNA(VLOOKUP(C28,'[1]Liste Equipements'!$A$5:$AF$1094,11,FALSE)),"",VLOOKUP(C28,'[1]Liste Equipements'!$A$5:$AF$1094,11,FALSE))</f>
        <v>1154  Maintenance</v>
      </c>
      <c r="P28" s="9"/>
      <c r="Q28" s="10" t="str">
        <f t="shared" si="51"/>
        <v/>
      </c>
      <c r="R28" s="10"/>
      <c r="S28" s="8" t="str">
        <f t="shared" si="52"/>
        <v xml:space="preserve"> </v>
      </c>
      <c r="T28" s="8">
        <f t="shared" si="53"/>
        <v>321</v>
      </c>
      <c r="U28" s="8">
        <f t="shared" si="71"/>
        <v>0</v>
      </c>
      <c r="V28" s="8">
        <f t="shared" si="72"/>
        <v>0</v>
      </c>
      <c r="W28" s="8">
        <f t="shared" si="73"/>
        <v>0</v>
      </c>
      <c r="X28" s="8">
        <f t="shared" si="74"/>
        <v>0</v>
      </c>
      <c r="Y28" s="8">
        <f t="shared" si="75"/>
        <v>1</v>
      </c>
      <c r="Z28" s="10">
        <f t="shared" si="59"/>
        <v>0</v>
      </c>
      <c r="AA28" s="10">
        <f t="shared" si="60"/>
        <v>0</v>
      </c>
      <c r="AB28" s="10">
        <f t="shared" si="61"/>
        <v>0</v>
      </c>
      <c r="AC28" s="10">
        <f t="shared" si="62"/>
        <v>0</v>
      </c>
      <c r="AD28" s="10">
        <f t="shared" si="63"/>
        <v>1</v>
      </c>
      <c r="AE28" s="10">
        <f t="shared" si="64"/>
        <v>0</v>
      </c>
      <c r="AF28" s="98">
        <f t="shared" si="65"/>
        <v>0</v>
      </c>
      <c r="AG28" s="98">
        <f t="shared" si="66"/>
        <v>0</v>
      </c>
      <c r="AH28" s="98">
        <f t="shared" si="67"/>
        <v>0</v>
      </c>
      <c r="AI28" s="98">
        <f t="shared" si="68"/>
        <v>0</v>
      </c>
      <c r="AJ28" s="98" t="str">
        <f t="array" ref="AJ28">IF(ISNA(VLOOKUP(C28,'[1]Liste Equipements'!$A$5:$AH$1094,34,FALSE)),"",VLOOKUP(C28,'[1]Liste Equipements'!$A$5:$AH$1094,34,FALSE))</f>
        <v>non</v>
      </c>
      <c r="AK28" s="98" t="e">
        <f t="array" ref="AK28">IF(ISNA(VLOOKUP(C28,'[1]Liste Equipements'!$A$5:$AH$1094,7,FALSE)),"",VLOOKUP(C28,'[1]Liste Equipements'!$A$5:$AH$1094,7,FALSE))</f>
        <v>#REF!</v>
      </c>
      <c r="AL28" s="107">
        <f t="shared" si="69"/>
        <v>0</v>
      </c>
      <c r="AM28" s="114">
        <f t="shared" si="70"/>
        <v>0</v>
      </c>
    </row>
    <row r="29" spans="1:39" ht="22.5" x14ac:dyDescent="0.2">
      <c r="A29" s="6" t="s">
        <v>164</v>
      </c>
      <c r="B29" s="97" t="str">
        <f t="shared" si="48"/>
        <v>S</v>
      </c>
      <c r="C29" s="6"/>
      <c r="D29" s="82" t="str">
        <f t="array" ref="D29">IF(ISNA(VLOOKUP(C29,'[1]Liste Equipements'!$A$5:$AF$1094,4,FALSE)),"",VLOOKUP(C29,'[1]Liste Equipements'!$A$5:$AF$1094,4,FALSE))</f>
        <v/>
      </c>
      <c r="E29" s="7" t="s">
        <v>63</v>
      </c>
      <c r="F29" s="7" t="s">
        <v>34</v>
      </c>
      <c r="G29" s="95" t="str">
        <f t="shared" si="49"/>
        <v/>
      </c>
      <c r="H29" s="95" t="str">
        <f t="shared" si="50"/>
        <v/>
      </c>
      <c r="I29" s="85" t="s">
        <v>165</v>
      </c>
      <c r="J29" s="85" t="s">
        <v>78</v>
      </c>
      <c r="K29" s="85" t="s">
        <v>38</v>
      </c>
      <c r="L29" s="92">
        <v>1</v>
      </c>
      <c r="M29" s="104">
        <v>42388.625</v>
      </c>
      <c r="N29" s="104">
        <v>42388.666666666664</v>
      </c>
      <c r="O29" s="76" t="str">
        <f t="array" ref="O29">IF(ISNA(VLOOKUP(C29,'[1]Liste Equipements'!$A$5:$AF$1094,11,FALSE)),"",VLOOKUP(C29,'[1]Liste Equipements'!$A$5:$AF$1094,11,FALSE))</f>
        <v/>
      </c>
      <c r="P29" s="9"/>
      <c r="Q29" s="10" t="str">
        <f t="shared" si="51"/>
        <v/>
      </c>
      <c r="R29" s="10"/>
      <c r="S29" s="8" t="str">
        <f t="shared" si="52"/>
        <v xml:space="preserve"> </v>
      </c>
      <c r="T29" s="8">
        <f t="shared" si="53"/>
        <v>1</v>
      </c>
      <c r="U29" s="8">
        <f t="shared" si="71"/>
        <v>1</v>
      </c>
      <c r="V29" s="8">
        <f t="shared" si="72"/>
        <v>0</v>
      </c>
      <c r="W29" s="8">
        <f t="shared" si="73"/>
        <v>0</v>
      </c>
      <c r="X29" s="8">
        <f t="shared" si="74"/>
        <v>0</v>
      </c>
      <c r="Y29" s="8">
        <f t="shared" si="75"/>
        <v>0</v>
      </c>
      <c r="Z29" s="10">
        <f t="shared" si="59"/>
        <v>0</v>
      </c>
      <c r="AA29" s="10">
        <f t="shared" si="60"/>
        <v>0</v>
      </c>
      <c r="AB29" s="10">
        <f t="shared" si="61"/>
        <v>0</v>
      </c>
      <c r="AC29" s="10">
        <f t="shared" si="62"/>
        <v>0</v>
      </c>
      <c r="AD29" s="10">
        <f t="shared" si="63"/>
        <v>1</v>
      </c>
      <c r="AE29" s="10">
        <f t="shared" si="64"/>
        <v>0</v>
      </c>
      <c r="AF29" s="98">
        <f t="shared" si="65"/>
        <v>0</v>
      </c>
      <c r="AG29" s="98">
        <f t="shared" si="66"/>
        <v>0</v>
      </c>
      <c r="AH29" s="98">
        <f t="shared" si="67"/>
        <v>0</v>
      </c>
      <c r="AI29" s="98">
        <f t="shared" si="68"/>
        <v>0</v>
      </c>
      <c r="AJ29" s="98" t="str">
        <f t="array" ref="AJ29">IF(ISNA(VLOOKUP(C29,'[1]Liste Equipements'!$A$5:$AH$1094,34,FALSE)),"",VLOOKUP(C29,'[1]Liste Equipements'!$A$5:$AH$1094,34,FALSE))</f>
        <v/>
      </c>
      <c r="AK29" s="98" t="str">
        <f t="array" ref="AK29">IF(ISNA(VLOOKUP(C29,'[1]Liste Equipements'!$A$5:$AH$1094,7,FALSE)),"",VLOOKUP(C29,'[1]Liste Equipements'!$A$5:$AH$1094,7,FALSE))</f>
        <v/>
      </c>
      <c r="AL29" s="107">
        <f t="shared" si="69"/>
        <v>0</v>
      </c>
      <c r="AM29" s="114">
        <f t="shared" si="70"/>
        <v>0</v>
      </c>
    </row>
    <row r="30" spans="1:39" ht="33.75" x14ac:dyDescent="0.2">
      <c r="A30" s="6" t="s">
        <v>166</v>
      </c>
      <c r="B30" s="97" t="str">
        <f t="shared" si="48"/>
        <v>S</v>
      </c>
      <c r="C30" s="6" t="s">
        <v>167</v>
      </c>
      <c r="D30" s="82" t="str">
        <f t="array" ref="D30">IF(ISNA(VLOOKUP(C30,'[1]Liste Equipements'!$A$5:$AF$1094,4,FALSE)),"",VLOOKUP(C30,'[1]Liste Equipements'!$A$5:$AF$1094,4,FALSE))</f>
        <v>Perceuse à colonne</v>
      </c>
      <c r="E30" s="7" t="s">
        <v>63</v>
      </c>
      <c r="F30" s="7" t="s">
        <v>34</v>
      </c>
      <c r="G30" s="95" t="str">
        <f t="shared" si="49"/>
        <v/>
      </c>
      <c r="H30" s="95" t="str">
        <f t="shared" si="50"/>
        <v/>
      </c>
      <c r="I30" s="85" t="s">
        <v>168</v>
      </c>
      <c r="J30" s="85" t="s">
        <v>179</v>
      </c>
      <c r="K30" s="85" t="s">
        <v>68</v>
      </c>
      <c r="L30" s="92">
        <v>3</v>
      </c>
      <c r="M30" s="104">
        <v>42388.625</v>
      </c>
      <c r="N30" s="104">
        <v>42831.625</v>
      </c>
      <c r="O30" s="76" t="str">
        <f t="array" ref="O30">IF(ISNA(VLOOKUP(C30,'[1]Liste Equipements'!$A$5:$AF$1094,11,FALSE)),"",VLOOKUP(C30,'[1]Liste Equipements'!$A$5:$AF$1094,11,FALSE))</f>
        <v>1154  Maintenance</v>
      </c>
      <c r="P30" s="9"/>
      <c r="Q30" s="10" t="str">
        <f t="shared" si="51"/>
        <v/>
      </c>
      <c r="R30" s="10"/>
      <c r="S30" s="8" t="str">
        <f t="shared" si="52"/>
        <v xml:space="preserve"> </v>
      </c>
      <c r="T30" s="8">
        <f t="shared" si="53"/>
        <v>318</v>
      </c>
      <c r="U30" s="8">
        <f t="shared" si="71"/>
        <v>0</v>
      </c>
      <c r="V30" s="8">
        <f t="shared" si="72"/>
        <v>0</v>
      </c>
      <c r="W30" s="8">
        <f t="shared" si="73"/>
        <v>0</v>
      </c>
      <c r="X30" s="8">
        <f t="shared" si="74"/>
        <v>0</v>
      </c>
      <c r="Y30" s="8">
        <f t="shared" si="75"/>
        <v>1</v>
      </c>
      <c r="Z30" s="10">
        <f t="shared" si="59"/>
        <v>0</v>
      </c>
      <c r="AA30" s="10">
        <f t="shared" si="60"/>
        <v>0</v>
      </c>
      <c r="AB30" s="10">
        <f t="shared" si="61"/>
        <v>0</v>
      </c>
      <c r="AC30" s="10">
        <f t="shared" si="62"/>
        <v>0</v>
      </c>
      <c r="AD30" s="10">
        <f t="shared" si="63"/>
        <v>1</v>
      </c>
      <c r="AE30" s="10">
        <f t="shared" si="64"/>
        <v>0</v>
      </c>
      <c r="AF30" s="98">
        <f t="shared" si="65"/>
        <v>0</v>
      </c>
      <c r="AG30" s="98">
        <f t="shared" si="66"/>
        <v>0</v>
      </c>
      <c r="AH30" s="98">
        <f t="shared" si="67"/>
        <v>0</v>
      </c>
      <c r="AI30" s="98">
        <f t="shared" si="68"/>
        <v>0</v>
      </c>
      <c r="AJ30" s="98" t="str">
        <f t="array" ref="AJ30">IF(ISNA(VLOOKUP(C30,'[1]Liste Equipements'!$A$5:$AH$1094,34,FALSE)),"",VLOOKUP(C30,'[1]Liste Equipements'!$A$5:$AH$1094,34,FALSE))</f>
        <v>non</v>
      </c>
      <c r="AK30" s="98" t="e">
        <f t="array" ref="AK30">IF(ISNA(VLOOKUP(C30,'[1]Liste Equipements'!$A$5:$AH$1094,7,FALSE)),"",VLOOKUP(C30,'[1]Liste Equipements'!$A$5:$AH$1094,7,FALSE))</f>
        <v>#REF!</v>
      </c>
      <c r="AL30" s="107">
        <f t="shared" si="69"/>
        <v>0</v>
      </c>
      <c r="AM30" s="114">
        <f t="shared" si="70"/>
        <v>0</v>
      </c>
    </row>
    <row r="31" spans="1:39" x14ac:dyDescent="0.2">
      <c r="A31" s="6"/>
      <c r="B31" s="97"/>
      <c r="C31" s="6"/>
      <c r="D31" s="82"/>
      <c r="E31" s="7"/>
      <c r="F31" s="7"/>
      <c r="G31" s="95"/>
      <c r="H31" s="95"/>
      <c r="I31" s="85"/>
      <c r="J31" s="85"/>
      <c r="K31" s="85"/>
      <c r="L31" s="92"/>
      <c r="M31" s="104"/>
      <c r="N31" s="104"/>
      <c r="O31" s="76"/>
      <c r="P31" s="9"/>
      <c r="Q31" s="10"/>
      <c r="R31" s="10"/>
      <c r="S31" s="8"/>
      <c r="T31" s="8"/>
      <c r="U31" s="8"/>
      <c r="V31" s="8"/>
      <c r="W31" s="8"/>
      <c r="X31" s="8"/>
      <c r="Y31" s="8"/>
      <c r="Z31" s="10"/>
      <c r="AA31" s="10"/>
      <c r="AB31" s="10"/>
      <c r="AC31" s="10"/>
      <c r="AD31" s="10"/>
      <c r="AE31" s="10"/>
      <c r="AF31" s="98"/>
      <c r="AG31" s="98"/>
      <c r="AH31" s="98"/>
      <c r="AI31" s="98"/>
      <c r="AJ31" s="98"/>
      <c r="AK31" s="98"/>
      <c r="AL31" s="107"/>
      <c r="AM31" s="114"/>
    </row>
    <row r="32" spans="1:39" x14ac:dyDescent="0.2">
      <c r="A32" s="6"/>
      <c r="B32" s="97"/>
      <c r="C32" s="6"/>
      <c r="D32" s="82"/>
      <c r="E32" s="7"/>
      <c r="F32" s="7"/>
      <c r="G32" s="95"/>
      <c r="H32" s="95"/>
      <c r="I32" s="85"/>
      <c r="J32" s="85"/>
      <c r="K32" s="85"/>
      <c r="L32" s="92"/>
      <c r="M32" s="104"/>
      <c r="N32" s="104"/>
      <c r="O32" s="76"/>
      <c r="P32" s="9"/>
      <c r="Q32" s="10"/>
      <c r="R32" s="10"/>
      <c r="S32" s="8"/>
      <c r="T32" s="8"/>
      <c r="U32" s="8"/>
      <c r="V32" s="8"/>
      <c r="W32" s="8"/>
      <c r="X32" s="8"/>
      <c r="Y32" s="8"/>
      <c r="Z32" s="10"/>
      <c r="AA32" s="10"/>
      <c r="AB32" s="10"/>
      <c r="AC32" s="10"/>
      <c r="AD32" s="10"/>
      <c r="AE32" s="10"/>
      <c r="AF32" s="98"/>
      <c r="AG32" s="98"/>
      <c r="AH32" s="98"/>
      <c r="AI32" s="98"/>
      <c r="AJ32" s="98"/>
      <c r="AK32" s="98"/>
      <c r="AL32" s="107"/>
      <c r="AM32" s="114"/>
    </row>
    <row r="33" spans="1:39" x14ac:dyDescent="0.2">
      <c r="A33" s="6"/>
      <c r="B33" s="97"/>
      <c r="C33" s="6"/>
      <c r="D33" s="82"/>
      <c r="E33" s="7"/>
      <c r="F33" s="7"/>
      <c r="G33" s="95"/>
      <c r="H33" s="95"/>
      <c r="I33" s="85"/>
      <c r="J33" s="85"/>
      <c r="K33" s="85"/>
      <c r="L33" s="92"/>
      <c r="M33" s="104"/>
      <c r="N33" s="104"/>
      <c r="O33" s="76"/>
      <c r="P33" s="9"/>
      <c r="Q33" s="10"/>
      <c r="R33" s="10"/>
      <c r="S33" s="8"/>
      <c r="T33" s="8"/>
      <c r="U33" s="8"/>
      <c r="V33" s="8"/>
      <c r="W33" s="8"/>
      <c r="X33" s="8"/>
      <c r="Y33" s="8"/>
      <c r="Z33" s="10"/>
      <c r="AA33" s="10"/>
      <c r="AB33" s="10"/>
      <c r="AC33" s="10"/>
      <c r="AD33" s="10"/>
      <c r="AE33" s="10"/>
      <c r="AF33" s="98"/>
      <c r="AG33" s="98"/>
      <c r="AH33" s="98"/>
      <c r="AI33" s="98"/>
      <c r="AJ33" s="98"/>
      <c r="AK33" s="98"/>
      <c r="AL33" s="107"/>
      <c r="AM33" s="114"/>
    </row>
    <row r="34" spans="1:39" x14ac:dyDescent="0.2">
      <c r="A34" s="6"/>
      <c r="B34" s="97"/>
      <c r="C34" s="6"/>
      <c r="D34" s="82"/>
      <c r="E34" s="7"/>
      <c r="F34" s="7"/>
      <c r="G34" s="95"/>
      <c r="H34" s="95"/>
      <c r="I34" s="85"/>
      <c r="J34" s="85"/>
      <c r="K34" s="85"/>
      <c r="L34" s="92"/>
      <c r="M34" s="104"/>
      <c r="N34" s="104"/>
      <c r="O34" s="76"/>
      <c r="P34" s="9"/>
      <c r="Q34" s="10"/>
      <c r="R34" s="10"/>
      <c r="S34" s="8"/>
      <c r="T34" s="8"/>
      <c r="U34" s="8"/>
      <c r="V34" s="8"/>
      <c r="W34" s="8"/>
      <c r="X34" s="8"/>
      <c r="Y34" s="8"/>
      <c r="Z34" s="10"/>
      <c r="AA34" s="10"/>
      <c r="AB34" s="10"/>
      <c r="AC34" s="10"/>
      <c r="AD34" s="10"/>
      <c r="AE34" s="10"/>
      <c r="AF34" s="98"/>
      <c r="AG34" s="98"/>
      <c r="AH34" s="98"/>
      <c r="AI34" s="98"/>
      <c r="AJ34" s="98"/>
      <c r="AK34" s="98"/>
      <c r="AL34" s="107"/>
      <c r="AM34" s="114"/>
    </row>
    <row r="35" spans="1:39" x14ac:dyDescent="0.2">
      <c r="A35" s="6"/>
      <c r="B35" s="97"/>
      <c r="C35" s="6"/>
      <c r="D35" s="82"/>
      <c r="E35" s="7"/>
      <c r="F35" s="7"/>
      <c r="G35" s="95"/>
      <c r="H35" s="95"/>
      <c r="I35" s="85"/>
      <c r="J35" s="85"/>
      <c r="K35" s="85"/>
      <c r="L35" s="92"/>
      <c r="M35" s="104"/>
      <c r="N35" s="104"/>
      <c r="O35" s="76"/>
      <c r="P35" s="9"/>
      <c r="Q35" s="10"/>
      <c r="R35" s="10"/>
      <c r="S35" s="8"/>
      <c r="T35" s="8"/>
      <c r="U35" s="8"/>
      <c r="V35" s="8"/>
      <c r="W35" s="8"/>
      <c r="X35" s="8"/>
      <c r="Y35" s="8"/>
      <c r="Z35" s="10"/>
      <c r="AA35" s="10"/>
      <c r="AB35" s="10"/>
      <c r="AC35" s="10"/>
      <c r="AD35" s="10"/>
      <c r="AE35" s="10"/>
      <c r="AF35" s="98"/>
      <c r="AG35" s="98"/>
      <c r="AH35" s="98"/>
      <c r="AI35" s="98"/>
      <c r="AJ35" s="98"/>
      <c r="AK35" s="98"/>
      <c r="AL35" s="107"/>
      <c r="AM35" s="114"/>
    </row>
    <row r="36" spans="1:39" x14ac:dyDescent="0.2">
      <c r="A36" s="6"/>
      <c r="B36" s="97"/>
      <c r="C36" s="6"/>
      <c r="D36" s="82"/>
      <c r="E36" s="7"/>
      <c r="F36" s="7"/>
      <c r="G36" s="95"/>
      <c r="H36" s="95"/>
      <c r="I36" s="85"/>
      <c r="J36" s="85"/>
      <c r="K36" s="85"/>
      <c r="L36" s="92"/>
      <c r="M36" s="104"/>
      <c r="N36" s="104"/>
      <c r="O36" s="76"/>
      <c r="P36" s="9"/>
      <c r="Q36" s="10"/>
      <c r="R36" s="10"/>
      <c r="S36" s="8"/>
      <c r="T36" s="8"/>
      <c r="U36" s="8"/>
      <c r="V36" s="8"/>
      <c r="W36" s="8"/>
      <c r="X36" s="8"/>
      <c r="Y36" s="8"/>
      <c r="Z36" s="10"/>
      <c r="AA36" s="10"/>
      <c r="AB36" s="10"/>
      <c r="AC36" s="10"/>
      <c r="AD36" s="10"/>
      <c r="AE36" s="10"/>
      <c r="AF36" s="98"/>
      <c r="AG36" s="98"/>
      <c r="AH36" s="98"/>
      <c r="AI36" s="98"/>
      <c r="AJ36" s="98"/>
      <c r="AK36" s="98"/>
      <c r="AL36" s="107"/>
      <c r="AM36" s="114"/>
    </row>
    <row r="37" spans="1:39" x14ac:dyDescent="0.2">
      <c r="A37" s="6"/>
      <c r="B37" s="97"/>
      <c r="C37" s="6"/>
      <c r="D37" s="82"/>
      <c r="E37" s="7"/>
      <c r="F37" s="7"/>
      <c r="G37" s="95"/>
      <c r="H37" s="95"/>
      <c r="I37" s="85"/>
      <c r="J37" s="85"/>
      <c r="K37" s="85"/>
      <c r="L37" s="92"/>
      <c r="M37" s="104"/>
      <c r="N37" s="104"/>
      <c r="O37" s="76"/>
      <c r="P37" s="9"/>
      <c r="Q37" s="10"/>
      <c r="R37" s="10"/>
      <c r="S37" s="8"/>
      <c r="T37" s="8"/>
      <c r="U37" s="8"/>
      <c r="V37" s="8"/>
      <c r="W37" s="8"/>
      <c r="X37" s="8"/>
      <c r="Y37" s="8"/>
      <c r="Z37" s="10"/>
      <c r="AA37" s="10"/>
      <c r="AB37" s="10"/>
      <c r="AC37" s="10"/>
      <c r="AD37" s="10"/>
      <c r="AE37" s="10"/>
      <c r="AF37" s="98"/>
      <c r="AG37" s="98"/>
      <c r="AH37" s="98"/>
      <c r="AI37" s="98"/>
      <c r="AJ37" s="98"/>
      <c r="AK37" s="98"/>
      <c r="AL37" s="107"/>
      <c r="AM37" s="114"/>
    </row>
    <row r="38" spans="1:39" x14ac:dyDescent="0.2">
      <c r="A38" s="6"/>
      <c r="B38" s="97"/>
      <c r="C38" s="6"/>
      <c r="D38" s="82"/>
      <c r="E38" s="7"/>
      <c r="F38" s="7"/>
      <c r="G38" s="95"/>
      <c r="H38" s="95"/>
      <c r="I38" s="85"/>
      <c r="J38" s="85"/>
      <c r="K38" s="85"/>
      <c r="L38" s="92"/>
      <c r="M38" s="104"/>
      <c r="N38" s="104"/>
      <c r="O38" s="76"/>
      <c r="P38" s="9"/>
      <c r="Q38" s="10"/>
      <c r="R38" s="10"/>
      <c r="S38" s="8"/>
      <c r="T38" s="8"/>
      <c r="U38" s="8"/>
      <c r="V38" s="8"/>
      <c r="W38" s="8"/>
      <c r="X38" s="8"/>
      <c r="Y38" s="8"/>
      <c r="Z38" s="10"/>
      <c r="AA38" s="10"/>
      <c r="AB38" s="10"/>
      <c r="AC38" s="10"/>
      <c r="AD38" s="10"/>
      <c r="AE38" s="10"/>
      <c r="AF38" s="98"/>
      <c r="AG38" s="98"/>
      <c r="AH38" s="98"/>
      <c r="AI38" s="98"/>
      <c r="AJ38" s="98"/>
      <c r="AK38" s="98"/>
      <c r="AL38" s="107"/>
      <c r="AM38" s="114"/>
    </row>
    <row r="39" spans="1:39" x14ac:dyDescent="0.2">
      <c r="A39" s="6"/>
      <c r="B39" s="97"/>
      <c r="C39" s="6"/>
      <c r="D39" s="82"/>
      <c r="E39" s="7"/>
      <c r="F39" s="7"/>
      <c r="G39" s="95"/>
      <c r="H39" s="95"/>
      <c r="I39" s="85"/>
      <c r="J39" s="85"/>
      <c r="K39" s="85"/>
      <c r="L39" s="92"/>
      <c r="M39" s="104"/>
      <c r="N39" s="104"/>
      <c r="O39" s="76"/>
      <c r="P39" s="9"/>
      <c r="Q39" s="10"/>
      <c r="R39" s="10"/>
      <c r="S39" s="8"/>
      <c r="T39" s="8"/>
      <c r="U39" s="8"/>
      <c r="V39" s="8"/>
      <c r="W39" s="8"/>
      <c r="X39" s="8"/>
      <c r="Y39" s="8"/>
      <c r="Z39" s="10"/>
      <c r="AA39" s="10"/>
      <c r="AB39" s="10"/>
      <c r="AC39" s="10"/>
      <c r="AD39" s="10"/>
      <c r="AE39" s="10"/>
      <c r="AF39" s="98"/>
      <c r="AG39" s="98"/>
      <c r="AH39" s="98"/>
      <c r="AI39" s="98"/>
      <c r="AJ39" s="98"/>
      <c r="AK39" s="98"/>
      <c r="AL39" s="107"/>
      <c r="AM39" s="114"/>
    </row>
    <row r="40" spans="1:39" x14ac:dyDescent="0.2">
      <c r="A40" s="6"/>
      <c r="B40" s="97"/>
      <c r="C40" s="6"/>
      <c r="D40" s="82"/>
      <c r="E40" s="7"/>
      <c r="F40" s="7"/>
      <c r="G40" s="95"/>
      <c r="H40" s="95"/>
      <c r="I40" s="85"/>
      <c r="J40" s="85"/>
      <c r="K40" s="85"/>
      <c r="L40" s="92"/>
      <c r="M40" s="104"/>
      <c r="N40" s="104"/>
      <c r="O40" s="76"/>
      <c r="P40" s="9"/>
      <c r="Q40" s="10"/>
      <c r="R40" s="10"/>
      <c r="S40" s="8"/>
      <c r="T40" s="8"/>
      <c r="U40" s="8"/>
      <c r="V40" s="8"/>
      <c r="W40" s="8"/>
      <c r="X40" s="8"/>
      <c r="Y40" s="8"/>
      <c r="Z40" s="10"/>
      <c r="AA40" s="10"/>
      <c r="AB40" s="10"/>
      <c r="AC40" s="10"/>
      <c r="AD40" s="10"/>
      <c r="AE40" s="10"/>
      <c r="AF40" s="98"/>
      <c r="AG40" s="98"/>
      <c r="AH40" s="98"/>
      <c r="AI40" s="98"/>
      <c r="AJ40" s="98"/>
      <c r="AK40" s="98"/>
      <c r="AL40" s="107"/>
      <c r="AM40" s="114"/>
    </row>
    <row r="41" spans="1:39" x14ac:dyDescent="0.2">
      <c r="A41" s="6"/>
      <c r="B41" s="97"/>
      <c r="C41" s="6"/>
      <c r="D41" s="82"/>
      <c r="E41" s="7"/>
      <c r="F41" s="7"/>
      <c r="G41" s="95"/>
      <c r="H41" s="95"/>
      <c r="I41" s="85"/>
      <c r="J41" s="85"/>
      <c r="K41" s="85"/>
      <c r="L41" s="92"/>
      <c r="M41" s="104"/>
      <c r="N41" s="104"/>
      <c r="O41" s="76"/>
      <c r="P41" s="9"/>
      <c r="Q41" s="10"/>
      <c r="R41" s="10"/>
      <c r="S41" s="8"/>
      <c r="T41" s="8"/>
      <c r="U41" s="8"/>
      <c r="V41" s="8"/>
      <c r="W41" s="8"/>
      <c r="X41" s="8"/>
      <c r="Y41" s="8"/>
      <c r="Z41" s="10"/>
      <c r="AA41" s="10"/>
      <c r="AB41" s="10"/>
      <c r="AC41" s="10"/>
      <c r="AD41" s="10"/>
      <c r="AE41" s="10"/>
      <c r="AF41" s="98"/>
      <c r="AG41" s="98"/>
      <c r="AH41" s="98"/>
      <c r="AI41" s="98"/>
      <c r="AJ41" s="98"/>
      <c r="AK41" s="98"/>
      <c r="AL41" s="107"/>
      <c r="AM41" s="114"/>
    </row>
    <row r="42" spans="1:39" x14ac:dyDescent="0.2">
      <c r="A42" s="6"/>
      <c r="B42" s="97"/>
      <c r="C42" s="6"/>
      <c r="D42" s="82"/>
      <c r="E42" s="7"/>
      <c r="F42" s="7"/>
      <c r="G42" s="95"/>
      <c r="H42" s="95"/>
      <c r="I42" s="85"/>
      <c r="J42" s="85"/>
      <c r="K42" s="85"/>
      <c r="L42" s="92"/>
      <c r="M42" s="104"/>
      <c r="N42" s="104"/>
      <c r="O42" s="76"/>
      <c r="P42" s="9"/>
      <c r="Q42" s="10"/>
      <c r="R42" s="10"/>
      <c r="S42" s="8"/>
      <c r="T42" s="8"/>
      <c r="U42" s="8"/>
      <c r="V42" s="8"/>
      <c r="W42" s="8"/>
      <c r="X42" s="8"/>
      <c r="Y42" s="8"/>
      <c r="Z42" s="10"/>
      <c r="AA42" s="10"/>
      <c r="AB42" s="10"/>
      <c r="AC42" s="10"/>
      <c r="AD42" s="10"/>
      <c r="AE42" s="10"/>
      <c r="AF42" s="98"/>
      <c r="AG42" s="98"/>
      <c r="AH42" s="98"/>
      <c r="AI42" s="98"/>
      <c r="AJ42" s="98"/>
      <c r="AK42" s="98"/>
      <c r="AL42" s="107"/>
      <c r="AM42" s="114"/>
    </row>
    <row r="43" spans="1:39" x14ac:dyDescent="0.2">
      <c r="A43" s="6"/>
      <c r="B43" s="97"/>
      <c r="C43" s="6"/>
      <c r="D43" s="82"/>
      <c r="E43" s="7"/>
      <c r="F43" s="7"/>
      <c r="G43" s="95"/>
      <c r="H43" s="95"/>
      <c r="I43" s="85"/>
      <c r="J43" s="85"/>
      <c r="K43" s="85"/>
      <c r="L43" s="92"/>
      <c r="M43" s="104"/>
      <c r="N43" s="104"/>
      <c r="O43" s="76"/>
      <c r="P43" s="9"/>
      <c r="Q43" s="10"/>
      <c r="R43" s="10"/>
      <c r="S43" s="8"/>
      <c r="T43" s="8"/>
      <c r="U43" s="8"/>
      <c r="V43" s="8"/>
      <c r="W43" s="8"/>
      <c r="X43" s="8"/>
      <c r="Y43" s="8"/>
      <c r="Z43" s="10"/>
      <c r="AA43" s="10"/>
      <c r="AB43" s="10"/>
      <c r="AC43" s="10"/>
      <c r="AD43" s="10"/>
      <c r="AE43" s="10"/>
      <c r="AF43" s="98"/>
      <c r="AG43" s="98"/>
      <c r="AH43" s="98"/>
      <c r="AI43" s="98"/>
      <c r="AJ43" s="98"/>
      <c r="AK43" s="98"/>
      <c r="AL43" s="107"/>
      <c r="AM43" s="114"/>
    </row>
    <row r="44" spans="1:39" x14ac:dyDescent="0.2">
      <c r="A44" s="6"/>
      <c r="B44" s="97"/>
      <c r="C44" s="6"/>
      <c r="D44" s="82"/>
      <c r="E44" s="7"/>
      <c r="F44" s="7"/>
      <c r="G44" s="95"/>
      <c r="H44" s="95"/>
      <c r="I44" s="85"/>
      <c r="J44" s="85"/>
      <c r="K44" s="85"/>
      <c r="L44" s="92"/>
      <c r="M44" s="104"/>
      <c r="N44" s="104"/>
      <c r="O44" s="76"/>
      <c r="P44" s="9"/>
      <c r="Q44" s="10"/>
      <c r="R44" s="10"/>
      <c r="S44" s="8"/>
      <c r="T44" s="8"/>
      <c r="U44" s="8"/>
      <c r="V44" s="8"/>
      <c r="W44" s="8"/>
      <c r="X44" s="8"/>
      <c r="Y44" s="8"/>
      <c r="Z44" s="10"/>
      <c r="AA44" s="10"/>
      <c r="AB44" s="10"/>
      <c r="AC44" s="10"/>
      <c r="AD44" s="10"/>
      <c r="AE44" s="10"/>
      <c r="AF44" s="98"/>
      <c r="AG44" s="98"/>
      <c r="AH44" s="98"/>
      <c r="AI44" s="98"/>
      <c r="AJ44" s="98"/>
      <c r="AK44" s="98"/>
      <c r="AL44" s="107"/>
      <c r="AM44" s="114"/>
    </row>
    <row r="45" spans="1:39" x14ac:dyDescent="0.2">
      <c r="A45" s="6"/>
      <c r="B45" s="97"/>
      <c r="C45" s="6"/>
      <c r="D45" s="82"/>
      <c r="E45" s="7"/>
      <c r="F45" s="7"/>
      <c r="G45" s="95"/>
      <c r="H45" s="95"/>
      <c r="I45" s="85"/>
      <c r="J45" s="85"/>
      <c r="K45" s="85"/>
      <c r="L45" s="92"/>
      <c r="M45" s="104"/>
      <c r="N45" s="104"/>
      <c r="O45" s="76"/>
      <c r="P45" s="9"/>
      <c r="Q45" s="10"/>
      <c r="R45" s="10"/>
      <c r="S45" s="8"/>
      <c r="T45" s="8"/>
      <c r="U45" s="8"/>
      <c r="V45" s="8"/>
      <c r="W45" s="8"/>
      <c r="X45" s="8"/>
      <c r="Y45" s="8"/>
      <c r="Z45" s="10"/>
      <c r="AA45" s="10"/>
      <c r="AB45" s="10"/>
      <c r="AC45" s="10"/>
      <c r="AD45" s="10"/>
      <c r="AE45" s="10"/>
      <c r="AF45" s="98"/>
      <c r="AG45" s="98"/>
      <c r="AH45" s="98"/>
      <c r="AI45" s="98"/>
      <c r="AJ45" s="98"/>
      <c r="AK45" s="98"/>
      <c r="AL45" s="107"/>
      <c r="AM45" s="114"/>
    </row>
    <row r="46" spans="1:39" x14ac:dyDescent="0.2">
      <c r="A46" s="6"/>
      <c r="B46" s="97"/>
      <c r="C46" s="6"/>
      <c r="D46" s="82"/>
      <c r="E46" s="7"/>
      <c r="F46" s="7"/>
      <c r="G46" s="95"/>
      <c r="H46" s="95"/>
      <c r="I46" s="85"/>
      <c r="J46" s="85"/>
      <c r="K46" s="85"/>
      <c r="L46" s="92"/>
      <c r="M46" s="104"/>
      <c r="N46" s="104"/>
      <c r="O46" s="76"/>
      <c r="P46" s="9"/>
      <c r="Q46" s="10"/>
      <c r="R46" s="10"/>
      <c r="S46" s="8"/>
      <c r="T46" s="8"/>
      <c r="U46" s="8"/>
      <c r="V46" s="8"/>
      <c r="W46" s="8"/>
      <c r="X46" s="8"/>
      <c r="Y46" s="8"/>
      <c r="Z46" s="10"/>
      <c r="AA46" s="10"/>
      <c r="AB46" s="10"/>
      <c r="AC46" s="10"/>
      <c r="AD46" s="10"/>
      <c r="AE46" s="10"/>
      <c r="AF46" s="98"/>
      <c r="AG46" s="98"/>
      <c r="AH46" s="98"/>
      <c r="AI46" s="98"/>
      <c r="AJ46" s="98"/>
      <c r="AK46" s="98"/>
      <c r="AL46" s="107"/>
      <c r="AM46" s="114"/>
    </row>
    <row r="47" spans="1:39" x14ac:dyDescent="0.2">
      <c r="A47" s="6"/>
      <c r="B47" s="97"/>
      <c r="C47" s="6"/>
      <c r="D47" s="82"/>
      <c r="E47" s="7"/>
      <c r="F47" s="7"/>
      <c r="G47" s="95"/>
      <c r="H47" s="95"/>
      <c r="I47" s="85"/>
      <c r="J47" s="85"/>
      <c r="K47" s="85"/>
      <c r="L47" s="92"/>
      <c r="M47" s="104"/>
      <c r="N47" s="104"/>
      <c r="O47" s="76"/>
      <c r="P47" s="9"/>
      <c r="Q47" s="10"/>
      <c r="R47" s="10"/>
      <c r="S47" s="8"/>
      <c r="T47" s="8"/>
      <c r="U47" s="8"/>
      <c r="V47" s="8"/>
      <c r="W47" s="8"/>
      <c r="X47" s="8"/>
      <c r="Y47" s="8"/>
      <c r="Z47" s="10"/>
      <c r="AA47" s="10"/>
      <c r="AB47" s="10"/>
      <c r="AC47" s="10"/>
      <c r="AD47" s="10"/>
      <c r="AE47" s="10"/>
      <c r="AF47" s="98"/>
      <c r="AG47" s="98"/>
      <c r="AH47" s="98"/>
      <c r="AI47" s="98"/>
      <c r="AJ47" s="98"/>
      <c r="AK47" s="98"/>
      <c r="AL47" s="107"/>
      <c r="AM47" s="114"/>
    </row>
    <row r="48" spans="1:39" x14ac:dyDescent="0.2">
      <c r="A48" s="6"/>
      <c r="B48" s="97"/>
      <c r="C48" s="6"/>
      <c r="D48" s="82"/>
      <c r="E48" s="7"/>
      <c r="F48" s="7"/>
      <c r="G48" s="95"/>
      <c r="H48" s="95"/>
      <c r="I48" s="85"/>
      <c r="J48" s="85"/>
      <c r="K48" s="85"/>
      <c r="L48" s="92"/>
      <c r="M48" s="104"/>
      <c r="N48" s="104"/>
      <c r="O48" s="76"/>
      <c r="P48" s="9"/>
      <c r="Q48" s="10"/>
      <c r="R48" s="10"/>
      <c r="S48" s="8"/>
      <c r="T48" s="8"/>
      <c r="U48" s="8"/>
      <c r="V48" s="8"/>
      <c r="W48" s="8"/>
      <c r="X48" s="8"/>
      <c r="Y48" s="8"/>
      <c r="Z48" s="10"/>
      <c r="AA48" s="10"/>
      <c r="AB48" s="10"/>
      <c r="AC48" s="10"/>
      <c r="AD48" s="10"/>
      <c r="AE48" s="10"/>
      <c r="AF48" s="98"/>
      <c r="AG48" s="98"/>
      <c r="AH48" s="98"/>
      <c r="AI48" s="98"/>
      <c r="AJ48" s="98"/>
      <c r="AK48" s="98"/>
      <c r="AL48" s="107"/>
      <c r="AM48" s="114"/>
    </row>
    <row r="49" spans="1:39" x14ac:dyDescent="0.2">
      <c r="A49" s="6"/>
      <c r="B49" s="97"/>
      <c r="C49" s="6"/>
      <c r="D49" s="82"/>
      <c r="E49" s="7"/>
      <c r="F49" s="7"/>
      <c r="G49" s="95"/>
      <c r="H49" s="95"/>
      <c r="I49" s="85"/>
      <c r="J49" s="85"/>
      <c r="K49" s="85"/>
      <c r="L49" s="92"/>
      <c r="M49" s="104"/>
      <c r="N49" s="104"/>
      <c r="O49" s="76"/>
      <c r="P49" s="9"/>
      <c r="Q49" s="10"/>
      <c r="R49" s="10"/>
      <c r="S49" s="8"/>
      <c r="T49" s="8"/>
      <c r="U49" s="8"/>
      <c r="V49" s="8"/>
      <c r="W49" s="8"/>
      <c r="X49" s="8"/>
      <c r="Y49" s="8"/>
      <c r="Z49" s="10"/>
      <c r="AA49" s="10"/>
      <c r="AB49" s="10"/>
      <c r="AC49" s="10"/>
      <c r="AD49" s="10"/>
      <c r="AE49" s="10"/>
      <c r="AF49" s="98"/>
      <c r="AG49" s="98"/>
      <c r="AH49" s="98"/>
      <c r="AI49" s="98"/>
      <c r="AJ49" s="98"/>
      <c r="AK49" s="98"/>
      <c r="AL49" s="107"/>
      <c r="AM49" s="114"/>
    </row>
    <row r="50" spans="1:39" x14ac:dyDescent="0.2">
      <c r="A50" s="6"/>
      <c r="B50" s="97"/>
      <c r="C50" s="6"/>
      <c r="D50" s="82"/>
      <c r="E50" s="7"/>
      <c r="F50" s="7"/>
      <c r="G50" s="95"/>
      <c r="H50" s="95"/>
      <c r="I50" s="85"/>
      <c r="J50" s="85"/>
      <c r="K50" s="85"/>
      <c r="L50" s="92"/>
      <c r="M50" s="104"/>
      <c r="N50" s="104"/>
      <c r="O50" s="76"/>
      <c r="P50" s="9"/>
      <c r="Q50" s="10"/>
      <c r="R50" s="10"/>
      <c r="S50" s="8"/>
      <c r="T50" s="8"/>
      <c r="U50" s="8"/>
      <c r="V50" s="8"/>
      <c r="W50" s="8"/>
      <c r="X50" s="8"/>
      <c r="Y50" s="8"/>
      <c r="Z50" s="10"/>
      <c r="AA50" s="10"/>
      <c r="AB50" s="10"/>
      <c r="AC50" s="10"/>
      <c r="AD50" s="10"/>
      <c r="AE50" s="10"/>
      <c r="AF50" s="98"/>
      <c r="AG50" s="98"/>
      <c r="AH50" s="98"/>
      <c r="AI50" s="98"/>
      <c r="AJ50" s="98"/>
      <c r="AK50" s="98"/>
      <c r="AL50" s="107"/>
      <c r="AM50" s="114"/>
    </row>
    <row r="51" spans="1:39" x14ac:dyDescent="0.2">
      <c r="A51" s="6"/>
      <c r="B51" s="97"/>
      <c r="C51" s="6"/>
      <c r="D51" s="82"/>
      <c r="E51" s="7"/>
      <c r="F51" s="7"/>
      <c r="G51" s="95"/>
      <c r="H51" s="95"/>
      <c r="I51" s="85"/>
      <c r="J51" s="85"/>
      <c r="K51" s="85"/>
      <c r="L51" s="92"/>
      <c r="M51" s="104"/>
      <c r="N51" s="104"/>
      <c r="O51" s="76"/>
      <c r="P51" s="9"/>
      <c r="Q51" s="10"/>
      <c r="R51" s="10"/>
      <c r="S51" s="8"/>
      <c r="T51" s="8"/>
      <c r="U51" s="8"/>
      <c r="V51" s="8"/>
      <c r="W51" s="8"/>
      <c r="X51" s="8"/>
      <c r="Y51" s="8"/>
      <c r="Z51" s="10"/>
      <c r="AA51" s="10"/>
      <c r="AB51" s="10"/>
      <c r="AC51" s="10"/>
      <c r="AD51" s="10"/>
      <c r="AE51" s="10"/>
      <c r="AF51" s="98"/>
      <c r="AG51" s="98"/>
      <c r="AH51" s="98"/>
      <c r="AI51" s="98"/>
      <c r="AJ51" s="98"/>
      <c r="AK51" s="98"/>
      <c r="AL51" s="107"/>
      <c r="AM51" s="114"/>
    </row>
    <row r="52" spans="1:39" x14ac:dyDescent="0.2">
      <c r="A52" s="6"/>
      <c r="B52" s="97"/>
      <c r="C52" s="6"/>
      <c r="D52" s="82"/>
      <c r="E52" s="7"/>
      <c r="F52" s="7"/>
      <c r="G52" s="95"/>
      <c r="H52" s="95"/>
      <c r="I52" s="85"/>
      <c r="J52" s="85"/>
      <c r="K52" s="85"/>
      <c r="L52" s="92"/>
      <c r="M52" s="104"/>
      <c r="N52" s="104"/>
      <c r="O52" s="76"/>
      <c r="P52" s="9"/>
      <c r="Q52" s="10"/>
      <c r="R52" s="10"/>
      <c r="S52" s="8"/>
      <c r="T52" s="8"/>
      <c r="U52" s="8"/>
      <c r="V52" s="8"/>
      <c r="W52" s="8"/>
      <c r="X52" s="8"/>
      <c r="Y52" s="8"/>
      <c r="Z52" s="10"/>
      <c r="AA52" s="10"/>
      <c r="AB52" s="10"/>
      <c r="AC52" s="10"/>
      <c r="AD52" s="10"/>
      <c r="AE52" s="10"/>
      <c r="AF52" s="98"/>
      <c r="AG52" s="98"/>
      <c r="AH52" s="98"/>
      <c r="AI52" s="98"/>
      <c r="AJ52" s="98"/>
      <c r="AK52" s="98"/>
      <c r="AL52" s="107"/>
      <c r="AM52" s="114"/>
    </row>
    <row r="53" spans="1:39" x14ac:dyDescent="0.2">
      <c r="A53" s="6"/>
      <c r="B53" s="97"/>
      <c r="C53" s="6"/>
      <c r="D53" s="82"/>
      <c r="E53" s="7"/>
      <c r="F53" s="7"/>
      <c r="G53" s="95"/>
      <c r="H53" s="95"/>
      <c r="I53" s="85"/>
      <c r="J53" s="85"/>
      <c r="K53" s="85"/>
      <c r="L53" s="92"/>
      <c r="M53" s="104"/>
      <c r="N53" s="104"/>
      <c r="O53" s="76"/>
      <c r="P53" s="9"/>
      <c r="Q53" s="10"/>
      <c r="R53" s="10"/>
      <c r="S53" s="8"/>
      <c r="T53" s="8"/>
      <c r="U53" s="8"/>
      <c r="V53" s="8"/>
      <c r="W53" s="8"/>
      <c r="X53" s="8"/>
      <c r="Y53" s="8"/>
      <c r="Z53" s="10"/>
      <c r="AA53" s="10"/>
      <c r="AB53" s="10"/>
      <c r="AC53" s="10"/>
      <c r="AD53" s="10"/>
      <c r="AE53" s="10"/>
      <c r="AF53" s="98"/>
      <c r="AG53" s="98"/>
      <c r="AH53" s="98"/>
      <c r="AI53" s="98"/>
      <c r="AJ53" s="98"/>
      <c r="AK53" s="98"/>
      <c r="AL53" s="107"/>
      <c r="AM53" s="114"/>
    </row>
    <row r="54" spans="1:39" x14ac:dyDescent="0.2">
      <c r="A54" s="6"/>
      <c r="B54" s="97"/>
      <c r="C54" s="6"/>
      <c r="D54" s="82"/>
      <c r="E54" s="7"/>
      <c r="F54" s="7"/>
      <c r="G54" s="95"/>
      <c r="H54" s="95"/>
      <c r="I54" s="85"/>
      <c r="J54" s="85"/>
      <c r="K54" s="85"/>
      <c r="L54" s="92"/>
      <c r="M54" s="104"/>
      <c r="N54" s="104"/>
      <c r="O54" s="76"/>
      <c r="P54" s="9"/>
      <c r="Q54" s="10"/>
      <c r="R54" s="10"/>
      <c r="S54" s="8"/>
      <c r="T54" s="8"/>
      <c r="U54" s="8"/>
      <c r="V54" s="8"/>
      <c r="W54" s="8"/>
      <c r="X54" s="8"/>
      <c r="Y54" s="8"/>
      <c r="Z54" s="10"/>
      <c r="AA54" s="10"/>
      <c r="AB54" s="10"/>
      <c r="AC54" s="10"/>
      <c r="AD54" s="10"/>
      <c r="AE54" s="10"/>
      <c r="AF54" s="98"/>
      <c r="AG54" s="98"/>
      <c r="AH54" s="98"/>
      <c r="AI54" s="98"/>
      <c r="AJ54" s="98"/>
      <c r="AK54" s="98"/>
      <c r="AL54" s="107"/>
      <c r="AM54" s="114"/>
    </row>
    <row r="55" spans="1:39" x14ac:dyDescent="0.2">
      <c r="A55" s="6"/>
      <c r="B55" s="97"/>
      <c r="C55" s="6"/>
      <c r="D55" s="82"/>
      <c r="E55" s="7"/>
      <c r="F55" s="7"/>
      <c r="G55" s="95"/>
      <c r="H55" s="95"/>
      <c r="I55" s="85"/>
      <c r="J55" s="85"/>
      <c r="K55" s="85"/>
      <c r="L55" s="92"/>
      <c r="M55" s="104"/>
      <c r="N55" s="104"/>
      <c r="O55" s="76"/>
      <c r="P55" s="9"/>
      <c r="Q55" s="10"/>
      <c r="R55" s="10"/>
      <c r="S55" s="8"/>
      <c r="T55" s="8"/>
      <c r="U55" s="8"/>
      <c r="V55" s="8"/>
      <c r="W55" s="8"/>
      <c r="X55" s="8"/>
      <c r="Y55" s="8"/>
      <c r="Z55" s="10"/>
      <c r="AA55" s="10"/>
      <c r="AB55" s="10"/>
      <c r="AC55" s="10"/>
      <c r="AD55" s="10"/>
      <c r="AE55" s="10"/>
      <c r="AF55" s="98"/>
      <c r="AG55" s="98"/>
      <c r="AH55" s="98"/>
      <c r="AI55" s="98"/>
      <c r="AJ55" s="98"/>
      <c r="AK55" s="98"/>
      <c r="AL55" s="107"/>
      <c r="AM55" s="114"/>
    </row>
    <row r="56" spans="1:39" x14ac:dyDescent="0.2">
      <c r="A56" s="6"/>
      <c r="B56" s="97"/>
      <c r="C56" s="6"/>
      <c r="D56" s="82"/>
      <c r="E56" s="7"/>
      <c r="F56" s="7"/>
      <c r="G56" s="95"/>
      <c r="H56" s="95"/>
      <c r="I56" s="85"/>
      <c r="J56" s="85"/>
      <c r="K56" s="85"/>
      <c r="L56" s="92"/>
      <c r="M56" s="104"/>
      <c r="N56" s="104"/>
      <c r="O56" s="76"/>
      <c r="P56" s="9"/>
      <c r="Q56" s="10"/>
      <c r="R56" s="10"/>
      <c r="S56" s="8"/>
      <c r="T56" s="8"/>
      <c r="U56" s="8"/>
      <c r="V56" s="8"/>
      <c r="W56" s="8"/>
      <c r="X56" s="8"/>
      <c r="Y56" s="8"/>
      <c r="Z56" s="10"/>
      <c r="AA56" s="10"/>
      <c r="AB56" s="10"/>
      <c r="AC56" s="10"/>
      <c r="AD56" s="10"/>
      <c r="AE56" s="10"/>
      <c r="AF56" s="98"/>
      <c r="AG56" s="98"/>
      <c r="AH56" s="98"/>
      <c r="AI56" s="98"/>
      <c r="AJ56" s="98"/>
      <c r="AK56" s="98"/>
      <c r="AL56" s="107"/>
      <c r="AM56" s="114"/>
    </row>
    <row r="57" spans="1:39" x14ac:dyDescent="0.2">
      <c r="A57" s="6"/>
      <c r="B57" s="97"/>
      <c r="C57" s="6"/>
      <c r="D57" s="82"/>
      <c r="E57" s="7"/>
      <c r="F57" s="7"/>
      <c r="G57" s="95"/>
      <c r="H57" s="95"/>
      <c r="I57" s="85"/>
      <c r="J57" s="85"/>
      <c r="K57" s="85"/>
      <c r="L57" s="92"/>
      <c r="M57" s="104"/>
      <c r="N57" s="104"/>
      <c r="O57" s="76"/>
      <c r="P57" s="9"/>
      <c r="Q57" s="10"/>
      <c r="R57" s="10"/>
      <c r="S57" s="8"/>
      <c r="T57" s="8"/>
      <c r="U57" s="8"/>
      <c r="V57" s="8"/>
      <c r="W57" s="8"/>
      <c r="X57" s="8"/>
      <c r="Y57" s="8"/>
      <c r="Z57" s="10"/>
      <c r="AA57" s="10"/>
      <c r="AB57" s="10"/>
      <c r="AC57" s="10"/>
      <c r="AD57" s="10"/>
      <c r="AE57" s="10"/>
      <c r="AF57" s="98"/>
      <c r="AG57" s="98"/>
      <c r="AH57" s="98"/>
      <c r="AI57" s="98"/>
      <c r="AJ57" s="98"/>
      <c r="AK57" s="98"/>
      <c r="AL57" s="107"/>
      <c r="AM57" s="114"/>
    </row>
    <row r="58" spans="1:39" x14ac:dyDescent="0.2">
      <c r="A58" s="6"/>
      <c r="B58" s="97"/>
      <c r="C58" s="6"/>
      <c r="D58" s="82"/>
      <c r="E58" s="7"/>
      <c r="F58" s="7"/>
      <c r="G58" s="95"/>
      <c r="H58" s="95"/>
      <c r="I58" s="85"/>
      <c r="J58" s="85"/>
      <c r="K58" s="85"/>
      <c r="L58" s="92"/>
      <c r="M58" s="104"/>
      <c r="N58" s="104"/>
      <c r="O58" s="76"/>
      <c r="P58" s="9"/>
      <c r="Q58" s="10"/>
      <c r="R58" s="10"/>
      <c r="S58" s="8"/>
      <c r="T58" s="8"/>
      <c r="U58" s="8"/>
      <c r="V58" s="8"/>
      <c r="W58" s="8"/>
      <c r="X58" s="8"/>
      <c r="Y58" s="8"/>
      <c r="Z58" s="10"/>
      <c r="AA58" s="10"/>
      <c r="AB58" s="10"/>
      <c r="AC58" s="10"/>
      <c r="AD58" s="10"/>
      <c r="AE58" s="10"/>
      <c r="AF58" s="98"/>
      <c r="AG58" s="98"/>
      <c r="AH58" s="98"/>
      <c r="AI58" s="98"/>
      <c r="AJ58" s="98"/>
      <c r="AK58" s="98"/>
      <c r="AL58" s="107"/>
      <c r="AM58" s="114"/>
    </row>
    <row r="59" spans="1:39" x14ac:dyDescent="0.2">
      <c r="A59" s="6"/>
      <c r="B59" s="97"/>
      <c r="C59" s="6"/>
      <c r="D59" s="82"/>
      <c r="E59" s="7"/>
      <c r="F59" s="7"/>
      <c r="G59" s="95"/>
      <c r="H59" s="95"/>
      <c r="I59" s="85"/>
      <c r="J59" s="85"/>
      <c r="K59" s="85"/>
      <c r="L59" s="92"/>
      <c r="M59" s="104"/>
      <c r="N59" s="104"/>
      <c r="O59" s="76"/>
      <c r="P59" s="9"/>
      <c r="Q59" s="10"/>
      <c r="R59" s="10"/>
      <c r="S59" s="8"/>
      <c r="T59" s="8"/>
      <c r="U59" s="8"/>
      <c r="V59" s="8"/>
      <c r="W59" s="8"/>
      <c r="X59" s="8"/>
      <c r="Y59" s="8"/>
      <c r="Z59" s="10"/>
      <c r="AA59" s="10"/>
      <c r="AB59" s="10"/>
      <c r="AC59" s="10"/>
      <c r="AD59" s="10"/>
      <c r="AE59" s="10"/>
      <c r="AF59" s="98"/>
      <c r="AG59" s="98"/>
      <c r="AH59" s="98"/>
      <c r="AI59" s="98"/>
      <c r="AJ59" s="98"/>
      <c r="AK59" s="98"/>
      <c r="AL59" s="107"/>
      <c r="AM59" s="114"/>
    </row>
    <row r="60" spans="1:39" x14ac:dyDescent="0.2">
      <c r="A60" s="6"/>
      <c r="B60" s="97"/>
      <c r="C60" s="6"/>
      <c r="D60" s="82"/>
      <c r="E60" s="7"/>
      <c r="F60" s="7"/>
      <c r="G60" s="95"/>
      <c r="H60" s="95"/>
      <c r="I60" s="85"/>
      <c r="J60" s="85"/>
      <c r="K60" s="85"/>
      <c r="L60" s="92"/>
      <c r="M60" s="104"/>
      <c r="N60" s="104"/>
      <c r="O60" s="76"/>
      <c r="P60" s="9"/>
      <c r="Q60" s="10"/>
      <c r="R60" s="10"/>
      <c r="S60" s="8"/>
      <c r="T60" s="8"/>
      <c r="U60" s="8"/>
      <c r="V60" s="8"/>
      <c r="W60" s="8"/>
      <c r="X60" s="8"/>
      <c r="Y60" s="8"/>
      <c r="Z60" s="10"/>
      <c r="AA60" s="10"/>
      <c r="AB60" s="10"/>
      <c r="AC60" s="10"/>
      <c r="AD60" s="10"/>
      <c r="AE60" s="10"/>
      <c r="AF60" s="98"/>
      <c r="AG60" s="98"/>
      <c r="AH60" s="98"/>
      <c r="AI60" s="98"/>
      <c r="AJ60" s="98"/>
      <c r="AK60" s="98"/>
      <c r="AL60" s="107"/>
      <c r="AM60" s="114"/>
    </row>
    <row r="61" spans="1:39" x14ac:dyDescent="0.2">
      <c r="A61" s="6"/>
      <c r="B61" s="97"/>
      <c r="C61" s="6"/>
      <c r="D61" s="82"/>
      <c r="E61" s="7"/>
      <c r="F61" s="7"/>
      <c r="G61" s="95"/>
      <c r="H61" s="95"/>
      <c r="I61" s="85"/>
      <c r="J61" s="85"/>
      <c r="K61" s="85"/>
      <c r="L61" s="92"/>
      <c r="M61" s="104"/>
      <c r="N61" s="104"/>
      <c r="O61" s="76"/>
      <c r="P61" s="9"/>
      <c r="Q61" s="10"/>
      <c r="R61" s="10"/>
      <c r="S61" s="8"/>
      <c r="T61" s="8"/>
      <c r="U61" s="8"/>
      <c r="V61" s="8"/>
      <c r="W61" s="8"/>
      <c r="X61" s="8"/>
      <c r="Y61" s="8"/>
      <c r="Z61" s="10"/>
      <c r="AA61" s="10"/>
      <c r="AB61" s="10"/>
      <c r="AC61" s="10"/>
      <c r="AD61" s="10"/>
      <c r="AE61" s="10"/>
      <c r="AF61" s="98"/>
      <c r="AG61" s="98"/>
      <c r="AH61" s="98"/>
      <c r="AI61" s="98"/>
      <c r="AJ61" s="98"/>
      <c r="AK61" s="98"/>
      <c r="AL61" s="107"/>
      <c r="AM61" s="114"/>
    </row>
    <row r="62" spans="1:39" x14ac:dyDescent="0.2">
      <c r="A62" s="6"/>
      <c r="B62" s="97"/>
      <c r="C62" s="6"/>
      <c r="D62" s="82"/>
      <c r="E62" s="7"/>
      <c r="F62" s="7"/>
      <c r="G62" s="95"/>
      <c r="H62" s="95"/>
      <c r="I62" s="85"/>
      <c r="J62" s="85"/>
      <c r="K62" s="85"/>
      <c r="L62" s="92"/>
      <c r="M62" s="104"/>
      <c r="N62" s="104"/>
      <c r="O62" s="76"/>
      <c r="P62" s="9"/>
      <c r="Q62" s="10"/>
      <c r="R62" s="10"/>
      <c r="S62" s="8"/>
      <c r="T62" s="8"/>
      <c r="U62" s="8"/>
      <c r="V62" s="8"/>
      <c r="W62" s="8"/>
      <c r="X62" s="8"/>
      <c r="Y62" s="8"/>
      <c r="Z62" s="10"/>
      <c r="AA62" s="10"/>
      <c r="AB62" s="10"/>
      <c r="AC62" s="10"/>
      <c r="AD62" s="10"/>
      <c r="AE62" s="10"/>
      <c r="AF62" s="98"/>
      <c r="AG62" s="98"/>
      <c r="AH62" s="98"/>
      <c r="AI62" s="98"/>
      <c r="AJ62" s="98"/>
      <c r="AK62" s="98"/>
      <c r="AL62" s="107"/>
      <c r="AM62" s="114"/>
    </row>
    <row r="63" spans="1:39" x14ac:dyDescent="0.2">
      <c r="A63" s="6"/>
      <c r="B63" s="97"/>
      <c r="C63" s="6"/>
      <c r="D63" s="82"/>
      <c r="E63" s="7"/>
      <c r="F63" s="7"/>
      <c r="G63" s="95"/>
      <c r="H63" s="95"/>
      <c r="I63" s="85"/>
      <c r="J63" s="85"/>
      <c r="K63" s="85"/>
      <c r="L63" s="92"/>
      <c r="M63" s="104"/>
      <c r="N63" s="104"/>
      <c r="O63" s="76"/>
      <c r="P63" s="9"/>
      <c r="Q63" s="10"/>
      <c r="R63" s="10"/>
      <c r="S63" s="8"/>
      <c r="T63" s="8"/>
      <c r="U63" s="8"/>
      <c r="V63" s="8"/>
      <c r="W63" s="8"/>
      <c r="X63" s="8"/>
      <c r="Y63" s="8"/>
      <c r="Z63" s="10"/>
      <c r="AA63" s="10"/>
      <c r="AB63" s="10"/>
      <c r="AC63" s="10"/>
      <c r="AD63" s="10"/>
      <c r="AE63" s="10"/>
      <c r="AF63" s="98"/>
      <c r="AG63" s="98"/>
      <c r="AH63" s="98"/>
      <c r="AI63" s="98"/>
      <c r="AJ63" s="98"/>
      <c r="AK63" s="98"/>
      <c r="AL63" s="107"/>
      <c r="AM63" s="114"/>
    </row>
    <row r="64" spans="1:39" x14ac:dyDescent="0.2">
      <c r="A64" s="6"/>
      <c r="B64" s="97"/>
      <c r="C64" s="6"/>
      <c r="D64" s="82"/>
      <c r="E64" s="7"/>
      <c r="F64" s="7"/>
      <c r="G64" s="95"/>
      <c r="H64" s="95"/>
      <c r="I64" s="85"/>
      <c r="J64" s="85"/>
      <c r="K64" s="85"/>
      <c r="L64" s="92"/>
      <c r="M64" s="104"/>
      <c r="N64" s="104"/>
      <c r="O64" s="76"/>
      <c r="P64" s="9"/>
      <c r="Q64" s="10"/>
      <c r="R64" s="10"/>
      <c r="S64" s="8"/>
      <c r="T64" s="8"/>
      <c r="U64" s="8"/>
      <c r="V64" s="8"/>
      <c r="W64" s="8"/>
      <c r="X64" s="8"/>
      <c r="Y64" s="8"/>
      <c r="Z64" s="10"/>
      <c r="AA64" s="10"/>
      <c r="AB64" s="10"/>
      <c r="AC64" s="10"/>
      <c r="AD64" s="10"/>
      <c r="AE64" s="10"/>
      <c r="AF64" s="98"/>
      <c r="AG64" s="98"/>
      <c r="AH64" s="98"/>
      <c r="AI64" s="98"/>
      <c r="AJ64" s="98"/>
      <c r="AK64" s="98"/>
      <c r="AL64" s="107"/>
      <c r="AM64" s="114"/>
    </row>
    <row r="65" spans="1:39" x14ac:dyDescent="0.2">
      <c r="A65" s="6"/>
      <c r="B65" s="97"/>
      <c r="C65" s="6"/>
      <c r="D65" s="82"/>
      <c r="E65" s="7"/>
      <c r="F65" s="7"/>
      <c r="G65" s="95"/>
      <c r="H65" s="95"/>
      <c r="I65" s="85"/>
      <c r="J65" s="85"/>
      <c r="K65" s="85"/>
      <c r="L65" s="92"/>
      <c r="M65" s="104"/>
      <c r="N65" s="104"/>
      <c r="O65" s="76"/>
      <c r="P65" s="9"/>
      <c r="Q65" s="10"/>
      <c r="R65" s="10"/>
      <c r="S65" s="8"/>
      <c r="T65" s="8"/>
      <c r="U65" s="8"/>
      <c r="V65" s="8"/>
      <c r="W65" s="8"/>
      <c r="X65" s="8"/>
      <c r="Y65" s="8"/>
      <c r="Z65" s="10"/>
      <c r="AA65" s="10"/>
      <c r="AB65" s="10"/>
      <c r="AC65" s="10"/>
      <c r="AD65" s="10"/>
      <c r="AE65" s="10"/>
      <c r="AF65" s="98"/>
      <c r="AG65" s="98"/>
      <c r="AH65" s="98"/>
      <c r="AI65" s="98"/>
      <c r="AJ65" s="98"/>
      <c r="AK65" s="98"/>
      <c r="AL65" s="107"/>
      <c r="AM65" s="114"/>
    </row>
    <row r="66" spans="1:39" x14ac:dyDescent="0.2">
      <c r="A66" s="6"/>
      <c r="B66" s="97"/>
      <c r="C66" s="6"/>
      <c r="D66" s="82"/>
      <c r="E66" s="7"/>
      <c r="F66" s="7"/>
      <c r="G66" s="95"/>
      <c r="H66" s="95"/>
      <c r="I66" s="85"/>
      <c r="J66" s="85"/>
      <c r="K66" s="85"/>
      <c r="L66" s="92"/>
      <c r="M66" s="104"/>
      <c r="N66" s="104"/>
      <c r="O66" s="76"/>
      <c r="P66" s="9"/>
      <c r="Q66" s="10"/>
      <c r="R66" s="10"/>
      <c r="S66" s="8"/>
      <c r="T66" s="8"/>
      <c r="U66" s="8"/>
      <c r="V66" s="8"/>
      <c r="W66" s="8"/>
      <c r="X66" s="8"/>
      <c r="Y66" s="8"/>
      <c r="Z66" s="10"/>
      <c r="AA66" s="10"/>
      <c r="AB66" s="10"/>
      <c r="AC66" s="10"/>
      <c r="AD66" s="10"/>
      <c r="AE66" s="10"/>
      <c r="AF66" s="98"/>
      <c r="AG66" s="98"/>
      <c r="AH66" s="98"/>
      <c r="AI66" s="98"/>
      <c r="AJ66" s="98"/>
      <c r="AK66" s="98"/>
      <c r="AL66" s="107"/>
      <c r="AM66" s="114"/>
    </row>
    <row r="67" spans="1:39" x14ac:dyDescent="0.2">
      <c r="A67" s="6"/>
      <c r="B67" s="97"/>
      <c r="C67" s="6"/>
      <c r="D67" s="82"/>
      <c r="E67" s="7"/>
      <c r="F67" s="7"/>
      <c r="G67" s="95"/>
      <c r="H67" s="95"/>
      <c r="I67" s="85"/>
      <c r="J67" s="85"/>
      <c r="K67" s="85"/>
      <c r="L67" s="92"/>
      <c r="M67" s="104"/>
      <c r="N67" s="104"/>
      <c r="O67" s="76"/>
      <c r="P67" s="9"/>
      <c r="Q67" s="10"/>
      <c r="R67" s="10"/>
      <c r="S67" s="8"/>
      <c r="T67" s="8"/>
      <c r="U67" s="8"/>
      <c r="V67" s="8"/>
      <c r="W67" s="8"/>
      <c r="X67" s="8"/>
      <c r="Y67" s="8"/>
      <c r="Z67" s="10"/>
      <c r="AA67" s="10"/>
      <c r="AB67" s="10"/>
      <c r="AC67" s="10"/>
      <c r="AD67" s="10"/>
      <c r="AE67" s="10"/>
      <c r="AF67" s="98"/>
      <c r="AG67" s="98"/>
      <c r="AH67" s="98"/>
      <c r="AI67" s="98"/>
      <c r="AJ67" s="98"/>
      <c r="AK67" s="98"/>
      <c r="AL67" s="107"/>
      <c r="AM67" s="114"/>
    </row>
    <row r="68" spans="1:39" x14ac:dyDescent="0.2">
      <c r="A68" s="6"/>
      <c r="B68" s="97"/>
      <c r="C68" s="6"/>
      <c r="D68" s="82"/>
      <c r="E68" s="7"/>
      <c r="F68" s="7"/>
      <c r="G68" s="95"/>
      <c r="H68" s="95"/>
      <c r="I68" s="85"/>
      <c r="J68" s="85"/>
      <c r="K68" s="85"/>
      <c r="L68" s="92"/>
      <c r="M68" s="104"/>
      <c r="N68" s="104"/>
      <c r="O68" s="76"/>
      <c r="P68" s="9"/>
      <c r="Q68" s="10"/>
      <c r="R68" s="10"/>
      <c r="S68" s="8"/>
      <c r="T68" s="8"/>
      <c r="U68" s="8"/>
      <c r="V68" s="8"/>
      <c r="W68" s="8"/>
      <c r="X68" s="8"/>
      <c r="Y68" s="8"/>
      <c r="Z68" s="10"/>
      <c r="AA68" s="10"/>
      <c r="AB68" s="10"/>
      <c r="AC68" s="10"/>
      <c r="AD68" s="10"/>
      <c r="AE68" s="10"/>
      <c r="AF68" s="98"/>
      <c r="AG68" s="98"/>
      <c r="AH68" s="98"/>
      <c r="AI68" s="98"/>
      <c r="AJ68" s="98"/>
      <c r="AK68" s="98"/>
      <c r="AL68" s="107"/>
      <c r="AM68" s="114"/>
    </row>
    <row r="69" spans="1:39" x14ac:dyDescent="0.2">
      <c r="A69" s="6"/>
      <c r="B69" s="97"/>
      <c r="C69" s="6"/>
      <c r="D69" s="82"/>
      <c r="E69" s="7"/>
      <c r="F69" s="7"/>
      <c r="G69" s="95"/>
      <c r="H69" s="95"/>
      <c r="I69" s="85"/>
      <c r="J69" s="85"/>
      <c r="K69" s="85"/>
      <c r="L69" s="92"/>
      <c r="M69" s="104"/>
      <c r="N69" s="104"/>
      <c r="O69" s="76"/>
      <c r="P69" s="9"/>
      <c r="Q69" s="10"/>
      <c r="R69" s="10"/>
      <c r="S69" s="8"/>
      <c r="T69" s="8"/>
      <c r="U69" s="8"/>
      <c r="V69" s="8"/>
      <c r="W69" s="8"/>
      <c r="X69" s="8"/>
      <c r="Y69" s="8"/>
      <c r="Z69" s="10"/>
      <c r="AA69" s="10"/>
      <c r="AB69" s="10"/>
      <c r="AC69" s="10"/>
      <c r="AD69" s="10"/>
      <c r="AE69" s="10"/>
      <c r="AF69" s="98"/>
      <c r="AG69" s="98"/>
      <c r="AH69" s="98"/>
      <c r="AI69" s="98"/>
      <c r="AJ69" s="98"/>
      <c r="AK69" s="98"/>
      <c r="AL69" s="107"/>
      <c r="AM69" s="114"/>
    </row>
    <row r="70" spans="1:39" x14ac:dyDescent="0.2">
      <c r="A70" s="6"/>
      <c r="B70" s="97"/>
      <c r="C70" s="6"/>
      <c r="D70" s="82"/>
      <c r="E70" s="7"/>
      <c r="F70" s="7"/>
      <c r="G70" s="95"/>
      <c r="H70" s="95"/>
      <c r="I70" s="85"/>
      <c r="J70" s="85"/>
      <c r="K70" s="85"/>
      <c r="L70" s="92"/>
      <c r="M70" s="104"/>
      <c r="N70" s="104"/>
      <c r="O70" s="76"/>
      <c r="P70" s="9"/>
      <c r="Q70" s="10"/>
      <c r="R70" s="10"/>
      <c r="S70" s="8"/>
      <c r="T70" s="8"/>
      <c r="U70" s="8"/>
      <c r="V70" s="8"/>
      <c r="W70" s="8"/>
      <c r="X70" s="8"/>
      <c r="Y70" s="8"/>
      <c r="Z70" s="10"/>
      <c r="AA70" s="10"/>
      <c r="AB70" s="10"/>
      <c r="AC70" s="10"/>
      <c r="AD70" s="10"/>
      <c r="AE70" s="10"/>
      <c r="AF70" s="98"/>
      <c r="AG70" s="98"/>
      <c r="AH70" s="98"/>
      <c r="AI70" s="98"/>
      <c r="AJ70" s="98"/>
      <c r="AK70" s="98"/>
      <c r="AL70" s="107"/>
      <c r="AM70" s="114"/>
    </row>
    <row r="71" spans="1:39" x14ac:dyDescent="0.2">
      <c r="A71" s="6"/>
      <c r="B71" s="97"/>
      <c r="C71" s="6"/>
      <c r="D71" s="82"/>
      <c r="E71" s="7"/>
      <c r="F71" s="7"/>
      <c r="G71" s="95"/>
      <c r="H71" s="95"/>
      <c r="I71" s="85"/>
      <c r="J71" s="85"/>
      <c r="K71" s="85"/>
      <c r="L71" s="92"/>
      <c r="M71" s="104"/>
      <c r="N71" s="104"/>
      <c r="O71" s="76"/>
      <c r="P71" s="9"/>
      <c r="Q71" s="10"/>
      <c r="R71" s="10"/>
      <c r="S71" s="8"/>
      <c r="T71" s="8"/>
      <c r="U71" s="8"/>
      <c r="V71" s="8"/>
      <c r="W71" s="8"/>
      <c r="X71" s="8"/>
      <c r="Y71" s="8"/>
      <c r="Z71" s="10"/>
      <c r="AA71" s="10"/>
      <c r="AB71" s="10"/>
      <c r="AC71" s="10"/>
      <c r="AD71" s="10"/>
      <c r="AE71" s="10"/>
      <c r="AF71" s="98"/>
      <c r="AG71" s="98"/>
      <c r="AH71" s="98"/>
      <c r="AI71" s="98"/>
      <c r="AJ71" s="98"/>
      <c r="AK71" s="98"/>
      <c r="AL71" s="107"/>
      <c r="AM71" s="114"/>
    </row>
    <row r="72" spans="1:39" x14ac:dyDescent="0.2">
      <c r="A72" s="6"/>
      <c r="B72" s="97"/>
      <c r="C72" s="6"/>
      <c r="D72" s="82"/>
      <c r="E72" s="7"/>
      <c r="F72" s="7"/>
      <c r="G72" s="95"/>
      <c r="H72" s="95"/>
      <c r="I72" s="85"/>
      <c r="J72" s="85"/>
      <c r="K72" s="85"/>
      <c r="L72" s="92"/>
      <c r="M72" s="104"/>
      <c r="N72" s="104"/>
      <c r="O72" s="76"/>
      <c r="P72" s="9"/>
      <c r="Q72" s="10"/>
      <c r="R72" s="10"/>
      <c r="S72" s="8"/>
      <c r="T72" s="8"/>
      <c r="U72" s="8"/>
      <c r="V72" s="8"/>
      <c r="W72" s="8"/>
      <c r="X72" s="8"/>
      <c r="Y72" s="8"/>
      <c r="Z72" s="10"/>
      <c r="AA72" s="10"/>
      <c r="AB72" s="10"/>
      <c r="AC72" s="10"/>
      <c r="AD72" s="10"/>
      <c r="AE72" s="10"/>
      <c r="AF72" s="98"/>
      <c r="AG72" s="98"/>
      <c r="AH72" s="98"/>
      <c r="AI72" s="98"/>
      <c r="AJ72" s="98"/>
      <c r="AK72" s="98"/>
      <c r="AL72" s="107"/>
      <c r="AM72" s="114"/>
    </row>
    <row r="73" spans="1:39" x14ac:dyDescent="0.2">
      <c r="A73" s="6"/>
      <c r="B73" s="97"/>
      <c r="C73" s="6"/>
      <c r="D73" s="82"/>
      <c r="E73" s="7"/>
      <c r="F73" s="7"/>
      <c r="G73" s="95"/>
      <c r="H73" s="95"/>
      <c r="I73" s="85"/>
      <c r="J73" s="85"/>
      <c r="K73" s="85"/>
      <c r="L73" s="92"/>
      <c r="M73" s="104"/>
      <c r="N73" s="104"/>
      <c r="O73" s="76"/>
      <c r="P73" s="9"/>
      <c r="Q73" s="10"/>
      <c r="R73" s="10"/>
      <c r="S73" s="8"/>
      <c r="T73" s="8"/>
      <c r="U73" s="8"/>
      <c r="V73" s="8"/>
      <c r="W73" s="8"/>
      <c r="X73" s="8"/>
      <c r="Y73" s="8"/>
      <c r="Z73" s="10"/>
      <c r="AA73" s="10"/>
      <c r="AB73" s="10"/>
      <c r="AC73" s="10"/>
      <c r="AD73" s="10"/>
      <c r="AE73" s="10"/>
      <c r="AF73" s="98"/>
      <c r="AG73" s="98"/>
      <c r="AH73" s="98"/>
      <c r="AI73" s="98"/>
      <c r="AJ73" s="98"/>
      <c r="AK73" s="98"/>
      <c r="AL73" s="107"/>
      <c r="AM73" s="114"/>
    </row>
    <row r="74" spans="1:39" x14ac:dyDescent="0.2">
      <c r="A74" s="6"/>
      <c r="B74" s="97"/>
      <c r="C74" s="6"/>
      <c r="D74" s="82"/>
      <c r="E74" s="7"/>
      <c r="F74" s="7"/>
      <c r="G74" s="95"/>
      <c r="H74" s="95"/>
      <c r="I74" s="85"/>
      <c r="J74" s="85"/>
      <c r="K74" s="85"/>
      <c r="L74" s="92"/>
      <c r="M74" s="104"/>
      <c r="N74" s="104"/>
      <c r="O74" s="76"/>
      <c r="P74" s="9"/>
      <c r="Q74" s="10"/>
      <c r="R74" s="10"/>
      <c r="S74" s="8"/>
      <c r="T74" s="8"/>
      <c r="U74" s="8"/>
      <c r="V74" s="8"/>
      <c r="W74" s="8"/>
      <c r="X74" s="8"/>
      <c r="Y74" s="8"/>
      <c r="Z74" s="10"/>
      <c r="AA74" s="10"/>
      <c r="AB74" s="10"/>
      <c r="AC74" s="10"/>
      <c r="AD74" s="10"/>
      <c r="AE74" s="10"/>
      <c r="AF74" s="98"/>
      <c r="AG74" s="98"/>
      <c r="AH74" s="98"/>
      <c r="AI74" s="98"/>
      <c r="AJ74" s="98"/>
      <c r="AK74" s="98"/>
      <c r="AL74" s="107"/>
      <c r="AM74" s="114"/>
    </row>
    <row r="75" spans="1:39" x14ac:dyDescent="0.2">
      <c r="A75" s="6"/>
      <c r="B75" s="97"/>
      <c r="C75" s="6"/>
      <c r="D75" s="82"/>
      <c r="E75" s="7"/>
      <c r="F75" s="7"/>
      <c r="G75" s="95"/>
      <c r="H75" s="95"/>
      <c r="I75" s="85"/>
      <c r="J75" s="85"/>
      <c r="K75" s="85"/>
      <c r="L75" s="92"/>
      <c r="M75" s="104"/>
      <c r="N75" s="104"/>
      <c r="O75" s="76"/>
      <c r="P75" s="9"/>
      <c r="Q75" s="10"/>
      <c r="R75" s="10"/>
      <c r="S75" s="8"/>
      <c r="T75" s="8"/>
      <c r="U75" s="8"/>
      <c r="V75" s="8"/>
      <c r="W75" s="8"/>
      <c r="X75" s="8"/>
      <c r="Y75" s="8"/>
      <c r="Z75" s="10"/>
      <c r="AA75" s="10"/>
      <c r="AB75" s="10"/>
      <c r="AC75" s="10"/>
      <c r="AD75" s="10"/>
      <c r="AE75" s="10"/>
      <c r="AF75" s="98"/>
      <c r="AG75" s="98"/>
      <c r="AH75" s="98"/>
      <c r="AI75" s="98"/>
      <c r="AJ75" s="98"/>
      <c r="AK75" s="98"/>
      <c r="AL75" s="107"/>
      <c r="AM75" s="114"/>
    </row>
    <row r="76" spans="1:39" x14ac:dyDescent="0.2">
      <c r="A76" s="6"/>
      <c r="B76" s="97"/>
      <c r="C76" s="6"/>
      <c r="D76" s="82"/>
      <c r="E76" s="7"/>
      <c r="F76" s="7"/>
      <c r="G76" s="95"/>
      <c r="H76" s="95"/>
      <c r="I76" s="85"/>
      <c r="J76" s="85"/>
      <c r="K76" s="85"/>
      <c r="L76" s="92"/>
      <c r="M76" s="104"/>
      <c r="N76" s="104"/>
      <c r="O76" s="76"/>
      <c r="P76" s="9"/>
      <c r="Q76" s="10"/>
      <c r="R76" s="10"/>
      <c r="S76" s="8"/>
      <c r="T76" s="8"/>
      <c r="U76" s="8"/>
      <c r="V76" s="8"/>
      <c r="W76" s="8"/>
      <c r="X76" s="8"/>
      <c r="Y76" s="8"/>
      <c r="Z76" s="10"/>
      <c r="AA76" s="10"/>
      <c r="AB76" s="10"/>
      <c r="AC76" s="10"/>
      <c r="AD76" s="10"/>
      <c r="AE76" s="10"/>
      <c r="AF76" s="98"/>
      <c r="AG76" s="98"/>
      <c r="AH76" s="98"/>
      <c r="AI76" s="98"/>
      <c r="AJ76" s="98"/>
      <c r="AK76" s="98"/>
      <c r="AL76" s="107"/>
      <c r="AM76" s="114"/>
    </row>
    <row r="77" spans="1:39" x14ac:dyDescent="0.2">
      <c r="A77" s="6"/>
      <c r="B77" s="97"/>
      <c r="C77" s="6"/>
      <c r="D77" s="82"/>
      <c r="E77" s="7"/>
      <c r="F77" s="7"/>
      <c r="G77" s="95"/>
      <c r="H77" s="95"/>
      <c r="I77" s="85"/>
      <c r="J77" s="85"/>
      <c r="K77" s="85"/>
      <c r="L77" s="92"/>
      <c r="M77" s="104"/>
      <c r="N77" s="104"/>
      <c r="O77" s="76"/>
      <c r="P77" s="9"/>
      <c r="Q77" s="10"/>
      <c r="R77" s="10"/>
      <c r="S77" s="8"/>
      <c r="T77" s="8"/>
      <c r="U77" s="8"/>
      <c r="V77" s="8"/>
      <c r="W77" s="8"/>
      <c r="X77" s="8"/>
      <c r="Y77" s="8"/>
      <c r="Z77" s="10"/>
      <c r="AA77" s="10"/>
      <c r="AB77" s="10"/>
      <c r="AC77" s="10"/>
      <c r="AD77" s="10"/>
      <c r="AE77" s="10"/>
      <c r="AF77" s="98"/>
      <c r="AG77" s="98"/>
      <c r="AH77" s="98"/>
      <c r="AI77" s="98"/>
      <c r="AJ77" s="98"/>
      <c r="AK77" s="98"/>
      <c r="AL77" s="107"/>
      <c r="AM77" s="114"/>
    </row>
    <row r="78" spans="1:39" x14ac:dyDescent="0.2">
      <c r="A78" s="6"/>
      <c r="B78" s="97"/>
      <c r="C78" s="6"/>
      <c r="D78" s="82"/>
      <c r="E78" s="7"/>
      <c r="F78" s="7"/>
      <c r="G78" s="95"/>
      <c r="H78" s="95"/>
      <c r="I78" s="85"/>
      <c r="J78" s="85"/>
      <c r="K78" s="85"/>
      <c r="L78" s="92"/>
      <c r="M78" s="104"/>
      <c r="N78" s="104"/>
      <c r="O78" s="76"/>
      <c r="P78" s="9"/>
      <c r="Q78" s="10"/>
      <c r="R78" s="10"/>
      <c r="S78" s="8"/>
      <c r="T78" s="8"/>
      <c r="U78" s="8"/>
      <c r="V78" s="8"/>
      <c r="W78" s="8"/>
      <c r="X78" s="8"/>
      <c r="Y78" s="8"/>
      <c r="Z78" s="10"/>
      <c r="AA78" s="10"/>
      <c r="AB78" s="10"/>
      <c r="AC78" s="10"/>
      <c r="AD78" s="10"/>
      <c r="AE78" s="10"/>
      <c r="AF78" s="98"/>
      <c r="AG78" s="98"/>
      <c r="AH78" s="98"/>
      <c r="AI78" s="98"/>
      <c r="AJ78" s="98"/>
      <c r="AK78" s="98"/>
      <c r="AL78" s="107"/>
      <c r="AM78" s="114"/>
    </row>
    <row r="79" spans="1:39" x14ac:dyDescent="0.2">
      <c r="A79" s="6"/>
      <c r="B79" s="97"/>
      <c r="C79" s="6"/>
      <c r="D79" s="82"/>
      <c r="E79" s="7"/>
      <c r="F79" s="7"/>
      <c r="G79" s="95"/>
      <c r="H79" s="95"/>
      <c r="I79" s="85"/>
      <c r="J79" s="85"/>
      <c r="K79" s="85"/>
      <c r="L79" s="92"/>
      <c r="M79" s="104"/>
      <c r="N79" s="104"/>
      <c r="O79" s="76"/>
      <c r="P79" s="9"/>
      <c r="Q79" s="10"/>
      <c r="R79" s="10"/>
      <c r="S79" s="8"/>
      <c r="T79" s="8"/>
      <c r="U79" s="8"/>
      <c r="V79" s="8"/>
      <c r="W79" s="8"/>
      <c r="X79" s="8"/>
      <c r="Y79" s="8"/>
      <c r="Z79" s="10"/>
      <c r="AA79" s="10"/>
      <c r="AB79" s="10"/>
      <c r="AC79" s="10"/>
      <c r="AD79" s="10"/>
      <c r="AE79" s="10"/>
      <c r="AF79" s="98"/>
      <c r="AG79" s="98"/>
      <c r="AH79" s="98"/>
      <c r="AI79" s="98"/>
      <c r="AJ79" s="98"/>
      <c r="AK79" s="98"/>
      <c r="AL79" s="107"/>
      <c r="AM79" s="114"/>
    </row>
    <row r="80" spans="1:39" x14ac:dyDescent="0.2">
      <c r="A80" s="6"/>
      <c r="B80" s="97"/>
      <c r="C80" s="6"/>
      <c r="D80" s="82"/>
      <c r="E80" s="7"/>
      <c r="F80" s="7"/>
      <c r="G80" s="95"/>
      <c r="H80" s="95"/>
      <c r="I80" s="85"/>
      <c r="J80" s="85"/>
      <c r="K80" s="85"/>
      <c r="L80" s="92"/>
      <c r="M80" s="104"/>
      <c r="N80" s="104"/>
      <c r="O80" s="76"/>
      <c r="P80" s="9"/>
      <c r="Q80" s="10"/>
      <c r="R80" s="10"/>
      <c r="S80" s="8"/>
      <c r="T80" s="8"/>
      <c r="U80" s="8"/>
      <c r="V80" s="8"/>
      <c r="W80" s="8"/>
      <c r="X80" s="8"/>
      <c r="Y80" s="8"/>
      <c r="Z80" s="10"/>
      <c r="AA80" s="10"/>
      <c r="AB80" s="10"/>
      <c r="AC80" s="10"/>
      <c r="AD80" s="10"/>
      <c r="AE80" s="10"/>
      <c r="AF80" s="98"/>
      <c r="AG80" s="98"/>
      <c r="AH80" s="98"/>
      <c r="AI80" s="98"/>
      <c r="AJ80" s="98"/>
      <c r="AK80" s="98"/>
      <c r="AL80" s="107"/>
      <c r="AM80" s="114"/>
    </row>
    <row r="81" spans="1:39" x14ac:dyDescent="0.2">
      <c r="A81" s="6"/>
      <c r="B81" s="97"/>
      <c r="C81" s="6"/>
      <c r="D81" s="82"/>
      <c r="E81" s="7"/>
      <c r="F81" s="7"/>
      <c r="G81" s="95"/>
      <c r="H81" s="95"/>
      <c r="I81" s="85"/>
      <c r="J81" s="85"/>
      <c r="K81" s="85"/>
      <c r="L81" s="92"/>
      <c r="M81" s="104"/>
      <c r="N81" s="104"/>
      <c r="O81" s="76"/>
      <c r="P81" s="9"/>
      <c r="Q81" s="10"/>
      <c r="R81" s="10"/>
      <c r="S81" s="8"/>
      <c r="T81" s="8"/>
      <c r="U81" s="8"/>
      <c r="V81" s="8"/>
      <c r="W81" s="8"/>
      <c r="X81" s="8"/>
      <c r="Y81" s="8"/>
      <c r="Z81" s="10"/>
      <c r="AA81" s="10"/>
      <c r="AB81" s="10"/>
      <c r="AC81" s="10"/>
      <c r="AD81" s="10"/>
      <c r="AE81" s="10"/>
      <c r="AF81" s="98"/>
      <c r="AG81" s="98"/>
      <c r="AH81" s="98"/>
      <c r="AI81" s="98"/>
      <c r="AJ81" s="98"/>
      <c r="AK81" s="98"/>
      <c r="AL81" s="107"/>
      <c r="AM81" s="114"/>
    </row>
    <row r="82" spans="1:39" x14ac:dyDescent="0.2">
      <c r="A82" s="6"/>
      <c r="B82" s="97"/>
      <c r="C82" s="6"/>
      <c r="D82" s="82"/>
      <c r="E82" s="7"/>
      <c r="F82" s="7"/>
      <c r="G82" s="95"/>
      <c r="H82" s="95"/>
      <c r="I82" s="85"/>
      <c r="J82" s="85"/>
      <c r="K82" s="85"/>
      <c r="L82" s="92"/>
      <c r="M82" s="104"/>
      <c r="N82" s="104"/>
      <c r="O82" s="76"/>
      <c r="P82" s="9"/>
      <c r="Q82" s="10"/>
      <c r="R82" s="10"/>
      <c r="S82" s="8"/>
      <c r="T82" s="8"/>
      <c r="U82" s="8"/>
      <c r="V82" s="8"/>
      <c r="W82" s="8"/>
      <c r="X82" s="8"/>
      <c r="Y82" s="8"/>
      <c r="Z82" s="10"/>
      <c r="AA82" s="10"/>
      <c r="AB82" s="10"/>
      <c r="AC82" s="10"/>
      <c r="AD82" s="10"/>
      <c r="AE82" s="10"/>
      <c r="AF82" s="98"/>
      <c r="AG82" s="98"/>
      <c r="AH82" s="98"/>
      <c r="AI82" s="98"/>
      <c r="AJ82" s="98"/>
      <c r="AK82" s="98"/>
      <c r="AL82" s="107"/>
      <c r="AM82" s="114"/>
    </row>
    <row r="83" spans="1:39" x14ac:dyDescent="0.2">
      <c r="A83" s="6"/>
      <c r="B83" s="97"/>
      <c r="C83" s="6"/>
      <c r="D83" s="82"/>
      <c r="E83" s="7"/>
      <c r="F83" s="7"/>
      <c r="G83" s="95"/>
      <c r="H83" s="95"/>
      <c r="I83" s="85"/>
      <c r="J83" s="85"/>
      <c r="K83" s="85"/>
      <c r="L83" s="92"/>
      <c r="M83" s="104"/>
      <c r="N83" s="104"/>
      <c r="O83" s="76"/>
      <c r="P83" s="9"/>
      <c r="Q83" s="10"/>
      <c r="R83" s="10"/>
      <c r="S83" s="8"/>
      <c r="T83" s="8"/>
      <c r="U83" s="8"/>
      <c r="V83" s="8"/>
      <c r="W83" s="8"/>
      <c r="X83" s="8"/>
      <c r="Y83" s="8"/>
      <c r="Z83" s="10"/>
      <c r="AA83" s="10"/>
      <c r="AB83" s="10"/>
      <c r="AC83" s="10"/>
      <c r="AD83" s="10"/>
      <c r="AE83" s="10"/>
      <c r="AF83" s="98"/>
      <c r="AG83" s="98"/>
      <c r="AH83" s="98"/>
      <c r="AI83" s="98"/>
      <c r="AJ83" s="98"/>
      <c r="AK83" s="98"/>
      <c r="AL83" s="107"/>
      <c r="AM83" s="114"/>
    </row>
    <row r="84" spans="1:39" x14ac:dyDescent="0.2">
      <c r="A84" s="6"/>
      <c r="B84" s="97"/>
      <c r="C84" s="6"/>
      <c r="D84" s="82"/>
      <c r="E84" s="7"/>
      <c r="F84" s="7"/>
      <c r="G84" s="95"/>
      <c r="H84" s="95"/>
      <c r="I84" s="85"/>
      <c r="J84" s="85"/>
      <c r="K84" s="85"/>
      <c r="L84" s="92"/>
      <c r="M84" s="104"/>
      <c r="N84" s="104"/>
      <c r="O84" s="76"/>
      <c r="P84" s="9"/>
      <c r="Q84" s="10"/>
      <c r="R84" s="10"/>
      <c r="S84" s="8"/>
      <c r="T84" s="8"/>
      <c r="U84" s="8"/>
      <c r="V84" s="8"/>
      <c r="W84" s="8"/>
      <c r="X84" s="8"/>
      <c r="Y84" s="8"/>
      <c r="Z84" s="10"/>
      <c r="AA84" s="10"/>
      <c r="AB84" s="10"/>
      <c r="AC84" s="10"/>
      <c r="AD84" s="10"/>
      <c r="AE84" s="10"/>
      <c r="AF84" s="98"/>
      <c r="AG84" s="98"/>
      <c r="AH84" s="98"/>
      <c r="AI84" s="98"/>
      <c r="AJ84" s="98"/>
      <c r="AK84" s="98"/>
      <c r="AL84" s="107"/>
      <c r="AM84" s="114"/>
    </row>
    <row r="85" spans="1:39" x14ac:dyDescent="0.2">
      <c r="A85" s="6"/>
      <c r="B85" s="97"/>
      <c r="C85" s="6"/>
      <c r="D85" s="82"/>
      <c r="E85" s="7"/>
      <c r="F85" s="7"/>
      <c r="G85" s="95"/>
      <c r="H85" s="95"/>
      <c r="I85" s="85"/>
      <c r="J85" s="85"/>
      <c r="K85" s="85"/>
      <c r="L85" s="92"/>
      <c r="M85" s="104"/>
      <c r="N85" s="104"/>
      <c r="O85" s="76"/>
      <c r="P85" s="9"/>
      <c r="Q85" s="10"/>
      <c r="R85" s="10"/>
      <c r="S85" s="8"/>
      <c r="T85" s="8"/>
      <c r="U85" s="8"/>
      <c r="V85" s="8"/>
      <c r="W85" s="8"/>
      <c r="X85" s="8"/>
      <c r="Y85" s="8"/>
      <c r="Z85" s="10"/>
      <c r="AA85" s="10"/>
      <c r="AB85" s="10"/>
      <c r="AC85" s="10"/>
      <c r="AD85" s="10"/>
      <c r="AE85" s="10"/>
      <c r="AF85" s="98"/>
      <c r="AG85" s="98"/>
      <c r="AH85" s="98"/>
      <c r="AI85" s="98"/>
      <c r="AJ85" s="98"/>
      <c r="AK85" s="98"/>
      <c r="AL85" s="107"/>
      <c r="AM85" s="114"/>
    </row>
    <row r="86" spans="1:39" x14ac:dyDescent="0.2">
      <c r="A86" s="6"/>
      <c r="B86" s="97"/>
      <c r="C86" s="6"/>
      <c r="D86" s="82"/>
      <c r="E86" s="7"/>
      <c r="F86" s="7"/>
      <c r="G86" s="95"/>
      <c r="H86" s="95"/>
      <c r="I86" s="85"/>
      <c r="J86" s="85"/>
      <c r="K86" s="85"/>
      <c r="L86" s="92"/>
      <c r="M86" s="104"/>
      <c r="N86" s="104"/>
      <c r="O86" s="76"/>
      <c r="P86" s="9"/>
      <c r="Q86" s="10"/>
      <c r="R86" s="10"/>
      <c r="S86" s="8"/>
      <c r="T86" s="8"/>
      <c r="U86" s="8"/>
      <c r="V86" s="8"/>
      <c r="W86" s="8"/>
      <c r="X86" s="8"/>
      <c r="Y86" s="8"/>
      <c r="Z86" s="10"/>
      <c r="AA86" s="10"/>
      <c r="AB86" s="10"/>
      <c r="AC86" s="10"/>
      <c r="AD86" s="10"/>
      <c r="AE86" s="10"/>
      <c r="AF86" s="98"/>
      <c r="AG86" s="98"/>
      <c r="AH86" s="98"/>
      <c r="AI86" s="98"/>
      <c r="AJ86" s="98"/>
      <c r="AK86" s="98"/>
      <c r="AL86" s="107"/>
      <c r="AM86" s="114"/>
    </row>
    <row r="87" spans="1:39" x14ac:dyDescent="0.2">
      <c r="A87" s="6"/>
      <c r="B87" s="97"/>
      <c r="C87" s="6"/>
      <c r="D87" s="82"/>
      <c r="E87" s="7"/>
      <c r="F87" s="7"/>
      <c r="G87" s="95"/>
      <c r="H87" s="95"/>
      <c r="I87" s="85"/>
      <c r="J87" s="85"/>
      <c r="K87" s="85"/>
      <c r="L87" s="92"/>
      <c r="M87" s="104"/>
      <c r="N87" s="104"/>
      <c r="O87" s="76"/>
      <c r="P87" s="9"/>
      <c r="Q87" s="10"/>
      <c r="R87" s="10"/>
      <c r="S87" s="8"/>
      <c r="T87" s="8"/>
      <c r="U87" s="8"/>
      <c r="V87" s="8"/>
      <c r="W87" s="8"/>
      <c r="X87" s="8"/>
      <c r="Y87" s="8"/>
      <c r="Z87" s="10"/>
      <c r="AA87" s="10"/>
      <c r="AB87" s="10"/>
      <c r="AC87" s="10"/>
      <c r="AD87" s="10"/>
      <c r="AE87" s="10"/>
      <c r="AF87" s="98"/>
      <c r="AG87" s="98"/>
      <c r="AH87" s="98"/>
      <c r="AI87" s="98"/>
      <c r="AJ87" s="98"/>
      <c r="AK87" s="98"/>
      <c r="AL87" s="107"/>
      <c r="AM87" s="114"/>
    </row>
    <row r="88" spans="1:39" x14ac:dyDescent="0.2">
      <c r="A88" s="6"/>
      <c r="B88" s="97"/>
      <c r="C88" s="6"/>
      <c r="D88" s="82"/>
      <c r="E88" s="7"/>
      <c r="F88" s="7"/>
      <c r="G88" s="95"/>
      <c r="H88" s="95"/>
      <c r="I88" s="85"/>
      <c r="J88" s="85"/>
      <c r="K88" s="85"/>
      <c r="L88" s="92"/>
      <c r="M88" s="104"/>
      <c r="N88" s="104"/>
      <c r="O88" s="76"/>
      <c r="P88" s="9"/>
      <c r="Q88" s="10"/>
      <c r="R88" s="10"/>
      <c r="S88" s="8"/>
      <c r="T88" s="8"/>
      <c r="U88" s="8"/>
      <c r="V88" s="8"/>
      <c r="W88" s="8"/>
      <c r="X88" s="8"/>
      <c r="Y88" s="8"/>
      <c r="Z88" s="10"/>
      <c r="AA88" s="10"/>
      <c r="AB88" s="10"/>
      <c r="AC88" s="10"/>
      <c r="AD88" s="10"/>
      <c r="AE88" s="10"/>
      <c r="AF88" s="98"/>
      <c r="AG88" s="98"/>
      <c r="AH88" s="98"/>
      <c r="AI88" s="98"/>
      <c r="AJ88" s="98"/>
      <c r="AK88" s="98"/>
      <c r="AL88" s="107"/>
      <c r="AM88" s="114"/>
    </row>
    <row r="89" spans="1:39" x14ac:dyDescent="0.2">
      <c r="A89" s="6"/>
      <c r="B89" s="97"/>
      <c r="C89" s="6"/>
      <c r="D89" s="82"/>
      <c r="E89" s="7"/>
      <c r="F89" s="7"/>
      <c r="G89" s="95"/>
      <c r="H89" s="95"/>
      <c r="I89" s="85"/>
      <c r="J89" s="85"/>
      <c r="K89" s="85"/>
      <c r="L89" s="92"/>
      <c r="M89" s="104"/>
      <c r="N89" s="104"/>
      <c r="O89" s="76"/>
      <c r="P89" s="9"/>
      <c r="Q89" s="10"/>
      <c r="R89" s="10"/>
      <c r="S89" s="8"/>
      <c r="T89" s="8"/>
      <c r="U89" s="8"/>
      <c r="V89" s="8"/>
      <c r="W89" s="8"/>
      <c r="X89" s="8"/>
      <c r="Y89" s="8"/>
      <c r="Z89" s="10"/>
      <c r="AA89" s="10"/>
      <c r="AB89" s="10"/>
      <c r="AC89" s="10"/>
      <c r="AD89" s="10"/>
      <c r="AE89" s="10"/>
      <c r="AF89" s="98"/>
      <c r="AG89" s="98"/>
      <c r="AH89" s="98"/>
      <c r="AI89" s="98"/>
      <c r="AJ89" s="98"/>
      <c r="AK89" s="98"/>
      <c r="AL89" s="107"/>
      <c r="AM89" s="114"/>
    </row>
    <row r="90" spans="1:39" x14ac:dyDescent="0.2">
      <c r="A90" s="6"/>
      <c r="B90" s="97"/>
      <c r="C90" s="6"/>
      <c r="D90" s="82"/>
      <c r="E90" s="7"/>
      <c r="F90" s="7"/>
      <c r="G90" s="95"/>
      <c r="H90" s="95"/>
      <c r="I90" s="85"/>
      <c r="J90" s="85"/>
      <c r="K90" s="85"/>
      <c r="L90" s="92"/>
      <c r="M90" s="104"/>
      <c r="N90" s="104"/>
      <c r="O90" s="76"/>
      <c r="P90" s="9"/>
      <c r="Q90" s="10"/>
      <c r="R90" s="10"/>
      <c r="S90" s="8"/>
      <c r="T90" s="8"/>
      <c r="U90" s="8"/>
      <c r="V90" s="8"/>
      <c r="W90" s="8"/>
      <c r="X90" s="8"/>
      <c r="Y90" s="8"/>
      <c r="Z90" s="10"/>
      <c r="AA90" s="10"/>
      <c r="AB90" s="10"/>
      <c r="AC90" s="10"/>
      <c r="AD90" s="10"/>
      <c r="AE90" s="10"/>
      <c r="AF90" s="98"/>
      <c r="AG90" s="98"/>
      <c r="AH90" s="98"/>
      <c r="AI90" s="98"/>
      <c r="AJ90" s="98"/>
      <c r="AK90" s="98"/>
      <c r="AL90" s="107"/>
      <c r="AM90" s="114"/>
    </row>
    <row r="91" spans="1:39" x14ac:dyDescent="0.2">
      <c r="A91" s="6"/>
      <c r="B91" s="97"/>
      <c r="C91" s="6"/>
      <c r="D91" s="82"/>
      <c r="E91" s="7"/>
      <c r="F91" s="7"/>
      <c r="G91" s="95"/>
      <c r="H91" s="95"/>
      <c r="I91" s="85"/>
      <c r="J91" s="85"/>
      <c r="K91" s="85"/>
      <c r="L91" s="92"/>
      <c r="M91" s="104"/>
      <c r="N91" s="104"/>
      <c r="O91" s="76"/>
      <c r="P91" s="9"/>
      <c r="Q91" s="10"/>
      <c r="R91" s="10"/>
      <c r="S91" s="8"/>
      <c r="T91" s="8"/>
      <c r="U91" s="8"/>
      <c r="V91" s="8"/>
      <c r="W91" s="8"/>
      <c r="X91" s="8"/>
      <c r="Y91" s="8"/>
      <c r="Z91" s="10"/>
      <c r="AA91" s="10"/>
      <c r="AB91" s="10"/>
      <c r="AC91" s="10"/>
      <c r="AD91" s="10"/>
      <c r="AE91" s="10"/>
      <c r="AF91" s="98"/>
      <c r="AG91" s="98"/>
      <c r="AH91" s="98"/>
      <c r="AI91" s="98"/>
      <c r="AJ91" s="98"/>
      <c r="AK91" s="98"/>
      <c r="AL91" s="107"/>
      <c r="AM91" s="114"/>
    </row>
    <row r="92" spans="1:39" x14ac:dyDescent="0.2">
      <c r="A92" s="6"/>
      <c r="B92" s="97"/>
      <c r="C92" s="6"/>
      <c r="D92" s="82"/>
      <c r="E92" s="7"/>
      <c r="F92" s="7"/>
      <c r="G92" s="95"/>
      <c r="H92" s="95"/>
      <c r="I92" s="85"/>
      <c r="J92" s="85"/>
      <c r="K92" s="85"/>
      <c r="L92" s="92"/>
      <c r="M92" s="104"/>
      <c r="N92" s="104"/>
      <c r="O92" s="76"/>
      <c r="P92" s="9"/>
      <c r="Q92" s="10"/>
      <c r="R92" s="10"/>
      <c r="S92" s="8"/>
      <c r="T92" s="8"/>
      <c r="U92" s="8"/>
      <c r="V92" s="8"/>
      <c r="W92" s="8"/>
      <c r="X92" s="8"/>
      <c r="Y92" s="8"/>
      <c r="Z92" s="10"/>
      <c r="AA92" s="10"/>
      <c r="AB92" s="10"/>
      <c r="AC92" s="10"/>
      <c r="AD92" s="10"/>
      <c r="AE92" s="10"/>
      <c r="AF92" s="98"/>
      <c r="AG92" s="98"/>
      <c r="AH92" s="98"/>
      <c r="AI92" s="98"/>
      <c r="AJ92" s="98"/>
      <c r="AK92" s="98"/>
      <c r="AL92" s="107"/>
      <c r="AM92" s="114"/>
    </row>
    <row r="93" spans="1:39" x14ac:dyDescent="0.2">
      <c r="A93" s="6"/>
      <c r="B93" s="97"/>
      <c r="C93" s="6"/>
      <c r="D93" s="82"/>
      <c r="E93" s="7"/>
      <c r="F93" s="7"/>
      <c r="G93" s="95"/>
      <c r="H93" s="95"/>
      <c r="I93" s="85"/>
      <c r="J93" s="85"/>
      <c r="K93" s="85"/>
      <c r="L93" s="92"/>
      <c r="M93" s="104"/>
      <c r="N93" s="104"/>
      <c r="O93" s="76"/>
      <c r="P93" s="9"/>
      <c r="Q93" s="10"/>
      <c r="R93" s="10"/>
      <c r="S93" s="8"/>
      <c r="T93" s="8"/>
      <c r="U93" s="8"/>
      <c r="V93" s="8"/>
      <c r="W93" s="8"/>
      <c r="X93" s="8"/>
      <c r="Y93" s="8"/>
      <c r="Z93" s="10"/>
      <c r="AA93" s="10"/>
      <c r="AB93" s="10"/>
      <c r="AC93" s="10"/>
      <c r="AD93" s="10"/>
      <c r="AE93" s="10"/>
      <c r="AF93" s="98"/>
      <c r="AG93" s="98"/>
      <c r="AH93" s="98"/>
      <c r="AI93" s="98"/>
      <c r="AJ93" s="98"/>
      <c r="AK93" s="98"/>
      <c r="AL93" s="107"/>
      <c r="AM93" s="114"/>
    </row>
    <row r="94" spans="1:39" x14ac:dyDescent="0.2">
      <c r="A94" s="6"/>
      <c r="B94" s="97"/>
      <c r="C94" s="6"/>
      <c r="D94" s="82"/>
      <c r="E94" s="7"/>
      <c r="F94" s="7"/>
      <c r="G94" s="95"/>
      <c r="H94" s="95"/>
      <c r="I94" s="85"/>
      <c r="J94" s="85"/>
      <c r="K94" s="85"/>
      <c r="L94" s="92"/>
      <c r="M94" s="104"/>
      <c r="N94" s="104"/>
      <c r="O94" s="76"/>
      <c r="P94" s="9"/>
      <c r="Q94" s="10"/>
      <c r="R94" s="10"/>
      <c r="S94" s="8"/>
      <c r="T94" s="8"/>
      <c r="U94" s="8"/>
      <c r="V94" s="8"/>
      <c r="W94" s="8"/>
      <c r="X94" s="8"/>
      <c r="Y94" s="8"/>
      <c r="Z94" s="10"/>
      <c r="AA94" s="10"/>
      <c r="AB94" s="10"/>
      <c r="AC94" s="10"/>
      <c r="AD94" s="10"/>
      <c r="AE94" s="10"/>
      <c r="AF94" s="98"/>
      <c r="AG94" s="98"/>
      <c r="AH94" s="98"/>
      <c r="AI94" s="98"/>
      <c r="AJ94" s="98"/>
      <c r="AK94" s="98"/>
      <c r="AL94" s="107"/>
      <c r="AM94" s="114"/>
    </row>
    <row r="95" spans="1:39" x14ac:dyDescent="0.2">
      <c r="A95" s="6"/>
      <c r="B95" s="97"/>
      <c r="C95" s="6"/>
      <c r="D95" s="82"/>
      <c r="E95" s="7"/>
      <c r="F95" s="7"/>
      <c r="G95" s="95"/>
      <c r="H95" s="95"/>
      <c r="I95" s="85"/>
      <c r="J95" s="85"/>
      <c r="K95" s="85"/>
      <c r="L95" s="92"/>
      <c r="M95" s="104"/>
      <c r="N95" s="104"/>
      <c r="O95" s="76"/>
      <c r="P95" s="9"/>
      <c r="Q95" s="10"/>
      <c r="R95" s="10"/>
      <c r="S95" s="8"/>
      <c r="T95" s="8"/>
      <c r="U95" s="8"/>
      <c r="V95" s="8"/>
      <c r="W95" s="8"/>
      <c r="X95" s="8"/>
      <c r="Y95" s="8"/>
      <c r="Z95" s="10"/>
      <c r="AA95" s="10"/>
      <c r="AB95" s="10"/>
      <c r="AC95" s="10"/>
      <c r="AD95" s="10"/>
      <c r="AE95" s="10"/>
      <c r="AF95" s="98"/>
      <c r="AG95" s="98"/>
      <c r="AH95" s="98"/>
      <c r="AI95" s="98"/>
      <c r="AJ95" s="98"/>
      <c r="AK95" s="98"/>
      <c r="AL95" s="107"/>
      <c r="AM95" s="114"/>
    </row>
    <row r="96" spans="1:39" x14ac:dyDescent="0.2">
      <c r="A96" s="6"/>
      <c r="B96" s="97"/>
      <c r="C96" s="6"/>
      <c r="D96" s="82"/>
      <c r="E96" s="7"/>
      <c r="F96" s="7"/>
      <c r="G96" s="95"/>
      <c r="H96" s="95"/>
      <c r="I96" s="85"/>
      <c r="J96" s="85"/>
      <c r="K96" s="85"/>
      <c r="L96" s="92"/>
      <c r="M96" s="104"/>
      <c r="N96" s="104"/>
      <c r="O96" s="76"/>
      <c r="P96" s="9"/>
      <c r="Q96" s="10"/>
      <c r="R96" s="10"/>
      <c r="S96" s="8"/>
      <c r="T96" s="8"/>
      <c r="U96" s="8"/>
      <c r="V96" s="8"/>
      <c r="W96" s="8"/>
      <c r="X96" s="8"/>
      <c r="Y96" s="8"/>
      <c r="Z96" s="10"/>
      <c r="AA96" s="10"/>
      <c r="AB96" s="10"/>
      <c r="AC96" s="10"/>
      <c r="AD96" s="10"/>
      <c r="AE96" s="10"/>
      <c r="AF96" s="98"/>
      <c r="AG96" s="98"/>
      <c r="AH96" s="98"/>
      <c r="AI96" s="98"/>
      <c r="AJ96" s="98"/>
      <c r="AK96" s="98"/>
      <c r="AL96" s="107"/>
      <c r="AM96" s="114"/>
    </row>
    <row r="97" spans="1:39" x14ac:dyDescent="0.2">
      <c r="A97" s="6"/>
      <c r="B97" s="97"/>
      <c r="C97" s="6"/>
      <c r="D97" s="82"/>
      <c r="E97" s="7"/>
      <c r="F97" s="7"/>
      <c r="G97" s="95"/>
      <c r="H97" s="95"/>
      <c r="I97" s="85"/>
      <c r="J97" s="85"/>
      <c r="K97" s="85"/>
      <c r="L97" s="92"/>
      <c r="M97" s="104"/>
      <c r="N97" s="104"/>
      <c r="O97" s="76"/>
      <c r="P97" s="9"/>
      <c r="Q97" s="10"/>
      <c r="R97" s="10"/>
      <c r="S97" s="8"/>
      <c r="T97" s="8"/>
      <c r="U97" s="8"/>
      <c r="V97" s="8"/>
      <c r="W97" s="8"/>
      <c r="X97" s="8"/>
      <c r="Y97" s="8"/>
      <c r="Z97" s="10"/>
      <c r="AA97" s="10"/>
      <c r="AB97" s="10"/>
      <c r="AC97" s="10"/>
      <c r="AD97" s="10"/>
      <c r="AE97" s="10"/>
      <c r="AF97" s="98"/>
      <c r="AG97" s="98"/>
      <c r="AH97" s="98"/>
      <c r="AI97" s="98"/>
      <c r="AJ97" s="98"/>
      <c r="AK97" s="98"/>
      <c r="AL97" s="107"/>
      <c r="AM97" s="114"/>
    </row>
    <row r="98" spans="1:39" x14ac:dyDescent="0.2">
      <c r="A98" s="6"/>
      <c r="B98" s="97"/>
      <c r="C98" s="6"/>
      <c r="D98" s="82"/>
      <c r="E98" s="7"/>
      <c r="F98" s="7"/>
      <c r="G98" s="95"/>
      <c r="H98" s="95"/>
      <c r="I98" s="85"/>
      <c r="J98" s="85"/>
      <c r="K98" s="85"/>
      <c r="L98" s="92"/>
      <c r="M98" s="104"/>
      <c r="N98" s="104"/>
      <c r="O98" s="76"/>
      <c r="P98" s="9"/>
      <c r="Q98" s="10"/>
      <c r="R98" s="10"/>
      <c r="S98" s="8"/>
      <c r="T98" s="8"/>
      <c r="U98" s="8"/>
      <c r="V98" s="8"/>
      <c r="W98" s="8"/>
      <c r="X98" s="8"/>
      <c r="Y98" s="8"/>
      <c r="Z98" s="10"/>
      <c r="AA98" s="10"/>
      <c r="AB98" s="10"/>
      <c r="AC98" s="10"/>
      <c r="AD98" s="10"/>
      <c r="AE98" s="10"/>
      <c r="AF98" s="98"/>
      <c r="AG98" s="98"/>
      <c r="AH98" s="98"/>
      <c r="AI98" s="98"/>
      <c r="AJ98" s="98"/>
      <c r="AK98" s="98"/>
      <c r="AL98" s="107"/>
      <c r="AM98" s="114"/>
    </row>
    <row r="99" spans="1:39" x14ac:dyDescent="0.2">
      <c r="A99" s="6"/>
      <c r="B99" s="97"/>
      <c r="C99" s="6"/>
      <c r="D99" s="82"/>
      <c r="E99" s="7"/>
      <c r="F99" s="7"/>
      <c r="G99" s="95"/>
      <c r="H99" s="95"/>
      <c r="I99" s="85"/>
      <c r="J99" s="85"/>
      <c r="K99" s="85"/>
      <c r="L99" s="92"/>
      <c r="M99" s="104"/>
      <c r="N99" s="104"/>
      <c r="O99" s="76"/>
      <c r="P99" s="9"/>
      <c r="Q99" s="10"/>
      <c r="R99" s="10"/>
      <c r="S99" s="8"/>
      <c r="T99" s="8"/>
      <c r="U99" s="8"/>
      <c r="V99" s="8"/>
      <c r="W99" s="8"/>
      <c r="X99" s="8"/>
      <c r="Y99" s="8"/>
      <c r="Z99" s="10"/>
      <c r="AA99" s="10"/>
      <c r="AB99" s="10"/>
      <c r="AC99" s="10"/>
      <c r="AD99" s="10"/>
      <c r="AE99" s="10"/>
      <c r="AF99" s="98"/>
      <c r="AG99" s="98"/>
      <c r="AH99" s="98"/>
      <c r="AI99" s="98"/>
      <c r="AJ99" s="98"/>
      <c r="AK99" s="98"/>
      <c r="AL99" s="107"/>
      <c r="AM99" s="114"/>
    </row>
    <row r="100" spans="1:39" x14ac:dyDescent="0.2">
      <c r="A100" s="6"/>
      <c r="B100" s="97"/>
      <c r="C100" s="6"/>
      <c r="D100" s="82"/>
      <c r="E100" s="7"/>
      <c r="F100" s="7"/>
      <c r="G100" s="95"/>
      <c r="H100" s="95"/>
      <c r="I100" s="85"/>
      <c r="J100" s="85"/>
      <c r="K100" s="85"/>
      <c r="L100" s="92"/>
      <c r="M100" s="104"/>
      <c r="N100" s="104"/>
      <c r="O100" s="76"/>
      <c r="P100" s="9"/>
      <c r="Q100" s="10"/>
      <c r="R100" s="10"/>
      <c r="S100" s="8"/>
      <c r="T100" s="8"/>
      <c r="U100" s="8"/>
      <c r="V100" s="8"/>
      <c r="W100" s="8"/>
      <c r="X100" s="8"/>
      <c r="Y100" s="8"/>
      <c r="Z100" s="10"/>
      <c r="AA100" s="10"/>
      <c r="AB100" s="10"/>
      <c r="AC100" s="10"/>
      <c r="AD100" s="10"/>
      <c r="AE100" s="10"/>
      <c r="AF100" s="98"/>
      <c r="AG100" s="98"/>
      <c r="AH100" s="98"/>
      <c r="AI100" s="98"/>
      <c r="AJ100" s="98"/>
      <c r="AK100" s="98"/>
      <c r="AL100" s="107"/>
      <c r="AM100" s="114"/>
    </row>
    <row r="101" spans="1:39" x14ac:dyDescent="0.2">
      <c r="A101" s="6"/>
      <c r="B101" s="97"/>
      <c r="C101" s="6"/>
      <c r="D101" s="82"/>
      <c r="E101" s="7"/>
      <c r="F101" s="7"/>
      <c r="G101" s="95"/>
      <c r="H101" s="95"/>
      <c r="I101" s="85"/>
      <c r="J101" s="85"/>
      <c r="K101" s="85"/>
      <c r="L101" s="92"/>
      <c r="M101" s="104"/>
      <c r="N101" s="104"/>
      <c r="O101" s="76"/>
      <c r="P101" s="9"/>
      <c r="Q101" s="10"/>
      <c r="R101" s="10"/>
      <c r="S101" s="8"/>
      <c r="T101" s="8"/>
      <c r="U101" s="8"/>
      <c r="V101" s="8"/>
      <c r="W101" s="8"/>
      <c r="X101" s="8"/>
      <c r="Y101" s="8"/>
      <c r="Z101" s="10"/>
      <c r="AA101" s="10"/>
      <c r="AB101" s="10"/>
      <c r="AC101" s="10"/>
      <c r="AD101" s="10"/>
      <c r="AE101" s="10"/>
      <c r="AF101" s="98"/>
      <c r="AG101" s="98"/>
      <c r="AH101" s="98"/>
      <c r="AI101" s="98"/>
      <c r="AJ101" s="98"/>
      <c r="AK101" s="98"/>
      <c r="AL101" s="107"/>
      <c r="AM101" s="114"/>
    </row>
    <row r="102" spans="1:39" x14ac:dyDescent="0.2">
      <c r="A102" s="6"/>
      <c r="B102" s="97"/>
      <c r="C102" s="6"/>
      <c r="D102" s="82"/>
      <c r="E102" s="7"/>
      <c r="F102" s="7"/>
      <c r="G102" s="95"/>
      <c r="H102" s="95"/>
      <c r="I102" s="85"/>
      <c r="J102" s="85"/>
      <c r="K102" s="85"/>
      <c r="L102" s="92"/>
      <c r="M102" s="104"/>
      <c r="N102" s="104"/>
      <c r="O102" s="76"/>
      <c r="P102" s="9"/>
      <c r="Q102" s="10"/>
      <c r="R102" s="10"/>
      <c r="S102" s="8"/>
      <c r="T102" s="8"/>
      <c r="U102" s="8"/>
      <c r="V102" s="8"/>
      <c r="W102" s="8"/>
      <c r="X102" s="8"/>
      <c r="Y102" s="8"/>
      <c r="Z102" s="10"/>
      <c r="AA102" s="10"/>
      <c r="AB102" s="10"/>
      <c r="AC102" s="10"/>
      <c r="AD102" s="10"/>
      <c r="AE102" s="10"/>
      <c r="AF102" s="98"/>
      <c r="AG102" s="98"/>
      <c r="AH102" s="98"/>
      <c r="AI102" s="98"/>
      <c r="AJ102" s="98"/>
      <c r="AK102" s="98"/>
      <c r="AL102" s="107"/>
      <c r="AM102" s="114"/>
    </row>
    <row r="103" spans="1:39" x14ac:dyDescent="0.2">
      <c r="A103" s="6"/>
      <c r="B103" s="97"/>
      <c r="C103" s="6"/>
      <c r="D103" s="82"/>
      <c r="E103" s="7"/>
      <c r="F103" s="7"/>
      <c r="G103" s="95"/>
      <c r="H103" s="95"/>
      <c r="I103" s="85"/>
      <c r="J103" s="85"/>
      <c r="K103" s="85"/>
      <c r="L103" s="92"/>
      <c r="M103" s="104"/>
      <c r="N103" s="104"/>
      <c r="O103" s="76"/>
      <c r="P103" s="9"/>
      <c r="Q103" s="10"/>
      <c r="R103" s="10"/>
      <c r="S103" s="8"/>
      <c r="T103" s="8"/>
      <c r="U103" s="8"/>
      <c r="V103" s="8"/>
      <c r="W103" s="8"/>
      <c r="X103" s="8"/>
      <c r="Y103" s="8"/>
      <c r="Z103" s="10"/>
      <c r="AA103" s="10"/>
      <c r="AB103" s="10"/>
      <c r="AC103" s="10"/>
      <c r="AD103" s="10"/>
      <c r="AE103" s="10"/>
      <c r="AF103" s="98"/>
      <c r="AG103" s="98"/>
      <c r="AH103" s="98"/>
      <c r="AI103" s="98"/>
      <c r="AJ103" s="98"/>
      <c r="AK103" s="98"/>
      <c r="AL103" s="107"/>
      <c r="AM103" s="114"/>
    </row>
    <row r="104" spans="1:39" x14ac:dyDescent="0.2">
      <c r="A104" s="6"/>
      <c r="B104" s="97"/>
      <c r="C104" s="6"/>
      <c r="D104" s="82"/>
      <c r="E104" s="7"/>
      <c r="F104" s="7"/>
      <c r="G104" s="95"/>
      <c r="H104" s="95"/>
      <c r="I104" s="85"/>
      <c r="J104" s="85"/>
      <c r="K104" s="85"/>
      <c r="L104" s="92"/>
      <c r="M104" s="104"/>
      <c r="N104" s="104"/>
      <c r="O104" s="76"/>
      <c r="P104" s="9"/>
      <c r="Q104" s="10"/>
      <c r="R104" s="10"/>
      <c r="S104" s="8"/>
      <c r="T104" s="8"/>
      <c r="U104" s="8"/>
      <c r="V104" s="8"/>
      <c r="W104" s="8"/>
      <c r="X104" s="8"/>
      <c r="Y104" s="8"/>
      <c r="Z104" s="10"/>
      <c r="AA104" s="10"/>
      <c r="AB104" s="10"/>
      <c r="AC104" s="10"/>
      <c r="AD104" s="10"/>
      <c r="AE104" s="10"/>
      <c r="AF104" s="98"/>
      <c r="AG104" s="98"/>
      <c r="AH104" s="98"/>
      <c r="AI104" s="98"/>
      <c r="AJ104" s="98"/>
      <c r="AK104" s="98"/>
      <c r="AL104" s="107"/>
      <c r="AM104" s="114"/>
    </row>
    <row r="105" spans="1:39" x14ac:dyDescent="0.2">
      <c r="A105" s="6"/>
      <c r="B105" s="97"/>
      <c r="C105" s="6"/>
      <c r="D105" s="82"/>
      <c r="E105" s="7"/>
      <c r="F105" s="7"/>
      <c r="G105" s="95"/>
      <c r="H105" s="95"/>
      <c r="I105" s="85"/>
      <c r="J105" s="85"/>
      <c r="K105" s="85"/>
      <c r="L105" s="92"/>
      <c r="M105" s="104"/>
      <c r="N105" s="104"/>
      <c r="O105" s="76"/>
      <c r="P105" s="9"/>
      <c r="Q105" s="10"/>
      <c r="R105" s="10"/>
      <c r="S105" s="8"/>
      <c r="T105" s="8"/>
      <c r="U105" s="8"/>
      <c r="V105" s="8"/>
      <c r="W105" s="8"/>
      <c r="X105" s="8"/>
      <c r="Y105" s="8"/>
      <c r="Z105" s="10"/>
      <c r="AA105" s="10"/>
      <c r="AB105" s="10"/>
      <c r="AC105" s="10"/>
      <c r="AD105" s="10"/>
      <c r="AE105" s="10"/>
      <c r="AF105" s="98"/>
      <c r="AG105" s="98"/>
      <c r="AH105" s="98"/>
      <c r="AI105" s="98"/>
      <c r="AJ105" s="98"/>
      <c r="AK105" s="98"/>
      <c r="AL105" s="107"/>
      <c r="AM105" s="114"/>
    </row>
    <row r="106" spans="1:39" x14ac:dyDescent="0.2">
      <c r="A106" s="6"/>
      <c r="B106" s="97"/>
      <c r="C106" s="6"/>
      <c r="D106" s="82"/>
      <c r="E106" s="7"/>
      <c r="F106" s="7"/>
      <c r="G106" s="95"/>
      <c r="H106" s="95"/>
      <c r="I106" s="85"/>
      <c r="J106" s="85"/>
      <c r="K106" s="85"/>
      <c r="L106" s="92"/>
      <c r="M106" s="104"/>
      <c r="N106" s="104"/>
      <c r="O106" s="76"/>
      <c r="P106" s="9"/>
      <c r="Q106" s="10"/>
      <c r="R106" s="10"/>
      <c r="S106" s="8"/>
      <c r="T106" s="8"/>
      <c r="U106" s="8"/>
      <c r="V106" s="8"/>
      <c r="W106" s="8"/>
      <c r="X106" s="8"/>
      <c r="Y106" s="8"/>
      <c r="Z106" s="10"/>
      <c r="AA106" s="10"/>
      <c r="AB106" s="10"/>
      <c r="AC106" s="10"/>
      <c r="AD106" s="10"/>
      <c r="AE106" s="10"/>
      <c r="AF106" s="98"/>
      <c r="AG106" s="98"/>
      <c r="AH106" s="98"/>
      <c r="AI106" s="98"/>
      <c r="AJ106" s="98"/>
      <c r="AK106" s="98"/>
      <c r="AL106" s="107"/>
      <c r="AM106" s="114"/>
    </row>
    <row r="107" spans="1:39" x14ac:dyDescent="0.2">
      <c r="A107" s="6"/>
      <c r="B107" s="97"/>
      <c r="C107" s="6"/>
      <c r="D107" s="82"/>
      <c r="E107" s="7"/>
      <c r="F107" s="7"/>
      <c r="G107" s="95"/>
      <c r="H107" s="95"/>
      <c r="I107" s="85"/>
      <c r="J107" s="85"/>
      <c r="K107" s="85"/>
      <c r="L107" s="92"/>
      <c r="M107" s="104"/>
      <c r="N107" s="104"/>
      <c r="O107" s="76"/>
      <c r="P107" s="9"/>
      <c r="Q107" s="10"/>
      <c r="R107" s="10"/>
      <c r="S107" s="8"/>
      <c r="T107" s="8"/>
      <c r="U107" s="8"/>
      <c r="V107" s="8"/>
      <c r="W107" s="8"/>
      <c r="X107" s="8"/>
      <c r="Y107" s="8"/>
      <c r="Z107" s="10"/>
      <c r="AA107" s="10"/>
      <c r="AB107" s="10"/>
      <c r="AC107" s="10"/>
      <c r="AD107" s="10"/>
      <c r="AE107" s="10"/>
      <c r="AF107" s="98"/>
      <c r="AG107" s="98"/>
      <c r="AH107" s="98"/>
      <c r="AI107" s="98"/>
      <c r="AJ107" s="98"/>
      <c r="AK107" s="98"/>
      <c r="AL107" s="107"/>
      <c r="AM107" s="114"/>
    </row>
    <row r="108" spans="1:39" x14ac:dyDescent="0.2">
      <c r="A108" s="6"/>
      <c r="B108" s="97"/>
      <c r="C108" s="6"/>
      <c r="D108" s="82"/>
      <c r="E108" s="7"/>
      <c r="F108" s="7"/>
      <c r="G108" s="95"/>
      <c r="H108" s="95"/>
      <c r="I108" s="85"/>
      <c r="J108" s="85"/>
      <c r="K108" s="85"/>
      <c r="L108" s="92"/>
      <c r="M108" s="104"/>
      <c r="N108" s="104"/>
      <c r="O108" s="76"/>
      <c r="P108" s="9"/>
      <c r="Q108" s="10"/>
      <c r="R108" s="10"/>
      <c r="S108" s="8"/>
      <c r="T108" s="8"/>
      <c r="U108" s="8"/>
      <c r="V108" s="8"/>
      <c r="W108" s="8"/>
      <c r="X108" s="8"/>
      <c r="Y108" s="8"/>
      <c r="Z108" s="10"/>
      <c r="AA108" s="10"/>
      <c r="AB108" s="10"/>
      <c r="AC108" s="10"/>
      <c r="AD108" s="10"/>
      <c r="AE108" s="10"/>
      <c r="AF108" s="98"/>
      <c r="AG108" s="98"/>
      <c r="AH108" s="98"/>
      <c r="AI108" s="98"/>
      <c r="AJ108" s="98"/>
      <c r="AK108" s="98"/>
      <c r="AL108" s="107"/>
      <c r="AM108" s="114"/>
    </row>
    <row r="109" spans="1:39" x14ac:dyDescent="0.2">
      <c r="A109" s="6"/>
      <c r="B109" s="97"/>
      <c r="C109" s="6"/>
      <c r="D109" s="82"/>
      <c r="E109" s="7"/>
      <c r="F109" s="7"/>
      <c r="G109" s="95"/>
      <c r="H109" s="95"/>
      <c r="I109" s="85"/>
      <c r="J109" s="85"/>
      <c r="K109" s="85"/>
      <c r="L109" s="92"/>
      <c r="M109" s="104"/>
      <c r="N109" s="104"/>
      <c r="O109" s="76"/>
      <c r="P109" s="9"/>
      <c r="Q109" s="10"/>
      <c r="R109" s="10"/>
      <c r="S109" s="8"/>
      <c r="T109" s="8"/>
      <c r="U109" s="8"/>
      <c r="V109" s="8"/>
      <c r="W109" s="8"/>
      <c r="X109" s="8"/>
      <c r="Y109" s="8"/>
      <c r="Z109" s="10"/>
      <c r="AA109" s="10"/>
      <c r="AB109" s="10"/>
      <c r="AC109" s="10"/>
      <c r="AD109" s="10"/>
      <c r="AE109" s="10"/>
      <c r="AF109" s="98"/>
      <c r="AG109" s="98"/>
      <c r="AH109" s="98"/>
      <c r="AI109" s="98"/>
      <c r="AJ109" s="98"/>
      <c r="AK109" s="98"/>
      <c r="AL109" s="107"/>
      <c r="AM109" s="114"/>
    </row>
    <row r="110" spans="1:39" x14ac:dyDescent="0.2">
      <c r="A110" s="6"/>
      <c r="B110" s="97"/>
      <c r="C110" s="6"/>
      <c r="D110" s="82"/>
      <c r="E110" s="7"/>
      <c r="F110" s="7"/>
      <c r="G110" s="95"/>
      <c r="H110" s="95"/>
      <c r="I110" s="85"/>
      <c r="J110" s="85"/>
      <c r="K110" s="85"/>
      <c r="L110" s="92"/>
      <c r="M110" s="104"/>
      <c r="N110" s="104"/>
      <c r="O110" s="76"/>
      <c r="P110" s="9"/>
      <c r="Q110" s="10"/>
      <c r="R110" s="10"/>
      <c r="S110" s="8"/>
      <c r="T110" s="8"/>
      <c r="U110" s="8"/>
      <c r="V110" s="8"/>
      <c r="W110" s="8"/>
      <c r="X110" s="8"/>
      <c r="Y110" s="8"/>
      <c r="Z110" s="10"/>
      <c r="AA110" s="10"/>
      <c r="AB110" s="10"/>
      <c r="AC110" s="10"/>
      <c r="AD110" s="10"/>
      <c r="AE110" s="10"/>
      <c r="AF110" s="98"/>
      <c r="AG110" s="98"/>
      <c r="AH110" s="98"/>
      <c r="AI110" s="98"/>
      <c r="AJ110" s="98"/>
      <c r="AK110" s="98"/>
      <c r="AL110" s="107"/>
      <c r="AM110" s="114"/>
    </row>
    <row r="111" spans="1:39" x14ac:dyDescent="0.2">
      <c r="A111" s="6"/>
      <c r="B111" s="97"/>
      <c r="C111" s="6"/>
      <c r="D111" s="82"/>
      <c r="E111" s="7"/>
      <c r="F111" s="7"/>
      <c r="G111" s="95"/>
      <c r="H111" s="95"/>
      <c r="I111" s="85"/>
      <c r="J111" s="85"/>
      <c r="K111" s="85"/>
      <c r="L111" s="92"/>
      <c r="M111" s="104"/>
      <c r="N111" s="104"/>
      <c r="O111" s="76"/>
      <c r="P111" s="9"/>
      <c r="Q111" s="10"/>
      <c r="R111" s="10"/>
      <c r="S111" s="8"/>
      <c r="T111" s="8"/>
      <c r="U111" s="8"/>
      <c r="V111" s="8"/>
      <c r="W111" s="8"/>
      <c r="X111" s="8"/>
      <c r="Y111" s="8"/>
      <c r="Z111" s="10"/>
      <c r="AA111" s="10"/>
      <c r="AB111" s="10"/>
      <c r="AC111" s="10"/>
      <c r="AD111" s="10"/>
      <c r="AE111" s="10"/>
      <c r="AF111" s="98"/>
      <c r="AG111" s="98"/>
      <c r="AH111" s="98"/>
      <c r="AI111" s="98"/>
      <c r="AJ111" s="98"/>
      <c r="AK111" s="98"/>
      <c r="AL111" s="107"/>
      <c r="AM111" s="114"/>
    </row>
    <row r="112" spans="1:39" x14ac:dyDescent="0.2">
      <c r="A112" s="6"/>
      <c r="B112" s="97"/>
      <c r="C112" s="6"/>
      <c r="D112" s="82"/>
      <c r="E112" s="7"/>
      <c r="F112" s="7"/>
      <c r="G112" s="95"/>
      <c r="H112" s="95"/>
      <c r="I112" s="85"/>
      <c r="J112" s="85"/>
      <c r="K112" s="85"/>
      <c r="L112" s="92"/>
      <c r="M112" s="104"/>
      <c r="N112" s="104"/>
      <c r="O112" s="76"/>
      <c r="P112" s="9"/>
      <c r="Q112" s="10"/>
      <c r="R112" s="10"/>
      <c r="S112" s="8"/>
      <c r="T112" s="8"/>
      <c r="U112" s="8"/>
      <c r="V112" s="8"/>
      <c r="W112" s="8"/>
      <c r="X112" s="8"/>
      <c r="Y112" s="8"/>
      <c r="Z112" s="10"/>
      <c r="AA112" s="10"/>
      <c r="AB112" s="10"/>
      <c r="AC112" s="10"/>
      <c r="AD112" s="10"/>
      <c r="AE112" s="10"/>
      <c r="AF112" s="98"/>
      <c r="AG112" s="98"/>
      <c r="AH112" s="98"/>
      <c r="AI112" s="98"/>
      <c r="AJ112" s="98"/>
      <c r="AK112" s="98"/>
      <c r="AL112" s="107"/>
      <c r="AM112" s="114"/>
    </row>
    <row r="113" spans="1:39" x14ac:dyDescent="0.2">
      <c r="A113" s="6"/>
      <c r="B113" s="97"/>
      <c r="C113" s="6"/>
      <c r="D113" s="82"/>
      <c r="E113" s="7"/>
      <c r="F113" s="7"/>
      <c r="G113" s="95"/>
      <c r="H113" s="95"/>
      <c r="I113" s="85"/>
      <c r="J113" s="85"/>
      <c r="K113" s="85"/>
      <c r="L113" s="92"/>
      <c r="M113" s="104"/>
      <c r="N113" s="104"/>
      <c r="O113" s="76"/>
      <c r="P113" s="9"/>
      <c r="Q113" s="10"/>
      <c r="R113" s="10"/>
      <c r="S113" s="8"/>
      <c r="T113" s="8"/>
      <c r="U113" s="8"/>
      <c r="V113" s="8"/>
      <c r="W113" s="8"/>
      <c r="X113" s="8"/>
      <c r="Y113" s="8"/>
      <c r="Z113" s="10"/>
      <c r="AA113" s="10"/>
      <c r="AB113" s="10"/>
      <c r="AC113" s="10"/>
      <c r="AD113" s="10"/>
      <c r="AE113" s="10"/>
      <c r="AF113" s="98"/>
      <c r="AG113" s="98"/>
      <c r="AH113" s="98"/>
      <c r="AI113" s="98"/>
      <c r="AJ113" s="98"/>
      <c r="AK113" s="98"/>
      <c r="AL113" s="107"/>
      <c r="AM113" s="114"/>
    </row>
    <row r="114" spans="1:39" x14ac:dyDescent="0.2">
      <c r="A114" s="6"/>
      <c r="B114" s="97"/>
      <c r="C114" s="6"/>
      <c r="D114" s="82"/>
      <c r="E114" s="7"/>
      <c r="F114" s="7"/>
      <c r="G114" s="95"/>
      <c r="H114" s="95"/>
      <c r="I114" s="85"/>
      <c r="J114" s="85"/>
      <c r="K114" s="85"/>
      <c r="L114" s="92"/>
      <c r="M114" s="104"/>
      <c r="N114" s="104"/>
      <c r="O114" s="76"/>
      <c r="P114" s="9"/>
      <c r="Q114" s="10"/>
      <c r="R114" s="10"/>
      <c r="S114" s="8"/>
      <c r="T114" s="8"/>
      <c r="U114" s="8"/>
      <c r="V114" s="8"/>
      <c r="W114" s="8"/>
      <c r="X114" s="8"/>
      <c r="Y114" s="8"/>
      <c r="Z114" s="10"/>
      <c r="AA114" s="10"/>
      <c r="AB114" s="10"/>
      <c r="AC114" s="10"/>
      <c r="AD114" s="10"/>
      <c r="AE114" s="10"/>
      <c r="AF114" s="98"/>
      <c r="AG114" s="98"/>
      <c r="AH114" s="98"/>
      <c r="AI114" s="98"/>
      <c r="AJ114" s="98"/>
      <c r="AK114" s="98"/>
      <c r="AL114" s="107"/>
      <c r="AM114" s="114"/>
    </row>
    <row r="115" spans="1:39" x14ac:dyDescent="0.2">
      <c r="A115" s="6"/>
      <c r="B115" s="97"/>
      <c r="C115" s="6"/>
      <c r="D115" s="82"/>
      <c r="E115" s="7"/>
      <c r="F115" s="7"/>
      <c r="G115" s="95"/>
      <c r="H115" s="95"/>
      <c r="I115" s="85"/>
      <c r="J115" s="85"/>
      <c r="K115" s="85"/>
      <c r="L115" s="92"/>
      <c r="M115" s="104"/>
      <c r="N115" s="104"/>
      <c r="O115" s="76"/>
      <c r="P115" s="9"/>
      <c r="Q115" s="10"/>
      <c r="R115" s="10"/>
      <c r="S115" s="8"/>
      <c r="T115" s="8"/>
      <c r="U115" s="8"/>
      <c r="V115" s="8"/>
      <c r="W115" s="8"/>
      <c r="X115" s="8"/>
      <c r="Y115" s="8"/>
      <c r="Z115" s="10"/>
      <c r="AA115" s="10"/>
      <c r="AB115" s="10"/>
      <c r="AC115" s="10"/>
      <c r="AD115" s="10"/>
      <c r="AE115" s="10"/>
      <c r="AF115" s="98"/>
      <c r="AG115" s="98"/>
      <c r="AH115" s="98"/>
      <c r="AI115" s="98"/>
      <c r="AJ115" s="98"/>
      <c r="AK115" s="98"/>
      <c r="AL115" s="107"/>
      <c r="AM115" s="114"/>
    </row>
    <row r="116" spans="1:39" x14ac:dyDescent="0.2">
      <c r="A116" s="6"/>
      <c r="B116" s="97"/>
      <c r="C116" s="6"/>
      <c r="D116" s="82"/>
      <c r="E116" s="7"/>
      <c r="F116" s="7"/>
      <c r="G116" s="95"/>
      <c r="H116" s="95"/>
      <c r="I116" s="85"/>
      <c r="J116" s="85"/>
      <c r="K116" s="85"/>
      <c r="L116" s="92"/>
      <c r="M116" s="104"/>
      <c r="N116" s="104"/>
      <c r="O116" s="76"/>
      <c r="P116" s="9"/>
      <c r="Q116" s="10"/>
      <c r="R116" s="10"/>
      <c r="S116" s="8"/>
      <c r="T116" s="8"/>
      <c r="U116" s="8"/>
      <c r="V116" s="8"/>
      <c r="W116" s="8"/>
      <c r="X116" s="8"/>
      <c r="Y116" s="8"/>
      <c r="Z116" s="10"/>
      <c r="AA116" s="10"/>
      <c r="AB116" s="10"/>
      <c r="AC116" s="10"/>
      <c r="AD116" s="10"/>
      <c r="AE116" s="10"/>
      <c r="AF116" s="98"/>
      <c r="AG116" s="98"/>
      <c r="AH116" s="98"/>
      <c r="AI116" s="98"/>
      <c r="AJ116" s="98"/>
      <c r="AK116" s="98"/>
      <c r="AL116" s="107"/>
      <c r="AM116" s="114"/>
    </row>
    <row r="117" spans="1:39" x14ac:dyDescent="0.2">
      <c r="A117" s="6"/>
      <c r="B117" s="97"/>
      <c r="C117" s="6"/>
      <c r="D117" s="82"/>
      <c r="E117" s="7"/>
      <c r="F117" s="7"/>
      <c r="G117" s="95"/>
      <c r="H117" s="95"/>
      <c r="I117" s="85"/>
      <c r="J117" s="85"/>
      <c r="K117" s="85"/>
      <c r="L117" s="92"/>
      <c r="M117" s="104"/>
      <c r="N117" s="104"/>
      <c r="O117" s="76"/>
      <c r="P117" s="9"/>
      <c r="Q117" s="10"/>
      <c r="R117" s="10"/>
      <c r="S117" s="8"/>
      <c r="T117" s="8"/>
      <c r="U117" s="8"/>
      <c r="V117" s="8"/>
      <c r="W117" s="8"/>
      <c r="X117" s="8"/>
      <c r="Y117" s="8"/>
      <c r="Z117" s="10"/>
      <c r="AA117" s="10"/>
      <c r="AB117" s="10"/>
      <c r="AC117" s="10"/>
      <c r="AD117" s="10"/>
      <c r="AE117" s="10"/>
      <c r="AF117" s="98"/>
      <c r="AG117" s="98"/>
      <c r="AH117" s="98"/>
      <c r="AI117" s="98"/>
      <c r="AJ117" s="98"/>
      <c r="AK117" s="98"/>
      <c r="AL117" s="107"/>
      <c r="AM117" s="114"/>
    </row>
    <row r="118" spans="1:39" x14ac:dyDescent="0.2">
      <c r="A118" s="6"/>
      <c r="B118" s="97"/>
      <c r="C118" s="6"/>
      <c r="D118" s="82"/>
      <c r="E118" s="7"/>
      <c r="F118" s="7"/>
      <c r="G118" s="95"/>
      <c r="H118" s="95"/>
      <c r="I118" s="85"/>
      <c r="J118" s="85"/>
      <c r="K118" s="85"/>
      <c r="L118" s="92"/>
      <c r="M118" s="104"/>
      <c r="N118" s="104"/>
      <c r="O118" s="76"/>
      <c r="P118" s="9"/>
      <c r="Q118" s="10"/>
      <c r="R118" s="10"/>
      <c r="S118" s="8"/>
      <c r="T118" s="8"/>
      <c r="U118" s="8"/>
      <c r="V118" s="8"/>
      <c r="W118" s="8"/>
      <c r="X118" s="8"/>
      <c r="Y118" s="8"/>
      <c r="Z118" s="10"/>
      <c r="AA118" s="10"/>
      <c r="AB118" s="10"/>
      <c r="AC118" s="10"/>
      <c r="AD118" s="10"/>
      <c r="AE118" s="10"/>
      <c r="AF118" s="98"/>
      <c r="AG118" s="98"/>
      <c r="AH118" s="98"/>
      <c r="AI118" s="98"/>
      <c r="AJ118" s="98"/>
      <c r="AK118" s="98"/>
      <c r="AL118" s="107"/>
      <c r="AM118" s="114"/>
    </row>
    <row r="119" spans="1:39" x14ac:dyDescent="0.2">
      <c r="A119" s="6"/>
      <c r="B119" s="97"/>
      <c r="C119" s="6"/>
      <c r="D119" s="82"/>
      <c r="E119" s="7"/>
      <c r="F119" s="7"/>
      <c r="G119" s="95"/>
      <c r="H119" s="95"/>
      <c r="I119" s="85"/>
      <c r="J119" s="85"/>
      <c r="K119" s="85"/>
      <c r="L119" s="92"/>
      <c r="M119" s="104"/>
      <c r="N119" s="104"/>
      <c r="O119" s="76"/>
      <c r="P119" s="9"/>
      <c r="Q119" s="10"/>
      <c r="R119" s="10"/>
      <c r="S119" s="8"/>
      <c r="T119" s="8"/>
      <c r="U119" s="8"/>
      <c r="V119" s="8"/>
      <c r="W119" s="8"/>
      <c r="X119" s="8"/>
      <c r="Y119" s="8"/>
      <c r="Z119" s="10"/>
      <c r="AA119" s="10"/>
      <c r="AB119" s="10"/>
      <c r="AC119" s="10"/>
      <c r="AD119" s="10"/>
      <c r="AE119" s="10"/>
      <c r="AF119" s="98"/>
      <c r="AG119" s="98"/>
      <c r="AH119" s="98"/>
      <c r="AI119" s="98"/>
      <c r="AJ119" s="98"/>
      <c r="AK119" s="98"/>
      <c r="AL119" s="107"/>
      <c r="AM119" s="114"/>
    </row>
    <row r="120" spans="1:39" x14ac:dyDescent="0.2">
      <c r="A120" s="6"/>
      <c r="B120" s="97"/>
      <c r="C120" s="6"/>
      <c r="D120" s="82"/>
      <c r="E120" s="7"/>
      <c r="F120" s="7"/>
      <c r="G120" s="95"/>
      <c r="H120" s="95"/>
      <c r="I120" s="85"/>
      <c r="J120" s="85"/>
      <c r="K120" s="85"/>
      <c r="L120" s="92"/>
      <c r="M120" s="104"/>
      <c r="N120" s="104"/>
      <c r="O120" s="76"/>
      <c r="P120" s="9"/>
      <c r="Q120" s="10"/>
      <c r="R120" s="10"/>
      <c r="S120" s="8"/>
      <c r="T120" s="8"/>
      <c r="U120" s="8"/>
      <c r="V120" s="8"/>
      <c r="W120" s="8"/>
      <c r="X120" s="8"/>
      <c r="Y120" s="8"/>
      <c r="Z120" s="10"/>
      <c r="AA120" s="10"/>
      <c r="AB120" s="10"/>
      <c r="AC120" s="10"/>
      <c r="AD120" s="10"/>
      <c r="AE120" s="10"/>
      <c r="AF120" s="98"/>
      <c r="AG120" s="98"/>
      <c r="AH120" s="98"/>
      <c r="AI120" s="98"/>
      <c r="AJ120" s="98"/>
      <c r="AK120" s="98"/>
      <c r="AL120" s="107"/>
      <c r="AM120" s="114"/>
    </row>
    <row r="121" spans="1:39" x14ac:dyDescent="0.2">
      <c r="A121" s="6"/>
      <c r="B121" s="97"/>
      <c r="C121" s="6"/>
      <c r="D121" s="82"/>
      <c r="E121" s="7"/>
      <c r="F121" s="7"/>
      <c r="G121" s="95"/>
      <c r="H121" s="95"/>
      <c r="I121" s="85"/>
      <c r="J121" s="85"/>
      <c r="K121" s="85"/>
      <c r="L121" s="92"/>
      <c r="M121" s="104"/>
      <c r="N121" s="104"/>
      <c r="O121" s="76"/>
      <c r="P121" s="9"/>
      <c r="Q121" s="10"/>
      <c r="R121" s="10"/>
      <c r="S121" s="8"/>
      <c r="T121" s="8"/>
      <c r="U121" s="8"/>
      <c r="V121" s="8"/>
      <c r="W121" s="8"/>
      <c r="X121" s="8"/>
      <c r="Y121" s="8"/>
      <c r="Z121" s="10"/>
      <c r="AA121" s="10"/>
      <c r="AB121" s="10"/>
      <c r="AC121" s="10"/>
      <c r="AD121" s="10"/>
      <c r="AE121" s="10"/>
      <c r="AF121" s="98"/>
      <c r="AG121" s="98"/>
      <c r="AH121" s="98"/>
      <c r="AI121" s="98"/>
      <c r="AJ121" s="98"/>
      <c r="AK121" s="98"/>
      <c r="AL121" s="107"/>
      <c r="AM121" s="114"/>
    </row>
    <row r="122" spans="1:39" x14ac:dyDescent="0.2">
      <c r="A122" s="6"/>
      <c r="B122" s="97"/>
      <c r="C122" s="6"/>
      <c r="D122" s="82"/>
      <c r="E122" s="7"/>
      <c r="F122" s="7"/>
      <c r="G122" s="95"/>
      <c r="H122" s="95"/>
      <c r="I122" s="85"/>
      <c r="J122" s="85"/>
      <c r="K122" s="85"/>
      <c r="L122" s="92"/>
      <c r="M122" s="104"/>
      <c r="N122" s="104"/>
      <c r="O122" s="76"/>
      <c r="P122" s="9"/>
      <c r="Q122" s="10"/>
      <c r="R122" s="10"/>
      <c r="S122" s="8"/>
      <c r="T122" s="8"/>
      <c r="U122" s="8"/>
      <c r="V122" s="8"/>
      <c r="W122" s="8"/>
      <c r="X122" s="8"/>
      <c r="Y122" s="8"/>
      <c r="Z122" s="10"/>
      <c r="AA122" s="10"/>
      <c r="AB122" s="10"/>
      <c r="AC122" s="10"/>
      <c r="AD122" s="10"/>
      <c r="AE122" s="10"/>
      <c r="AF122" s="98"/>
      <c r="AG122" s="98"/>
      <c r="AH122" s="98"/>
      <c r="AI122" s="98"/>
      <c r="AJ122" s="98"/>
      <c r="AK122" s="98"/>
      <c r="AL122" s="107"/>
      <c r="AM122" s="114"/>
    </row>
    <row r="123" spans="1:39" x14ac:dyDescent="0.2">
      <c r="A123" s="6"/>
      <c r="B123" s="97"/>
      <c r="C123" s="6"/>
      <c r="D123" s="82"/>
      <c r="E123" s="7"/>
      <c r="F123" s="7"/>
      <c r="G123" s="95"/>
      <c r="H123" s="95"/>
      <c r="I123" s="85"/>
      <c r="J123" s="85"/>
      <c r="K123" s="85"/>
      <c r="L123" s="92"/>
      <c r="M123" s="104"/>
      <c r="N123" s="104"/>
      <c r="O123" s="76"/>
      <c r="P123" s="9"/>
      <c r="Q123" s="10"/>
      <c r="R123" s="10"/>
      <c r="S123" s="8"/>
      <c r="T123" s="8"/>
      <c r="U123" s="8"/>
      <c r="V123" s="8"/>
      <c r="W123" s="8"/>
      <c r="X123" s="8"/>
      <c r="Y123" s="8"/>
      <c r="Z123" s="10"/>
      <c r="AA123" s="10"/>
      <c r="AB123" s="10"/>
      <c r="AC123" s="10"/>
      <c r="AD123" s="10"/>
      <c r="AE123" s="10"/>
      <c r="AF123" s="98"/>
      <c r="AG123" s="98"/>
      <c r="AH123" s="98"/>
      <c r="AI123" s="98"/>
      <c r="AJ123" s="98"/>
      <c r="AK123" s="98"/>
      <c r="AL123" s="107"/>
      <c r="AM123" s="114"/>
    </row>
    <row r="124" spans="1:39" x14ac:dyDescent="0.2">
      <c r="A124" s="6"/>
      <c r="B124" s="97"/>
      <c r="C124" s="6"/>
      <c r="D124" s="82"/>
      <c r="E124" s="7"/>
      <c r="F124" s="7"/>
      <c r="G124" s="95"/>
      <c r="H124" s="95"/>
      <c r="I124" s="85"/>
      <c r="J124" s="85"/>
      <c r="K124" s="85"/>
      <c r="L124" s="92"/>
      <c r="M124" s="104"/>
      <c r="N124" s="104"/>
      <c r="O124" s="76"/>
      <c r="P124" s="9"/>
      <c r="Q124" s="10"/>
      <c r="R124" s="10"/>
      <c r="S124" s="8"/>
      <c r="T124" s="8"/>
      <c r="U124" s="8"/>
      <c r="V124" s="8"/>
      <c r="W124" s="8"/>
      <c r="X124" s="8"/>
      <c r="Y124" s="8"/>
      <c r="Z124" s="10"/>
      <c r="AA124" s="10"/>
      <c r="AB124" s="10"/>
      <c r="AC124" s="10"/>
      <c r="AD124" s="10"/>
      <c r="AE124" s="10"/>
      <c r="AF124" s="98"/>
      <c r="AG124" s="98"/>
      <c r="AH124" s="98"/>
      <c r="AI124" s="98"/>
      <c r="AJ124" s="98"/>
      <c r="AK124" s="98"/>
      <c r="AL124" s="107"/>
      <c r="AM124" s="114"/>
    </row>
    <row r="125" spans="1:39" x14ac:dyDescent="0.2">
      <c r="A125" s="6"/>
      <c r="B125" s="97"/>
      <c r="C125" s="6"/>
      <c r="D125" s="82"/>
      <c r="E125" s="7"/>
      <c r="F125" s="7"/>
      <c r="G125" s="95"/>
      <c r="H125" s="95"/>
      <c r="I125" s="85"/>
      <c r="J125" s="85"/>
      <c r="K125" s="85"/>
      <c r="L125" s="92"/>
      <c r="M125" s="104"/>
      <c r="N125" s="104"/>
      <c r="O125" s="76"/>
      <c r="P125" s="9"/>
      <c r="Q125" s="10"/>
      <c r="R125" s="10"/>
      <c r="S125" s="8"/>
      <c r="T125" s="8"/>
      <c r="U125" s="8"/>
      <c r="V125" s="8"/>
      <c r="W125" s="8"/>
      <c r="X125" s="8"/>
      <c r="Y125" s="8"/>
      <c r="Z125" s="10"/>
      <c r="AA125" s="10"/>
      <c r="AB125" s="10"/>
      <c r="AC125" s="10"/>
      <c r="AD125" s="10"/>
      <c r="AE125" s="10"/>
      <c r="AF125" s="98"/>
      <c r="AG125" s="98"/>
      <c r="AH125" s="98"/>
      <c r="AI125" s="98"/>
      <c r="AJ125" s="98"/>
      <c r="AK125" s="98"/>
      <c r="AL125" s="107"/>
      <c r="AM125" s="114"/>
    </row>
    <row r="126" spans="1:39" x14ac:dyDescent="0.2">
      <c r="A126" s="6"/>
      <c r="B126" s="97"/>
      <c r="C126" s="6"/>
      <c r="D126" s="82"/>
      <c r="E126" s="7"/>
      <c r="F126" s="7"/>
      <c r="G126" s="95"/>
      <c r="H126" s="95"/>
      <c r="I126" s="85"/>
      <c r="J126" s="85"/>
      <c r="K126" s="85"/>
      <c r="L126" s="92"/>
      <c r="M126" s="104"/>
      <c r="N126" s="104"/>
      <c r="O126" s="76"/>
      <c r="P126" s="9"/>
      <c r="Q126" s="10"/>
      <c r="R126" s="10"/>
      <c r="S126" s="8"/>
      <c r="T126" s="8"/>
      <c r="U126" s="8"/>
      <c r="V126" s="8"/>
      <c r="W126" s="8"/>
      <c r="X126" s="8"/>
      <c r="Y126" s="8"/>
      <c r="Z126" s="10"/>
      <c r="AA126" s="10"/>
      <c r="AB126" s="10"/>
      <c r="AC126" s="10"/>
      <c r="AD126" s="10"/>
      <c r="AE126" s="10"/>
      <c r="AF126" s="98"/>
      <c r="AG126" s="98"/>
      <c r="AH126" s="98"/>
      <c r="AI126" s="98"/>
      <c r="AJ126" s="98"/>
      <c r="AK126" s="98"/>
      <c r="AL126" s="107"/>
      <c r="AM126" s="114"/>
    </row>
    <row r="127" spans="1:39" x14ac:dyDescent="0.2">
      <c r="A127" s="6"/>
      <c r="B127" s="97"/>
      <c r="C127" s="6"/>
      <c r="D127" s="82"/>
      <c r="E127" s="7"/>
      <c r="F127" s="7"/>
      <c r="G127" s="95"/>
      <c r="H127" s="95"/>
      <c r="I127" s="85"/>
      <c r="J127" s="85"/>
      <c r="K127" s="85"/>
      <c r="L127" s="92"/>
      <c r="M127" s="104"/>
      <c r="N127" s="104"/>
      <c r="O127" s="76"/>
      <c r="P127" s="9"/>
      <c r="Q127" s="10"/>
      <c r="R127" s="10"/>
      <c r="S127" s="8"/>
      <c r="T127" s="8"/>
      <c r="U127" s="8"/>
      <c r="V127" s="8"/>
      <c r="W127" s="8"/>
      <c r="X127" s="8"/>
      <c r="Y127" s="8"/>
      <c r="Z127" s="10"/>
      <c r="AA127" s="10"/>
      <c r="AB127" s="10"/>
      <c r="AC127" s="10"/>
      <c r="AD127" s="10"/>
      <c r="AE127" s="10"/>
      <c r="AF127" s="98"/>
      <c r="AG127" s="98"/>
      <c r="AH127" s="98"/>
      <c r="AI127" s="98"/>
      <c r="AJ127" s="98"/>
      <c r="AK127" s="98"/>
      <c r="AL127" s="107"/>
      <c r="AM127" s="114"/>
    </row>
    <row r="128" spans="1:39" x14ac:dyDescent="0.2">
      <c r="A128" s="6"/>
      <c r="B128" s="97"/>
      <c r="C128" s="6"/>
      <c r="D128" s="82"/>
      <c r="E128" s="7"/>
      <c r="F128" s="7"/>
      <c r="G128" s="95"/>
      <c r="H128" s="95"/>
      <c r="I128" s="85"/>
      <c r="J128" s="85"/>
      <c r="K128" s="85"/>
      <c r="L128" s="92"/>
      <c r="M128" s="104"/>
      <c r="N128" s="104"/>
      <c r="O128" s="76"/>
      <c r="P128" s="9"/>
      <c r="Q128" s="10"/>
      <c r="R128" s="10"/>
      <c r="S128" s="8"/>
      <c r="T128" s="8"/>
      <c r="U128" s="8"/>
      <c r="V128" s="8"/>
      <c r="W128" s="8"/>
      <c r="X128" s="8"/>
      <c r="Y128" s="8"/>
      <c r="Z128" s="10"/>
      <c r="AA128" s="10"/>
      <c r="AB128" s="10"/>
      <c r="AC128" s="10"/>
      <c r="AD128" s="10"/>
      <c r="AE128" s="10"/>
      <c r="AF128" s="98"/>
      <c r="AG128" s="98"/>
      <c r="AH128" s="98"/>
      <c r="AI128" s="98"/>
      <c r="AJ128" s="98"/>
      <c r="AK128" s="98"/>
      <c r="AL128" s="107"/>
      <c r="AM128" s="114"/>
    </row>
    <row r="129" spans="1:39" x14ac:dyDescent="0.2">
      <c r="A129" s="6"/>
      <c r="B129" s="97"/>
      <c r="C129" s="6"/>
      <c r="D129" s="82"/>
      <c r="E129" s="7"/>
      <c r="F129" s="7"/>
      <c r="G129" s="95"/>
      <c r="H129" s="95"/>
      <c r="I129" s="85"/>
      <c r="J129" s="85"/>
      <c r="K129" s="85"/>
      <c r="L129" s="92"/>
      <c r="M129" s="104"/>
      <c r="N129" s="104"/>
      <c r="O129" s="76"/>
      <c r="P129" s="9"/>
      <c r="Q129" s="10"/>
      <c r="R129" s="10"/>
      <c r="S129" s="8"/>
      <c r="T129" s="8"/>
      <c r="U129" s="8"/>
      <c r="V129" s="8"/>
      <c r="W129" s="8"/>
      <c r="X129" s="8"/>
      <c r="Y129" s="8"/>
      <c r="Z129" s="10"/>
      <c r="AA129" s="10"/>
      <c r="AB129" s="10"/>
      <c r="AC129" s="10"/>
      <c r="AD129" s="10"/>
      <c r="AE129" s="10"/>
      <c r="AF129" s="98"/>
      <c r="AG129" s="98"/>
      <c r="AH129" s="98"/>
      <c r="AI129" s="98"/>
      <c r="AJ129" s="98"/>
      <c r="AK129" s="98"/>
      <c r="AL129" s="107"/>
      <c r="AM129" s="114"/>
    </row>
    <row r="130" spans="1:39" x14ac:dyDescent="0.2">
      <c r="A130" s="6"/>
      <c r="B130" s="97"/>
      <c r="C130" s="6"/>
      <c r="D130" s="82"/>
      <c r="E130" s="7"/>
      <c r="F130" s="7"/>
      <c r="G130" s="95"/>
      <c r="H130" s="95"/>
      <c r="I130" s="85"/>
      <c r="J130" s="85"/>
      <c r="K130" s="85"/>
      <c r="L130" s="92"/>
      <c r="M130" s="104"/>
      <c r="N130" s="104"/>
      <c r="O130" s="76"/>
      <c r="P130" s="9"/>
      <c r="Q130" s="10"/>
      <c r="R130" s="10"/>
      <c r="S130" s="8"/>
      <c r="T130" s="8"/>
      <c r="U130" s="8"/>
      <c r="V130" s="8"/>
      <c r="W130" s="8"/>
      <c r="X130" s="8"/>
      <c r="Y130" s="8"/>
      <c r="Z130" s="10"/>
      <c r="AA130" s="10"/>
      <c r="AB130" s="10"/>
      <c r="AC130" s="10"/>
      <c r="AD130" s="10"/>
      <c r="AE130" s="10"/>
      <c r="AF130" s="98"/>
      <c r="AG130" s="98"/>
      <c r="AH130" s="98"/>
      <c r="AI130" s="98"/>
      <c r="AJ130" s="98"/>
      <c r="AK130" s="98"/>
      <c r="AL130" s="107"/>
      <c r="AM130" s="114"/>
    </row>
    <row r="131" spans="1:39" x14ac:dyDescent="0.2">
      <c r="A131" s="6"/>
      <c r="B131" s="97"/>
      <c r="C131" s="6"/>
      <c r="D131" s="82"/>
      <c r="E131" s="7"/>
      <c r="F131" s="7"/>
      <c r="G131" s="95"/>
      <c r="H131" s="95"/>
      <c r="I131" s="85"/>
      <c r="J131" s="85"/>
      <c r="K131" s="85"/>
      <c r="L131" s="92"/>
      <c r="M131" s="104"/>
      <c r="N131" s="104"/>
      <c r="O131" s="76"/>
      <c r="P131" s="9"/>
      <c r="Q131" s="10"/>
      <c r="R131" s="10"/>
      <c r="S131" s="8"/>
      <c r="T131" s="8"/>
      <c r="U131" s="8"/>
      <c r="V131" s="8"/>
      <c r="W131" s="8"/>
      <c r="X131" s="8"/>
      <c r="Y131" s="8"/>
      <c r="Z131" s="10"/>
      <c r="AA131" s="10"/>
      <c r="AB131" s="10"/>
      <c r="AC131" s="10"/>
      <c r="AD131" s="10"/>
      <c r="AE131" s="10"/>
      <c r="AF131" s="98"/>
      <c r="AG131" s="98"/>
      <c r="AH131" s="98"/>
      <c r="AI131" s="98"/>
      <c r="AJ131" s="98"/>
      <c r="AK131" s="98"/>
      <c r="AL131" s="107"/>
      <c r="AM131" s="114"/>
    </row>
    <row r="132" spans="1:39" x14ac:dyDescent="0.2">
      <c r="A132" s="6"/>
      <c r="B132" s="97"/>
      <c r="C132" s="6"/>
      <c r="D132" s="82"/>
      <c r="E132" s="7"/>
      <c r="F132" s="7"/>
      <c r="G132" s="95"/>
      <c r="H132" s="95"/>
      <c r="I132" s="85"/>
      <c r="J132" s="85"/>
      <c r="K132" s="85"/>
      <c r="L132" s="92"/>
      <c r="M132" s="104"/>
      <c r="N132" s="104"/>
      <c r="O132" s="76"/>
      <c r="P132" s="9"/>
      <c r="Q132" s="10"/>
      <c r="R132" s="10"/>
      <c r="S132" s="8"/>
      <c r="T132" s="8"/>
      <c r="U132" s="8"/>
      <c r="V132" s="8"/>
      <c r="W132" s="8"/>
      <c r="X132" s="8"/>
      <c r="Y132" s="8"/>
      <c r="Z132" s="10"/>
      <c r="AA132" s="10"/>
      <c r="AB132" s="10"/>
      <c r="AC132" s="10"/>
      <c r="AD132" s="10"/>
      <c r="AE132" s="10"/>
      <c r="AF132" s="98"/>
      <c r="AG132" s="98"/>
      <c r="AH132" s="98"/>
      <c r="AI132" s="98"/>
      <c r="AJ132" s="98"/>
      <c r="AK132" s="98"/>
      <c r="AL132" s="107"/>
      <c r="AM132" s="114"/>
    </row>
    <row r="133" spans="1:39" x14ac:dyDescent="0.2">
      <c r="A133" s="6"/>
      <c r="B133" s="97"/>
      <c r="C133" s="6"/>
      <c r="D133" s="82"/>
      <c r="E133" s="7"/>
      <c r="F133" s="7"/>
      <c r="G133" s="95"/>
      <c r="H133" s="95"/>
      <c r="I133" s="85"/>
      <c r="J133" s="85"/>
      <c r="K133" s="85"/>
      <c r="L133" s="92"/>
      <c r="M133" s="104"/>
      <c r="N133" s="104"/>
      <c r="O133" s="76"/>
      <c r="P133" s="9"/>
      <c r="Q133" s="10"/>
      <c r="R133" s="10"/>
      <c r="S133" s="8"/>
      <c r="T133" s="8"/>
      <c r="U133" s="8"/>
      <c r="V133" s="8"/>
      <c r="W133" s="8"/>
      <c r="X133" s="8"/>
      <c r="Y133" s="8"/>
      <c r="Z133" s="10"/>
      <c r="AA133" s="10"/>
      <c r="AB133" s="10"/>
      <c r="AC133" s="10"/>
      <c r="AD133" s="10"/>
      <c r="AE133" s="10"/>
      <c r="AF133" s="98"/>
      <c r="AG133" s="98"/>
      <c r="AH133" s="98"/>
      <c r="AI133" s="98"/>
      <c r="AJ133" s="98"/>
      <c r="AK133" s="98"/>
      <c r="AL133" s="107"/>
      <c r="AM133" s="114"/>
    </row>
    <row r="134" spans="1:39" x14ac:dyDescent="0.2">
      <c r="A134" s="6"/>
      <c r="B134" s="97"/>
      <c r="C134" s="6"/>
      <c r="D134" s="82"/>
      <c r="E134" s="7"/>
      <c r="F134" s="7"/>
      <c r="G134" s="95"/>
      <c r="H134" s="95"/>
      <c r="I134" s="85"/>
      <c r="J134" s="85"/>
      <c r="K134" s="85"/>
      <c r="L134" s="92"/>
      <c r="M134" s="104"/>
      <c r="N134" s="104"/>
      <c r="O134" s="76"/>
      <c r="P134" s="9"/>
      <c r="Q134" s="10"/>
      <c r="R134" s="10"/>
      <c r="S134" s="8"/>
      <c r="T134" s="8"/>
      <c r="U134" s="8"/>
      <c r="V134" s="8"/>
      <c r="W134" s="8"/>
      <c r="X134" s="8"/>
      <c r="Y134" s="8"/>
      <c r="Z134" s="10"/>
      <c r="AA134" s="10"/>
      <c r="AB134" s="10"/>
      <c r="AC134" s="10"/>
      <c r="AD134" s="10"/>
      <c r="AE134" s="10"/>
      <c r="AF134" s="98"/>
      <c r="AG134" s="98"/>
      <c r="AH134" s="98"/>
      <c r="AI134" s="98"/>
      <c r="AJ134" s="98"/>
      <c r="AK134" s="98"/>
      <c r="AL134" s="107"/>
      <c r="AM134" s="114"/>
    </row>
    <row r="135" spans="1:39" x14ac:dyDescent="0.2">
      <c r="A135" s="6"/>
      <c r="B135" s="97"/>
      <c r="C135" s="6"/>
      <c r="D135" s="82"/>
      <c r="E135" s="7"/>
      <c r="F135" s="7"/>
      <c r="G135" s="95"/>
      <c r="H135" s="95"/>
      <c r="I135" s="85"/>
      <c r="J135" s="85"/>
      <c r="K135" s="85"/>
      <c r="L135" s="92"/>
      <c r="M135" s="104"/>
      <c r="N135" s="104"/>
      <c r="O135" s="76"/>
      <c r="P135" s="9"/>
      <c r="Q135" s="10"/>
      <c r="R135" s="10"/>
      <c r="S135" s="8"/>
      <c r="T135" s="8"/>
      <c r="U135" s="8"/>
      <c r="V135" s="8"/>
      <c r="W135" s="8"/>
      <c r="X135" s="8"/>
      <c r="Y135" s="8"/>
      <c r="Z135" s="10"/>
      <c r="AA135" s="10"/>
      <c r="AB135" s="10"/>
      <c r="AC135" s="10"/>
      <c r="AD135" s="10"/>
      <c r="AE135" s="10"/>
      <c r="AF135" s="98"/>
      <c r="AG135" s="98"/>
      <c r="AH135" s="98"/>
      <c r="AI135" s="98"/>
      <c r="AJ135" s="98"/>
      <c r="AK135" s="98"/>
      <c r="AL135" s="107"/>
      <c r="AM135" s="114"/>
    </row>
    <row r="136" spans="1:39" x14ac:dyDescent="0.2">
      <c r="A136" s="6"/>
      <c r="B136" s="97"/>
      <c r="C136" s="6"/>
      <c r="D136" s="82"/>
      <c r="E136" s="7"/>
      <c r="F136" s="7"/>
      <c r="G136" s="95"/>
      <c r="H136" s="95"/>
      <c r="I136" s="85"/>
      <c r="J136" s="85"/>
      <c r="K136" s="85"/>
      <c r="L136" s="92"/>
      <c r="M136" s="104"/>
      <c r="N136" s="104"/>
      <c r="O136" s="76"/>
      <c r="P136" s="9"/>
      <c r="Q136" s="10"/>
      <c r="R136" s="10"/>
      <c r="S136" s="8"/>
      <c r="T136" s="8"/>
      <c r="U136" s="8"/>
      <c r="V136" s="8"/>
      <c r="W136" s="8"/>
      <c r="X136" s="8"/>
      <c r="Y136" s="8"/>
      <c r="Z136" s="10"/>
      <c r="AA136" s="10"/>
      <c r="AB136" s="10"/>
      <c r="AC136" s="10"/>
      <c r="AD136" s="10"/>
      <c r="AE136" s="10"/>
      <c r="AF136" s="98"/>
      <c r="AG136" s="98"/>
      <c r="AH136" s="98"/>
      <c r="AI136" s="98"/>
      <c r="AJ136" s="98"/>
      <c r="AK136" s="98"/>
      <c r="AL136" s="107"/>
      <c r="AM136" s="114"/>
    </row>
    <row r="137" spans="1:39" x14ac:dyDescent="0.2">
      <c r="A137" s="6"/>
      <c r="B137" s="97"/>
      <c r="C137" s="6"/>
      <c r="D137" s="82"/>
      <c r="E137" s="7"/>
      <c r="F137" s="7"/>
      <c r="G137" s="95"/>
      <c r="H137" s="95"/>
      <c r="I137" s="85"/>
      <c r="J137" s="85"/>
      <c r="K137" s="85"/>
      <c r="L137" s="92"/>
      <c r="M137" s="104"/>
      <c r="N137" s="104"/>
      <c r="O137" s="76"/>
      <c r="P137" s="9"/>
      <c r="Q137" s="10"/>
      <c r="R137" s="10"/>
      <c r="S137" s="8"/>
      <c r="T137" s="8"/>
      <c r="U137" s="8"/>
      <c r="V137" s="8"/>
      <c r="W137" s="8"/>
      <c r="X137" s="8"/>
      <c r="Y137" s="8"/>
      <c r="Z137" s="10"/>
      <c r="AA137" s="10"/>
      <c r="AB137" s="10"/>
      <c r="AC137" s="10"/>
      <c r="AD137" s="10"/>
      <c r="AE137" s="10"/>
      <c r="AF137" s="98"/>
      <c r="AG137" s="98"/>
      <c r="AH137" s="98"/>
      <c r="AI137" s="98"/>
      <c r="AJ137" s="98"/>
      <c r="AK137" s="98"/>
      <c r="AL137" s="107"/>
      <c r="AM137" s="114"/>
    </row>
    <row r="138" spans="1:39" x14ac:dyDescent="0.2">
      <c r="A138" s="6"/>
      <c r="B138" s="97"/>
      <c r="C138" s="6"/>
      <c r="D138" s="82"/>
      <c r="E138" s="7"/>
      <c r="F138" s="7"/>
      <c r="G138" s="95"/>
      <c r="H138" s="95"/>
      <c r="I138" s="85"/>
      <c r="J138" s="85"/>
      <c r="K138" s="85"/>
      <c r="L138" s="92"/>
      <c r="M138" s="104"/>
      <c r="N138" s="104"/>
      <c r="O138" s="76"/>
      <c r="P138" s="9"/>
      <c r="Q138" s="10"/>
      <c r="R138" s="10"/>
      <c r="S138" s="8"/>
      <c r="T138" s="8"/>
      <c r="U138" s="8"/>
      <c r="V138" s="8"/>
      <c r="W138" s="8"/>
      <c r="X138" s="8"/>
      <c r="Y138" s="8"/>
      <c r="Z138" s="10"/>
      <c r="AA138" s="10"/>
      <c r="AB138" s="10"/>
      <c r="AC138" s="10"/>
      <c r="AD138" s="10"/>
      <c r="AE138" s="10"/>
      <c r="AF138" s="98"/>
      <c r="AG138" s="98"/>
      <c r="AH138" s="98"/>
      <c r="AI138" s="98"/>
      <c r="AJ138" s="98"/>
      <c r="AK138" s="98"/>
      <c r="AL138" s="107"/>
      <c r="AM138" s="114"/>
    </row>
    <row r="139" spans="1:39" x14ac:dyDescent="0.2">
      <c r="A139" s="6"/>
      <c r="B139" s="97"/>
      <c r="C139" s="6"/>
      <c r="D139" s="82"/>
      <c r="E139" s="7"/>
      <c r="F139" s="7"/>
      <c r="G139" s="95"/>
      <c r="H139" s="95"/>
      <c r="I139" s="85"/>
      <c r="J139" s="85"/>
      <c r="K139" s="85"/>
      <c r="L139" s="92"/>
      <c r="M139" s="104"/>
      <c r="N139" s="104"/>
      <c r="O139" s="76"/>
      <c r="P139" s="9"/>
      <c r="Q139" s="10"/>
      <c r="R139" s="10"/>
      <c r="S139" s="8"/>
      <c r="T139" s="8"/>
      <c r="U139" s="8"/>
      <c r="V139" s="8"/>
      <c r="W139" s="8"/>
      <c r="X139" s="8"/>
      <c r="Y139" s="8"/>
      <c r="Z139" s="10"/>
      <c r="AA139" s="10"/>
      <c r="AB139" s="10"/>
      <c r="AC139" s="10"/>
      <c r="AD139" s="10"/>
      <c r="AE139" s="10"/>
      <c r="AF139" s="98"/>
      <c r="AG139" s="98"/>
      <c r="AH139" s="98"/>
      <c r="AI139" s="98"/>
      <c r="AJ139" s="98"/>
      <c r="AK139" s="98"/>
      <c r="AL139" s="107"/>
      <c r="AM139" s="114"/>
    </row>
    <row r="140" spans="1:39" x14ac:dyDescent="0.2">
      <c r="A140" s="6"/>
      <c r="B140" s="97"/>
      <c r="C140" s="6"/>
      <c r="D140" s="82"/>
      <c r="E140" s="7"/>
      <c r="F140" s="7"/>
      <c r="G140" s="95"/>
      <c r="H140" s="95"/>
      <c r="I140" s="85"/>
      <c r="J140" s="85"/>
      <c r="K140" s="85"/>
      <c r="L140" s="92"/>
      <c r="M140" s="104"/>
      <c r="N140" s="104"/>
      <c r="O140" s="76"/>
      <c r="P140" s="9"/>
      <c r="Q140" s="10"/>
      <c r="R140" s="10"/>
      <c r="S140" s="8"/>
      <c r="T140" s="8"/>
      <c r="U140" s="8"/>
      <c r="V140" s="8"/>
      <c r="W140" s="8"/>
      <c r="X140" s="8"/>
      <c r="Y140" s="8"/>
      <c r="Z140" s="10"/>
      <c r="AA140" s="10"/>
      <c r="AB140" s="10"/>
      <c r="AC140" s="10"/>
      <c r="AD140" s="10"/>
      <c r="AE140" s="10"/>
      <c r="AF140" s="98"/>
      <c r="AG140" s="98"/>
      <c r="AH140" s="98"/>
      <c r="AI140" s="98"/>
      <c r="AJ140" s="98"/>
      <c r="AK140" s="98"/>
      <c r="AL140" s="107"/>
      <c r="AM140" s="114"/>
    </row>
    <row r="141" spans="1:39" x14ac:dyDescent="0.2">
      <c r="A141" s="6"/>
      <c r="B141" s="97"/>
      <c r="C141" s="6"/>
      <c r="D141" s="82"/>
      <c r="E141" s="7"/>
      <c r="F141" s="7"/>
      <c r="G141" s="95"/>
      <c r="H141" s="95"/>
      <c r="I141" s="85"/>
      <c r="J141" s="85"/>
      <c r="K141" s="85"/>
      <c r="L141" s="92"/>
      <c r="M141" s="104"/>
      <c r="N141" s="104"/>
      <c r="O141" s="76"/>
      <c r="P141" s="9"/>
      <c r="Q141" s="10"/>
      <c r="R141" s="10"/>
      <c r="S141" s="8"/>
      <c r="T141" s="8"/>
      <c r="U141" s="8"/>
      <c r="V141" s="8"/>
      <c r="W141" s="8"/>
      <c r="X141" s="8"/>
      <c r="Y141" s="8"/>
      <c r="Z141" s="10"/>
      <c r="AA141" s="10"/>
      <c r="AB141" s="10"/>
      <c r="AC141" s="10"/>
      <c r="AD141" s="10"/>
      <c r="AE141" s="10"/>
      <c r="AF141" s="98"/>
      <c r="AG141" s="98"/>
      <c r="AH141" s="98"/>
      <c r="AI141" s="98"/>
      <c r="AJ141" s="98"/>
      <c r="AK141" s="98"/>
      <c r="AL141" s="107"/>
      <c r="AM141" s="114"/>
    </row>
    <row r="142" spans="1:39" x14ac:dyDescent="0.2">
      <c r="A142" s="6"/>
      <c r="B142" s="97"/>
      <c r="C142" s="6"/>
      <c r="D142" s="82"/>
      <c r="E142" s="7"/>
      <c r="F142" s="7"/>
      <c r="G142" s="95"/>
      <c r="H142" s="95"/>
      <c r="I142" s="85"/>
      <c r="J142" s="85"/>
      <c r="K142" s="85"/>
      <c r="L142" s="92"/>
      <c r="M142" s="104"/>
      <c r="N142" s="104"/>
      <c r="O142" s="76"/>
      <c r="P142" s="9"/>
      <c r="Q142" s="10"/>
      <c r="R142" s="10"/>
      <c r="S142" s="8"/>
      <c r="T142" s="8"/>
      <c r="U142" s="8"/>
      <c r="V142" s="8"/>
      <c r="W142" s="8"/>
      <c r="X142" s="8"/>
      <c r="Y142" s="8"/>
      <c r="Z142" s="10"/>
      <c r="AA142" s="10"/>
      <c r="AB142" s="10"/>
      <c r="AC142" s="10"/>
      <c r="AD142" s="10"/>
      <c r="AE142" s="10"/>
      <c r="AF142" s="98"/>
      <c r="AG142" s="98"/>
      <c r="AH142" s="98"/>
      <c r="AI142" s="98"/>
      <c r="AJ142" s="98"/>
      <c r="AK142" s="98"/>
      <c r="AL142" s="107"/>
      <c r="AM142" s="114"/>
    </row>
    <row r="143" spans="1:39" x14ac:dyDescent="0.2">
      <c r="A143" s="6"/>
      <c r="B143" s="97"/>
      <c r="C143" s="6"/>
      <c r="D143" s="82"/>
      <c r="E143" s="7"/>
      <c r="F143" s="7"/>
      <c r="G143" s="95"/>
      <c r="H143" s="95"/>
      <c r="I143" s="85"/>
      <c r="J143" s="85"/>
      <c r="K143" s="85"/>
      <c r="L143" s="92"/>
      <c r="M143" s="104"/>
      <c r="N143" s="104"/>
      <c r="O143" s="76"/>
      <c r="P143" s="9"/>
      <c r="Q143" s="10"/>
      <c r="R143" s="10"/>
      <c r="S143" s="8"/>
      <c r="T143" s="8"/>
      <c r="U143" s="8"/>
      <c r="V143" s="8"/>
      <c r="W143" s="8"/>
      <c r="X143" s="8"/>
      <c r="Y143" s="8"/>
      <c r="Z143" s="10"/>
      <c r="AA143" s="10"/>
      <c r="AB143" s="10"/>
      <c r="AC143" s="10"/>
      <c r="AD143" s="10"/>
      <c r="AE143" s="10"/>
      <c r="AF143" s="98"/>
      <c r="AG143" s="98"/>
      <c r="AH143" s="98"/>
      <c r="AI143" s="98"/>
      <c r="AJ143" s="98"/>
      <c r="AK143" s="98"/>
      <c r="AL143" s="107"/>
      <c r="AM143" s="114"/>
    </row>
    <row r="144" spans="1:39" x14ac:dyDescent="0.2">
      <c r="A144" s="6"/>
      <c r="B144" s="97"/>
      <c r="C144" s="6"/>
      <c r="D144" s="82"/>
      <c r="E144" s="7"/>
      <c r="F144" s="7"/>
      <c r="G144" s="95"/>
      <c r="H144" s="95"/>
      <c r="I144" s="85"/>
      <c r="J144" s="85"/>
      <c r="K144" s="85"/>
      <c r="L144" s="92"/>
      <c r="M144" s="104"/>
      <c r="N144" s="104"/>
      <c r="O144" s="76"/>
      <c r="P144" s="9"/>
      <c r="Q144" s="10"/>
      <c r="R144" s="10"/>
      <c r="S144" s="8"/>
      <c r="T144" s="8"/>
      <c r="U144" s="8"/>
      <c r="V144" s="8"/>
      <c r="W144" s="8"/>
      <c r="X144" s="8"/>
      <c r="Y144" s="8"/>
      <c r="Z144" s="10"/>
      <c r="AA144" s="10"/>
      <c r="AB144" s="10"/>
      <c r="AC144" s="10"/>
      <c r="AD144" s="10"/>
      <c r="AE144" s="10"/>
      <c r="AF144" s="98"/>
      <c r="AG144" s="98"/>
      <c r="AH144" s="98"/>
      <c r="AI144" s="98"/>
      <c r="AJ144" s="98"/>
      <c r="AK144" s="98"/>
      <c r="AL144" s="107"/>
      <c r="AM144" s="114"/>
    </row>
    <row r="145" spans="1:39" x14ac:dyDescent="0.2">
      <c r="A145" s="6"/>
      <c r="B145" s="97"/>
      <c r="C145" s="6"/>
      <c r="D145" s="82"/>
      <c r="E145" s="7"/>
      <c r="F145" s="7"/>
      <c r="G145" s="95"/>
      <c r="H145" s="95"/>
      <c r="I145" s="85"/>
      <c r="J145" s="85"/>
      <c r="K145" s="85"/>
      <c r="L145" s="92"/>
      <c r="M145" s="104"/>
      <c r="N145" s="104"/>
      <c r="O145" s="76"/>
      <c r="P145" s="9"/>
      <c r="Q145" s="10"/>
      <c r="R145" s="10"/>
      <c r="S145" s="8"/>
      <c r="T145" s="8"/>
      <c r="U145" s="8"/>
      <c r="V145" s="8"/>
      <c r="W145" s="8"/>
      <c r="X145" s="8"/>
      <c r="Y145" s="8"/>
      <c r="Z145" s="10"/>
      <c r="AA145" s="10"/>
      <c r="AB145" s="10"/>
      <c r="AC145" s="10"/>
      <c r="AD145" s="10"/>
      <c r="AE145" s="10"/>
      <c r="AF145" s="98"/>
      <c r="AG145" s="98"/>
      <c r="AH145" s="98"/>
      <c r="AI145" s="98"/>
      <c r="AJ145" s="98"/>
      <c r="AK145" s="98"/>
      <c r="AL145" s="107"/>
      <c r="AM145" s="114"/>
    </row>
    <row r="146" spans="1:39" x14ac:dyDescent="0.2">
      <c r="A146" s="6"/>
      <c r="B146" s="97"/>
      <c r="C146" s="6"/>
      <c r="D146" s="82"/>
      <c r="E146" s="7"/>
      <c r="F146" s="7"/>
      <c r="G146" s="95"/>
      <c r="H146" s="95"/>
      <c r="I146" s="85"/>
      <c r="J146" s="85"/>
      <c r="K146" s="85"/>
      <c r="L146" s="92"/>
      <c r="M146" s="104"/>
      <c r="N146" s="104"/>
      <c r="O146" s="76"/>
      <c r="P146" s="9"/>
      <c r="Q146" s="10"/>
      <c r="R146" s="10"/>
      <c r="S146" s="8"/>
      <c r="T146" s="8"/>
      <c r="U146" s="8"/>
      <c r="V146" s="8"/>
      <c r="W146" s="8"/>
      <c r="X146" s="8"/>
      <c r="Y146" s="8"/>
      <c r="Z146" s="10"/>
      <c r="AA146" s="10"/>
      <c r="AB146" s="10"/>
      <c r="AC146" s="10"/>
      <c r="AD146" s="10"/>
      <c r="AE146" s="10"/>
      <c r="AF146" s="98"/>
      <c r="AG146" s="98"/>
      <c r="AH146" s="98"/>
      <c r="AI146" s="98"/>
      <c r="AJ146" s="98"/>
      <c r="AK146" s="98"/>
      <c r="AL146" s="107"/>
      <c r="AM146" s="114"/>
    </row>
    <row r="147" spans="1:39" x14ac:dyDescent="0.2">
      <c r="A147" s="6"/>
      <c r="B147" s="97"/>
      <c r="C147" s="6"/>
      <c r="D147" s="82"/>
      <c r="E147" s="7"/>
      <c r="F147" s="7"/>
      <c r="G147" s="95"/>
      <c r="H147" s="95"/>
      <c r="I147" s="85"/>
      <c r="J147" s="85"/>
      <c r="K147" s="85"/>
      <c r="L147" s="99"/>
      <c r="M147" s="104"/>
      <c r="N147" s="104"/>
      <c r="O147" s="76"/>
      <c r="P147" s="9"/>
      <c r="Q147" s="10"/>
      <c r="R147" s="10"/>
      <c r="S147" s="8"/>
      <c r="T147" s="8"/>
      <c r="U147" s="8"/>
      <c r="V147" s="8"/>
      <c r="W147" s="8"/>
      <c r="X147" s="8"/>
      <c r="Y147" s="8"/>
      <c r="Z147" s="10"/>
      <c r="AA147" s="10"/>
      <c r="AB147" s="10"/>
      <c r="AC147" s="10"/>
      <c r="AD147" s="10"/>
      <c r="AE147" s="10"/>
      <c r="AF147" s="98"/>
      <c r="AG147" s="98"/>
      <c r="AH147" s="98"/>
      <c r="AI147" s="98"/>
      <c r="AJ147" s="98"/>
      <c r="AK147" s="98"/>
      <c r="AL147" s="107"/>
      <c r="AM147" s="114"/>
    </row>
    <row r="148" spans="1:39" x14ac:dyDescent="0.2">
      <c r="A148" s="6"/>
      <c r="B148" s="97"/>
      <c r="C148" s="6"/>
      <c r="D148" s="82"/>
      <c r="E148" s="7"/>
      <c r="F148" s="7"/>
      <c r="G148" s="95"/>
      <c r="H148" s="95"/>
      <c r="I148" s="85"/>
      <c r="J148" s="85"/>
      <c r="K148" s="85"/>
      <c r="L148" s="92"/>
      <c r="M148" s="104"/>
      <c r="N148" s="104"/>
      <c r="O148" s="76"/>
      <c r="P148" s="9"/>
      <c r="Q148" s="10"/>
      <c r="R148" s="10"/>
      <c r="S148" s="8"/>
      <c r="T148" s="8"/>
      <c r="U148" s="8"/>
      <c r="V148" s="8"/>
      <c r="W148" s="8"/>
      <c r="X148" s="8"/>
      <c r="Y148" s="8"/>
      <c r="Z148" s="10"/>
      <c r="AA148" s="10"/>
      <c r="AB148" s="10"/>
      <c r="AC148" s="10"/>
      <c r="AD148" s="10"/>
      <c r="AE148" s="10"/>
      <c r="AF148" s="98"/>
      <c r="AG148" s="98"/>
      <c r="AH148" s="98"/>
      <c r="AI148" s="98"/>
      <c r="AJ148" s="98"/>
      <c r="AK148" s="98"/>
      <c r="AL148" s="107"/>
      <c r="AM148" s="114"/>
    </row>
    <row r="149" spans="1:39" x14ac:dyDescent="0.2">
      <c r="A149" s="6"/>
      <c r="B149" s="97"/>
      <c r="C149" s="6"/>
      <c r="D149" s="82"/>
      <c r="E149" s="7"/>
      <c r="F149" s="7"/>
      <c r="G149" s="95"/>
      <c r="H149" s="95"/>
      <c r="I149" s="85"/>
      <c r="J149" s="85"/>
      <c r="K149" s="85"/>
      <c r="L149" s="92"/>
      <c r="M149" s="104"/>
      <c r="N149" s="104"/>
      <c r="O149" s="76"/>
      <c r="P149" s="9"/>
      <c r="Q149" s="10"/>
      <c r="R149" s="10"/>
      <c r="S149" s="8"/>
      <c r="T149" s="8"/>
      <c r="U149" s="8"/>
      <c r="V149" s="8"/>
      <c r="W149" s="8"/>
      <c r="X149" s="8"/>
      <c r="Y149" s="8"/>
      <c r="Z149" s="10"/>
      <c r="AA149" s="10"/>
      <c r="AB149" s="10"/>
      <c r="AC149" s="10"/>
      <c r="AD149" s="10"/>
      <c r="AE149" s="10"/>
      <c r="AF149" s="98"/>
      <c r="AG149" s="98"/>
      <c r="AH149" s="98"/>
      <c r="AI149" s="98"/>
      <c r="AJ149" s="98"/>
      <c r="AK149" s="98"/>
      <c r="AL149" s="107"/>
      <c r="AM149" s="114"/>
    </row>
    <row r="150" spans="1:39" x14ac:dyDescent="0.2">
      <c r="A150" s="6"/>
      <c r="B150" s="97"/>
      <c r="C150" s="6"/>
      <c r="D150" s="82"/>
      <c r="E150" s="7"/>
      <c r="F150" s="7"/>
      <c r="G150" s="95"/>
      <c r="H150" s="95"/>
      <c r="I150" s="85"/>
      <c r="J150" s="85"/>
      <c r="K150" s="85"/>
      <c r="L150" s="92"/>
      <c r="M150" s="104"/>
      <c r="N150" s="104"/>
      <c r="O150" s="76"/>
      <c r="P150" s="9"/>
      <c r="Q150" s="10"/>
      <c r="R150" s="10"/>
      <c r="S150" s="8"/>
      <c r="T150" s="8"/>
      <c r="U150" s="8"/>
      <c r="V150" s="8"/>
      <c r="W150" s="8"/>
      <c r="X150" s="8"/>
      <c r="Y150" s="8"/>
      <c r="Z150" s="10"/>
      <c r="AA150" s="10"/>
      <c r="AB150" s="10"/>
      <c r="AC150" s="10"/>
      <c r="AD150" s="10"/>
      <c r="AE150" s="10"/>
      <c r="AF150" s="98"/>
      <c r="AG150" s="98"/>
      <c r="AH150" s="98"/>
      <c r="AI150" s="98"/>
      <c r="AJ150" s="98"/>
      <c r="AK150" s="98"/>
      <c r="AL150" s="107"/>
      <c r="AM150" s="114"/>
    </row>
    <row r="151" spans="1:39" x14ac:dyDescent="0.2">
      <c r="A151" s="6"/>
      <c r="B151" s="97"/>
      <c r="C151" s="6"/>
      <c r="D151" s="82"/>
      <c r="E151" s="7"/>
      <c r="F151" s="7"/>
      <c r="G151" s="95"/>
      <c r="H151" s="95"/>
      <c r="I151" s="85"/>
      <c r="J151" s="85"/>
      <c r="K151" s="85"/>
      <c r="L151" s="92"/>
      <c r="M151" s="104"/>
      <c r="N151" s="104"/>
      <c r="O151" s="76"/>
      <c r="P151" s="9"/>
      <c r="Q151" s="10"/>
      <c r="R151" s="10"/>
      <c r="S151" s="8"/>
      <c r="T151" s="8"/>
      <c r="U151" s="8"/>
      <c r="V151" s="8"/>
      <c r="W151" s="8"/>
      <c r="X151" s="8"/>
      <c r="Y151" s="8"/>
      <c r="Z151" s="10"/>
      <c r="AA151" s="10"/>
      <c r="AB151" s="10"/>
      <c r="AC151" s="10"/>
      <c r="AD151" s="10"/>
      <c r="AE151" s="10"/>
      <c r="AF151" s="98"/>
      <c r="AG151" s="98"/>
      <c r="AH151" s="98"/>
      <c r="AI151" s="98"/>
      <c r="AJ151" s="98"/>
      <c r="AK151" s="98"/>
      <c r="AL151" s="107"/>
      <c r="AM151" s="114"/>
    </row>
    <row r="152" spans="1:39" x14ac:dyDescent="0.2">
      <c r="A152" s="6"/>
      <c r="B152" s="97"/>
      <c r="C152" s="6"/>
      <c r="D152" s="82"/>
      <c r="E152" s="7"/>
      <c r="F152" s="7"/>
      <c r="G152" s="95"/>
      <c r="H152" s="95"/>
      <c r="I152" s="85"/>
      <c r="J152" s="85"/>
      <c r="K152" s="85"/>
      <c r="L152" s="92"/>
      <c r="M152" s="104"/>
      <c r="N152" s="104"/>
      <c r="O152" s="76"/>
      <c r="P152" s="9"/>
      <c r="Q152" s="10"/>
      <c r="R152" s="10"/>
      <c r="S152" s="8"/>
      <c r="T152" s="8"/>
      <c r="U152" s="8"/>
      <c r="V152" s="8"/>
      <c r="W152" s="8"/>
      <c r="X152" s="8"/>
      <c r="Y152" s="8"/>
      <c r="Z152" s="10"/>
      <c r="AA152" s="10"/>
      <c r="AB152" s="10"/>
      <c r="AC152" s="10"/>
      <c r="AD152" s="10"/>
      <c r="AE152" s="10"/>
      <c r="AF152" s="98"/>
      <c r="AG152" s="98"/>
      <c r="AH152" s="98"/>
      <c r="AI152" s="98"/>
      <c r="AJ152" s="98"/>
      <c r="AK152" s="98"/>
      <c r="AL152" s="107"/>
      <c r="AM152" s="114"/>
    </row>
    <row r="153" spans="1:39" x14ac:dyDescent="0.2">
      <c r="A153" s="6"/>
      <c r="B153" s="97"/>
      <c r="C153" s="6"/>
      <c r="D153" s="82"/>
      <c r="E153" s="7"/>
      <c r="F153" s="7"/>
      <c r="G153" s="95"/>
      <c r="H153" s="95"/>
      <c r="I153" s="85"/>
      <c r="J153" s="85"/>
      <c r="K153" s="85"/>
      <c r="L153" s="92"/>
      <c r="M153" s="104"/>
      <c r="N153" s="104"/>
      <c r="O153" s="76"/>
      <c r="P153" s="9"/>
      <c r="Q153" s="10"/>
      <c r="R153" s="10"/>
      <c r="S153" s="8"/>
      <c r="T153" s="8"/>
      <c r="U153" s="8"/>
      <c r="V153" s="8"/>
      <c r="W153" s="8"/>
      <c r="X153" s="8"/>
      <c r="Y153" s="8"/>
      <c r="Z153" s="10"/>
      <c r="AA153" s="10"/>
      <c r="AB153" s="10"/>
      <c r="AC153" s="10"/>
      <c r="AD153" s="10"/>
      <c r="AE153" s="10"/>
      <c r="AF153" s="98"/>
      <c r="AG153" s="98"/>
      <c r="AH153" s="98"/>
      <c r="AI153" s="98"/>
      <c r="AJ153" s="98"/>
      <c r="AK153" s="98"/>
      <c r="AL153" s="107"/>
      <c r="AM153" s="114"/>
    </row>
    <row r="154" spans="1:39" x14ac:dyDescent="0.2">
      <c r="A154" s="6"/>
      <c r="B154" s="97"/>
      <c r="C154" s="6"/>
      <c r="D154" s="82"/>
      <c r="E154" s="7"/>
      <c r="F154" s="7"/>
      <c r="G154" s="95"/>
      <c r="H154" s="95"/>
      <c r="I154" s="85"/>
      <c r="J154" s="85"/>
      <c r="K154" s="85"/>
      <c r="L154" s="92"/>
      <c r="M154" s="104"/>
      <c r="N154" s="104"/>
      <c r="O154" s="76"/>
      <c r="P154" s="9"/>
      <c r="Q154" s="10"/>
      <c r="R154" s="10"/>
      <c r="S154" s="8"/>
      <c r="T154" s="8"/>
      <c r="U154" s="8"/>
      <c r="V154" s="8"/>
      <c r="W154" s="8"/>
      <c r="X154" s="8"/>
      <c r="Y154" s="8"/>
      <c r="Z154" s="10"/>
      <c r="AA154" s="10"/>
      <c r="AB154" s="10"/>
      <c r="AC154" s="10"/>
      <c r="AD154" s="10"/>
      <c r="AE154" s="10"/>
      <c r="AF154" s="98"/>
      <c r="AG154" s="98"/>
      <c r="AH154" s="98"/>
      <c r="AI154" s="98"/>
      <c r="AJ154" s="98"/>
      <c r="AK154" s="98"/>
      <c r="AL154" s="107"/>
      <c r="AM154" s="114"/>
    </row>
    <row r="155" spans="1:39" x14ac:dyDescent="0.2">
      <c r="A155" s="6"/>
      <c r="B155" s="97"/>
      <c r="C155" s="6"/>
      <c r="D155" s="82"/>
      <c r="E155" s="7"/>
      <c r="F155" s="7"/>
      <c r="G155" s="95"/>
      <c r="H155" s="95"/>
      <c r="I155" s="85"/>
      <c r="J155" s="85"/>
      <c r="K155" s="85"/>
      <c r="L155" s="92"/>
      <c r="M155" s="104"/>
      <c r="N155" s="104"/>
      <c r="O155" s="76"/>
      <c r="P155" s="9"/>
      <c r="Q155" s="10"/>
      <c r="R155" s="10"/>
      <c r="S155" s="8"/>
      <c r="T155" s="8"/>
      <c r="U155" s="8"/>
      <c r="V155" s="8"/>
      <c r="W155" s="8"/>
      <c r="X155" s="8"/>
      <c r="Y155" s="8"/>
      <c r="Z155" s="10"/>
      <c r="AA155" s="10"/>
      <c r="AB155" s="10"/>
      <c r="AC155" s="10"/>
      <c r="AD155" s="10"/>
      <c r="AE155" s="10"/>
      <c r="AF155" s="98"/>
      <c r="AG155" s="98"/>
      <c r="AH155" s="98"/>
      <c r="AI155" s="98"/>
      <c r="AJ155" s="98"/>
      <c r="AK155" s="98"/>
      <c r="AL155" s="107"/>
      <c r="AM155" s="114"/>
    </row>
    <row r="156" spans="1:39" x14ac:dyDescent="0.2">
      <c r="A156" s="6"/>
      <c r="B156" s="97"/>
      <c r="C156" s="6"/>
      <c r="D156" s="82"/>
      <c r="E156" s="7"/>
      <c r="F156" s="7"/>
      <c r="G156" s="95"/>
      <c r="H156" s="95"/>
      <c r="I156" s="85"/>
      <c r="J156" s="85"/>
      <c r="K156" s="85"/>
      <c r="L156" s="92"/>
      <c r="M156" s="104"/>
      <c r="N156" s="104"/>
      <c r="O156" s="76"/>
      <c r="P156" s="9"/>
      <c r="Q156" s="10"/>
      <c r="R156" s="10"/>
      <c r="S156" s="8"/>
      <c r="T156" s="8"/>
      <c r="U156" s="8"/>
      <c r="V156" s="8"/>
      <c r="W156" s="8"/>
      <c r="X156" s="8"/>
      <c r="Y156" s="8"/>
      <c r="Z156" s="10"/>
      <c r="AA156" s="10"/>
      <c r="AB156" s="10"/>
      <c r="AC156" s="10"/>
      <c r="AD156" s="10"/>
      <c r="AE156" s="10"/>
      <c r="AF156" s="98"/>
      <c r="AG156" s="98"/>
      <c r="AH156" s="98"/>
      <c r="AI156" s="98"/>
      <c r="AJ156" s="98"/>
      <c r="AK156" s="98"/>
      <c r="AL156" s="107"/>
      <c r="AM156" s="114"/>
    </row>
    <row r="157" spans="1:39" x14ac:dyDescent="0.2">
      <c r="A157" s="6"/>
      <c r="B157" s="97"/>
      <c r="C157" s="6"/>
      <c r="D157" s="82"/>
      <c r="E157" s="7"/>
      <c r="F157" s="7"/>
      <c r="G157" s="95"/>
      <c r="H157" s="95"/>
      <c r="I157" s="85"/>
      <c r="J157" s="85"/>
      <c r="K157" s="85"/>
      <c r="L157" s="92"/>
      <c r="M157" s="104"/>
      <c r="N157" s="104"/>
      <c r="O157" s="76"/>
      <c r="P157" s="9"/>
      <c r="Q157" s="10"/>
      <c r="R157" s="10"/>
      <c r="S157" s="8"/>
      <c r="T157" s="8"/>
      <c r="U157" s="8"/>
      <c r="V157" s="8"/>
      <c r="W157" s="8"/>
      <c r="X157" s="8"/>
      <c r="Y157" s="8"/>
      <c r="Z157" s="10"/>
      <c r="AA157" s="10"/>
      <c r="AB157" s="10"/>
      <c r="AC157" s="10"/>
      <c r="AD157" s="10"/>
      <c r="AE157" s="10"/>
      <c r="AF157" s="98"/>
      <c r="AG157" s="98"/>
      <c r="AH157" s="98"/>
      <c r="AI157" s="98"/>
      <c r="AJ157" s="98"/>
      <c r="AK157" s="98"/>
      <c r="AL157" s="107"/>
      <c r="AM157" s="114"/>
    </row>
    <row r="158" spans="1:39" x14ac:dyDescent="0.2">
      <c r="A158" s="6"/>
      <c r="B158" s="97"/>
      <c r="C158" s="6"/>
      <c r="D158" s="82"/>
      <c r="E158" s="7"/>
      <c r="F158" s="7"/>
      <c r="G158" s="95"/>
      <c r="H158" s="95"/>
      <c r="I158" s="85"/>
      <c r="J158" s="85"/>
      <c r="K158" s="85"/>
      <c r="L158" s="92"/>
      <c r="M158" s="104"/>
      <c r="N158" s="104"/>
      <c r="O158" s="76"/>
      <c r="P158" s="9"/>
      <c r="Q158" s="10"/>
      <c r="R158" s="10"/>
      <c r="S158" s="8"/>
      <c r="T158" s="8"/>
      <c r="U158" s="8"/>
      <c r="V158" s="8"/>
      <c r="W158" s="8"/>
      <c r="X158" s="8"/>
      <c r="Y158" s="8"/>
      <c r="Z158" s="10"/>
      <c r="AA158" s="10"/>
      <c r="AB158" s="10"/>
      <c r="AC158" s="10"/>
      <c r="AD158" s="10"/>
      <c r="AE158" s="10"/>
      <c r="AF158" s="98"/>
      <c r="AG158" s="98"/>
      <c r="AH158" s="98"/>
      <c r="AI158" s="98"/>
      <c r="AJ158" s="98"/>
      <c r="AK158" s="98"/>
      <c r="AL158" s="107"/>
      <c r="AM158" s="114"/>
    </row>
    <row r="159" spans="1:39" x14ac:dyDescent="0.2">
      <c r="A159" s="6"/>
      <c r="B159" s="97"/>
      <c r="C159" s="6"/>
      <c r="D159" s="82"/>
      <c r="E159" s="7"/>
      <c r="F159" s="7"/>
      <c r="G159" s="95"/>
      <c r="H159" s="95"/>
      <c r="I159" s="85"/>
      <c r="J159" s="85"/>
      <c r="K159" s="85"/>
      <c r="L159" s="92"/>
      <c r="M159" s="104"/>
      <c r="N159" s="104"/>
      <c r="O159" s="76"/>
      <c r="P159" s="9"/>
      <c r="Q159" s="10"/>
      <c r="R159" s="10"/>
      <c r="S159" s="8"/>
      <c r="T159" s="8"/>
      <c r="U159" s="8"/>
      <c r="V159" s="8"/>
      <c r="W159" s="8"/>
      <c r="X159" s="8"/>
      <c r="Y159" s="8"/>
      <c r="Z159" s="10"/>
      <c r="AA159" s="10"/>
      <c r="AB159" s="10"/>
      <c r="AC159" s="10"/>
      <c r="AD159" s="10"/>
      <c r="AE159" s="10"/>
      <c r="AF159" s="98"/>
      <c r="AG159" s="98"/>
      <c r="AH159" s="98"/>
      <c r="AI159" s="98"/>
      <c r="AJ159" s="98"/>
      <c r="AK159" s="98"/>
      <c r="AL159" s="107"/>
      <c r="AM159" s="114"/>
    </row>
    <row r="160" spans="1:39" x14ac:dyDescent="0.2">
      <c r="A160" s="6"/>
      <c r="B160" s="97"/>
      <c r="C160" s="6"/>
      <c r="D160" s="82"/>
      <c r="E160" s="7"/>
      <c r="F160" s="7"/>
      <c r="G160" s="95"/>
      <c r="H160" s="95"/>
      <c r="I160" s="85"/>
      <c r="J160" s="85"/>
      <c r="K160" s="85"/>
      <c r="L160" s="92"/>
      <c r="M160" s="104"/>
      <c r="N160" s="104"/>
      <c r="O160" s="76"/>
      <c r="P160" s="9"/>
      <c r="Q160" s="10"/>
      <c r="R160" s="10"/>
      <c r="S160" s="8"/>
      <c r="T160" s="8"/>
      <c r="U160" s="8"/>
      <c r="V160" s="8"/>
      <c r="W160" s="8"/>
      <c r="X160" s="8"/>
      <c r="Y160" s="8"/>
      <c r="Z160" s="10"/>
      <c r="AA160" s="10"/>
      <c r="AB160" s="10"/>
      <c r="AC160" s="10"/>
      <c r="AD160" s="10"/>
      <c r="AE160" s="10"/>
      <c r="AF160" s="98"/>
      <c r="AG160" s="98"/>
      <c r="AH160" s="98"/>
      <c r="AI160" s="98"/>
      <c r="AJ160" s="98"/>
      <c r="AK160" s="98"/>
      <c r="AL160" s="107"/>
      <c r="AM160" s="114"/>
    </row>
    <row r="161" spans="1:39" x14ac:dyDescent="0.2">
      <c r="A161" s="6"/>
      <c r="B161" s="97"/>
      <c r="C161" s="6"/>
      <c r="D161" s="82"/>
      <c r="E161" s="7"/>
      <c r="F161" s="7"/>
      <c r="G161" s="95"/>
      <c r="H161" s="95"/>
      <c r="I161" s="85"/>
      <c r="J161" s="85"/>
      <c r="K161" s="85"/>
      <c r="L161" s="92"/>
      <c r="M161" s="104"/>
      <c r="N161" s="104"/>
      <c r="O161" s="76"/>
      <c r="P161" s="9"/>
      <c r="Q161" s="10"/>
      <c r="R161" s="10"/>
      <c r="S161" s="8"/>
      <c r="T161" s="8"/>
      <c r="U161" s="8"/>
      <c r="V161" s="8"/>
      <c r="W161" s="8"/>
      <c r="X161" s="8"/>
      <c r="Y161" s="8"/>
      <c r="Z161" s="10"/>
      <c r="AA161" s="10"/>
      <c r="AB161" s="10"/>
      <c r="AC161" s="10"/>
      <c r="AD161" s="10"/>
      <c r="AE161" s="10"/>
      <c r="AF161" s="98"/>
      <c r="AG161" s="98"/>
      <c r="AH161" s="98"/>
      <c r="AI161" s="98"/>
      <c r="AJ161" s="98"/>
      <c r="AK161" s="98"/>
      <c r="AL161" s="107"/>
      <c r="AM161" s="114"/>
    </row>
    <row r="162" spans="1:39" x14ac:dyDescent="0.2">
      <c r="A162" s="6"/>
      <c r="B162" s="97"/>
      <c r="C162" s="6"/>
      <c r="D162" s="82"/>
      <c r="E162" s="7"/>
      <c r="F162" s="7"/>
      <c r="G162" s="95"/>
      <c r="H162" s="95"/>
      <c r="I162" s="85"/>
      <c r="J162" s="85"/>
      <c r="K162" s="85"/>
      <c r="L162" s="92"/>
      <c r="M162" s="104"/>
      <c r="N162" s="104"/>
      <c r="O162" s="76"/>
      <c r="P162" s="9"/>
      <c r="Q162" s="10"/>
      <c r="R162" s="10"/>
      <c r="S162" s="8"/>
      <c r="T162" s="8"/>
      <c r="U162" s="8"/>
      <c r="V162" s="8"/>
      <c r="W162" s="8"/>
      <c r="X162" s="8"/>
      <c r="Y162" s="8"/>
      <c r="Z162" s="10"/>
      <c r="AA162" s="10"/>
      <c r="AB162" s="10"/>
      <c r="AC162" s="10"/>
      <c r="AD162" s="10"/>
      <c r="AE162" s="10"/>
      <c r="AF162" s="98"/>
      <c r="AG162" s="98"/>
      <c r="AH162" s="98"/>
      <c r="AI162" s="98"/>
      <c r="AJ162" s="98"/>
      <c r="AK162" s="98"/>
      <c r="AL162" s="107"/>
      <c r="AM162" s="114"/>
    </row>
    <row r="163" spans="1:39" x14ac:dyDescent="0.2">
      <c r="A163" s="6"/>
      <c r="B163" s="97"/>
      <c r="C163" s="6"/>
      <c r="D163" s="82"/>
      <c r="E163" s="7"/>
      <c r="F163" s="7"/>
      <c r="G163" s="95"/>
      <c r="H163" s="95"/>
      <c r="I163" s="85"/>
      <c r="J163" s="85"/>
      <c r="K163" s="85"/>
      <c r="L163" s="92"/>
      <c r="M163" s="104"/>
      <c r="N163" s="104"/>
      <c r="O163" s="76"/>
      <c r="P163" s="9"/>
      <c r="Q163" s="10"/>
      <c r="R163" s="10"/>
      <c r="S163" s="8"/>
      <c r="T163" s="8"/>
      <c r="U163" s="8"/>
      <c r="V163" s="8"/>
      <c r="W163" s="8"/>
      <c r="X163" s="8"/>
      <c r="Y163" s="8"/>
      <c r="Z163" s="10"/>
      <c r="AA163" s="10"/>
      <c r="AB163" s="10"/>
      <c r="AC163" s="10"/>
      <c r="AD163" s="10"/>
      <c r="AE163" s="10"/>
      <c r="AF163" s="98"/>
      <c r="AG163" s="98"/>
      <c r="AH163" s="98"/>
      <c r="AI163" s="98"/>
      <c r="AJ163" s="98"/>
      <c r="AK163" s="98"/>
      <c r="AL163" s="107"/>
      <c r="AM163" s="114"/>
    </row>
    <row r="164" spans="1:39" x14ac:dyDescent="0.2">
      <c r="A164" s="6"/>
      <c r="B164" s="97"/>
      <c r="C164" s="6"/>
      <c r="D164" s="82"/>
      <c r="E164" s="7"/>
      <c r="F164" s="7"/>
      <c r="G164" s="95"/>
      <c r="H164" s="95"/>
      <c r="I164" s="85"/>
      <c r="J164" s="85"/>
      <c r="K164" s="85"/>
      <c r="L164" s="92"/>
      <c r="M164" s="104"/>
      <c r="N164" s="104"/>
      <c r="O164" s="76"/>
      <c r="P164" s="9"/>
      <c r="Q164" s="10"/>
      <c r="R164" s="10"/>
      <c r="S164" s="8"/>
      <c r="T164" s="8"/>
      <c r="U164" s="8"/>
      <c r="V164" s="8"/>
      <c r="W164" s="8"/>
      <c r="X164" s="8"/>
      <c r="Y164" s="8"/>
      <c r="Z164" s="10"/>
      <c r="AA164" s="10"/>
      <c r="AB164" s="10"/>
      <c r="AC164" s="10"/>
      <c r="AD164" s="10"/>
      <c r="AE164" s="10"/>
      <c r="AF164" s="98"/>
      <c r="AG164" s="98"/>
      <c r="AH164" s="98"/>
      <c r="AI164" s="98"/>
      <c r="AJ164" s="98"/>
      <c r="AK164" s="98"/>
      <c r="AL164" s="107"/>
      <c r="AM164" s="114"/>
    </row>
    <row r="165" spans="1:39" x14ac:dyDescent="0.2">
      <c r="A165" s="6"/>
      <c r="B165" s="97"/>
      <c r="C165" s="6"/>
      <c r="D165" s="82"/>
      <c r="E165" s="7"/>
      <c r="F165" s="7"/>
      <c r="G165" s="95"/>
      <c r="H165" s="95"/>
      <c r="I165" s="85"/>
      <c r="J165" s="85"/>
      <c r="K165" s="85"/>
      <c r="L165" s="92"/>
      <c r="M165" s="104"/>
      <c r="N165" s="104"/>
      <c r="O165" s="76"/>
      <c r="P165" s="9"/>
      <c r="Q165" s="10"/>
      <c r="R165" s="10"/>
      <c r="S165" s="8"/>
      <c r="T165" s="8"/>
      <c r="U165" s="8"/>
      <c r="V165" s="8"/>
      <c r="W165" s="8"/>
      <c r="X165" s="8"/>
      <c r="Y165" s="8"/>
      <c r="Z165" s="10"/>
      <c r="AA165" s="10"/>
      <c r="AB165" s="10"/>
      <c r="AC165" s="10"/>
      <c r="AD165" s="10"/>
      <c r="AE165" s="10"/>
      <c r="AF165" s="98"/>
      <c r="AG165" s="98"/>
      <c r="AH165" s="98"/>
      <c r="AI165" s="98"/>
      <c r="AJ165" s="98"/>
      <c r="AK165" s="98"/>
      <c r="AL165" s="107"/>
      <c r="AM165" s="114"/>
    </row>
    <row r="166" spans="1:39" x14ac:dyDescent="0.2">
      <c r="A166" s="6"/>
      <c r="B166" s="97"/>
      <c r="C166" s="6"/>
      <c r="D166" s="82"/>
      <c r="E166" s="7"/>
      <c r="F166" s="7"/>
      <c r="G166" s="95"/>
      <c r="H166" s="95"/>
      <c r="I166" s="85"/>
      <c r="J166" s="85"/>
      <c r="K166" s="85"/>
      <c r="L166" s="92"/>
      <c r="M166" s="104"/>
      <c r="N166" s="104"/>
      <c r="O166" s="76"/>
      <c r="P166" s="9"/>
      <c r="Q166" s="10"/>
      <c r="R166" s="10"/>
      <c r="S166" s="8"/>
      <c r="T166" s="8"/>
      <c r="U166" s="8"/>
      <c r="V166" s="8"/>
      <c r="W166" s="8"/>
      <c r="X166" s="8"/>
      <c r="Y166" s="8"/>
      <c r="Z166" s="10"/>
      <c r="AA166" s="10"/>
      <c r="AB166" s="10"/>
      <c r="AC166" s="10"/>
      <c r="AD166" s="10"/>
      <c r="AE166" s="10"/>
      <c r="AF166" s="98"/>
      <c r="AG166" s="98"/>
      <c r="AH166" s="98"/>
      <c r="AI166" s="98"/>
      <c r="AJ166" s="98"/>
      <c r="AK166" s="98"/>
      <c r="AL166" s="107"/>
      <c r="AM166" s="114"/>
    </row>
    <row r="167" spans="1:39" x14ac:dyDescent="0.2">
      <c r="A167" s="6"/>
      <c r="B167" s="97"/>
      <c r="C167" s="6"/>
      <c r="D167" s="82"/>
      <c r="E167" s="7"/>
      <c r="F167" s="7"/>
      <c r="G167" s="95"/>
      <c r="H167" s="95"/>
      <c r="I167" s="85"/>
      <c r="J167" s="85"/>
      <c r="K167" s="85"/>
      <c r="L167" s="92"/>
      <c r="M167" s="104"/>
      <c r="N167" s="104"/>
      <c r="O167" s="76"/>
      <c r="P167" s="9"/>
      <c r="Q167" s="10"/>
      <c r="R167" s="10"/>
      <c r="S167" s="8"/>
      <c r="T167" s="8"/>
      <c r="U167" s="8"/>
      <c r="V167" s="8"/>
      <c r="W167" s="8"/>
      <c r="X167" s="8"/>
      <c r="Y167" s="8"/>
      <c r="Z167" s="10"/>
      <c r="AA167" s="10"/>
      <c r="AB167" s="10"/>
      <c r="AC167" s="10"/>
      <c r="AD167" s="10"/>
      <c r="AE167" s="10"/>
      <c r="AF167" s="98"/>
      <c r="AG167" s="98"/>
      <c r="AH167" s="98"/>
      <c r="AI167" s="98"/>
      <c r="AJ167" s="98"/>
      <c r="AK167" s="98"/>
      <c r="AL167" s="107"/>
      <c r="AM167" s="114"/>
    </row>
    <row r="168" spans="1:39" x14ac:dyDescent="0.2">
      <c r="A168" s="6"/>
      <c r="B168" s="97"/>
      <c r="C168" s="6"/>
      <c r="D168" s="82"/>
      <c r="E168" s="7"/>
      <c r="F168" s="7"/>
      <c r="G168" s="95"/>
      <c r="H168" s="95"/>
      <c r="I168" s="85"/>
      <c r="J168" s="85"/>
      <c r="K168" s="85"/>
      <c r="L168" s="92"/>
      <c r="M168" s="104"/>
      <c r="N168" s="104"/>
      <c r="O168" s="76"/>
      <c r="P168" s="9"/>
      <c r="Q168" s="10"/>
      <c r="R168" s="10"/>
      <c r="S168" s="8"/>
      <c r="T168" s="8"/>
      <c r="U168" s="8"/>
      <c r="V168" s="8"/>
      <c r="W168" s="8"/>
      <c r="X168" s="8"/>
      <c r="Y168" s="8"/>
      <c r="Z168" s="10"/>
      <c r="AA168" s="10"/>
      <c r="AB168" s="10"/>
      <c r="AC168" s="10"/>
      <c r="AD168" s="10"/>
      <c r="AE168" s="10"/>
      <c r="AF168" s="98"/>
      <c r="AG168" s="98"/>
      <c r="AH168" s="98"/>
      <c r="AI168" s="98"/>
      <c r="AJ168" s="98"/>
      <c r="AK168" s="98"/>
      <c r="AL168" s="107"/>
      <c r="AM168" s="114"/>
    </row>
    <row r="169" spans="1:39" x14ac:dyDescent="0.2">
      <c r="A169" s="6"/>
      <c r="B169" s="97"/>
      <c r="C169" s="6"/>
      <c r="D169" s="82"/>
      <c r="E169" s="7"/>
      <c r="F169" s="7"/>
      <c r="G169" s="95"/>
      <c r="H169" s="95"/>
      <c r="I169" s="85"/>
      <c r="J169" s="85"/>
      <c r="K169" s="85"/>
      <c r="L169" s="92"/>
      <c r="M169" s="104"/>
      <c r="N169" s="104"/>
      <c r="O169" s="76"/>
      <c r="P169" s="9"/>
      <c r="Q169" s="10"/>
      <c r="R169" s="10"/>
      <c r="S169" s="8"/>
      <c r="T169" s="8"/>
      <c r="U169" s="8"/>
      <c r="V169" s="8"/>
      <c r="W169" s="8"/>
      <c r="X169" s="8"/>
      <c r="Y169" s="8"/>
      <c r="Z169" s="10"/>
      <c r="AA169" s="10"/>
      <c r="AB169" s="10"/>
      <c r="AC169" s="10"/>
      <c r="AD169" s="10"/>
      <c r="AE169" s="10"/>
      <c r="AF169" s="98"/>
      <c r="AG169" s="98"/>
      <c r="AH169" s="98"/>
      <c r="AI169" s="98"/>
      <c r="AJ169" s="98"/>
      <c r="AK169" s="98"/>
      <c r="AL169" s="107"/>
      <c r="AM169" s="114"/>
    </row>
    <row r="170" spans="1:39" x14ac:dyDescent="0.2">
      <c r="A170" s="6"/>
      <c r="B170" s="97"/>
      <c r="C170" s="6"/>
      <c r="D170" s="82"/>
      <c r="E170" s="7"/>
      <c r="F170" s="7"/>
      <c r="G170" s="95"/>
      <c r="H170" s="95"/>
      <c r="I170" s="85"/>
      <c r="J170" s="85"/>
      <c r="K170" s="85"/>
      <c r="L170" s="92"/>
      <c r="M170" s="104"/>
      <c r="N170" s="104"/>
      <c r="O170" s="76"/>
      <c r="P170" s="9"/>
      <c r="Q170" s="10"/>
      <c r="R170" s="10"/>
      <c r="S170" s="8"/>
      <c r="T170" s="8"/>
      <c r="U170" s="8"/>
      <c r="V170" s="8"/>
      <c r="W170" s="8"/>
      <c r="X170" s="8"/>
      <c r="Y170" s="8"/>
      <c r="Z170" s="10"/>
      <c r="AA170" s="10"/>
      <c r="AB170" s="10"/>
      <c r="AC170" s="10"/>
      <c r="AD170" s="10"/>
      <c r="AE170" s="10"/>
      <c r="AF170" s="98"/>
      <c r="AG170" s="98"/>
      <c r="AH170" s="98"/>
      <c r="AI170" s="98"/>
      <c r="AJ170" s="98"/>
      <c r="AK170" s="98"/>
      <c r="AL170" s="107"/>
      <c r="AM170" s="114"/>
    </row>
    <row r="171" spans="1:39" x14ac:dyDescent="0.2">
      <c r="A171" s="6"/>
      <c r="B171" s="97"/>
      <c r="C171" s="6"/>
      <c r="D171" s="82"/>
      <c r="E171" s="7"/>
      <c r="F171" s="7"/>
      <c r="G171" s="95"/>
      <c r="H171" s="95"/>
      <c r="I171" s="85"/>
      <c r="J171" s="85"/>
      <c r="K171" s="85"/>
      <c r="L171" s="92"/>
      <c r="M171" s="104"/>
      <c r="N171" s="104"/>
      <c r="O171" s="76"/>
      <c r="P171" s="9"/>
      <c r="Q171" s="10"/>
      <c r="R171" s="10"/>
      <c r="S171" s="8"/>
      <c r="T171" s="8"/>
      <c r="U171" s="8"/>
      <c r="V171" s="8"/>
      <c r="W171" s="8"/>
      <c r="X171" s="8"/>
      <c r="Y171" s="8"/>
      <c r="Z171" s="10"/>
      <c r="AA171" s="10"/>
      <c r="AB171" s="10"/>
      <c r="AC171" s="10"/>
      <c r="AD171" s="10"/>
      <c r="AE171" s="10"/>
      <c r="AF171" s="98"/>
      <c r="AG171" s="98"/>
      <c r="AH171" s="98"/>
      <c r="AI171" s="98"/>
      <c r="AJ171" s="98"/>
      <c r="AK171" s="98"/>
      <c r="AL171" s="107"/>
      <c r="AM171" s="114"/>
    </row>
    <row r="172" spans="1:39" x14ac:dyDescent="0.2">
      <c r="A172" s="6"/>
      <c r="B172" s="97"/>
      <c r="C172" s="6"/>
      <c r="D172" s="82"/>
      <c r="E172" s="7"/>
      <c r="F172" s="7"/>
      <c r="G172" s="95"/>
      <c r="H172" s="95"/>
      <c r="I172" s="85"/>
      <c r="J172" s="85"/>
      <c r="K172" s="85"/>
      <c r="L172" s="92"/>
      <c r="M172" s="104"/>
      <c r="N172" s="104"/>
      <c r="O172" s="76"/>
      <c r="P172" s="9"/>
      <c r="Q172" s="10"/>
      <c r="R172" s="10"/>
      <c r="S172" s="8"/>
      <c r="T172" s="8"/>
      <c r="U172" s="8"/>
      <c r="V172" s="8"/>
      <c r="W172" s="8"/>
      <c r="X172" s="8"/>
      <c r="Y172" s="8"/>
      <c r="Z172" s="10"/>
      <c r="AA172" s="10"/>
      <c r="AB172" s="10"/>
      <c r="AC172" s="10"/>
      <c r="AD172" s="10"/>
      <c r="AE172" s="10"/>
      <c r="AF172" s="98"/>
      <c r="AG172" s="98"/>
      <c r="AH172" s="98"/>
      <c r="AI172" s="98"/>
      <c r="AJ172" s="98"/>
      <c r="AK172" s="98"/>
      <c r="AL172" s="107"/>
      <c r="AM172" s="114"/>
    </row>
    <row r="173" spans="1:39" x14ac:dyDescent="0.2">
      <c r="A173" s="6"/>
      <c r="B173" s="97"/>
      <c r="C173" s="6"/>
      <c r="D173" s="82"/>
      <c r="E173" s="7"/>
      <c r="F173" s="7"/>
      <c r="G173" s="95"/>
      <c r="H173" s="95"/>
      <c r="I173" s="85"/>
      <c r="J173" s="85"/>
      <c r="K173" s="85"/>
      <c r="L173" s="92"/>
      <c r="M173" s="104"/>
      <c r="N173" s="104"/>
      <c r="O173" s="76"/>
      <c r="P173" s="9"/>
      <c r="Q173" s="10"/>
      <c r="R173" s="10"/>
      <c r="S173" s="8"/>
      <c r="T173" s="8"/>
      <c r="U173" s="8"/>
      <c r="V173" s="8"/>
      <c r="W173" s="8"/>
      <c r="X173" s="8"/>
      <c r="Y173" s="8"/>
      <c r="Z173" s="10"/>
      <c r="AA173" s="10"/>
      <c r="AB173" s="10"/>
      <c r="AC173" s="10"/>
      <c r="AD173" s="10"/>
      <c r="AE173" s="10"/>
      <c r="AF173" s="98"/>
      <c r="AG173" s="98"/>
      <c r="AH173" s="98"/>
      <c r="AI173" s="98"/>
      <c r="AJ173" s="98"/>
      <c r="AK173" s="98"/>
      <c r="AL173" s="107"/>
      <c r="AM173" s="114"/>
    </row>
    <row r="174" spans="1:39" x14ac:dyDescent="0.2">
      <c r="A174" s="6"/>
      <c r="B174" s="97"/>
      <c r="C174" s="6"/>
      <c r="D174" s="82"/>
      <c r="E174" s="7"/>
      <c r="F174" s="7"/>
      <c r="G174" s="95"/>
      <c r="H174" s="95"/>
      <c r="I174" s="85"/>
      <c r="J174" s="85"/>
      <c r="K174" s="85"/>
      <c r="L174" s="92"/>
      <c r="M174" s="104"/>
      <c r="N174" s="104"/>
      <c r="O174" s="76"/>
      <c r="P174" s="9"/>
      <c r="Q174" s="10"/>
      <c r="R174" s="10"/>
      <c r="S174" s="8"/>
      <c r="T174" s="8"/>
      <c r="U174" s="8"/>
      <c r="V174" s="8"/>
      <c r="W174" s="8"/>
      <c r="X174" s="8"/>
      <c r="Y174" s="8"/>
      <c r="Z174" s="10"/>
      <c r="AA174" s="10"/>
      <c r="AB174" s="10"/>
      <c r="AC174" s="10"/>
      <c r="AD174" s="10"/>
      <c r="AE174" s="10"/>
      <c r="AF174" s="98"/>
      <c r="AG174" s="98"/>
      <c r="AH174" s="98"/>
      <c r="AI174" s="98"/>
      <c r="AJ174" s="98"/>
      <c r="AK174" s="98"/>
      <c r="AL174" s="107"/>
      <c r="AM174" s="114"/>
    </row>
    <row r="175" spans="1:39" x14ac:dyDescent="0.2">
      <c r="A175" s="6"/>
      <c r="B175" s="97"/>
      <c r="C175" s="6"/>
      <c r="D175" s="82"/>
      <c r="E175" s="7"/>
      <c r="F175" s="7"/>
      <c r="G175" s="95"/>
      <c r="H175" s="95"/>
      <c r="I175" s="85"/>
      <c r="J175" s="85"/>
      <c r="K175" s="85"/>
      <c r="L175" s="92"/>
      <c r="M175" s="104"/>
      <c r="N175" s="104"/>
      <c r="O175" s="76"/>
      <c r="P175" s="9"/>
      <c r="Q175" s="10"/>
      <c r="R175" s="10"/>
      <c r="S175" s="8"/>
      <c r="T175" s="8"/>
      <c r="U175" s="8"/>
      <c r="V175" s="8"/>
      <c r="W175" s="8"/>
      <c r="X175" s="8"/>
      <c r="Y175" s="8"/>
      <c r="Z175" s="10"/>
      <c r="AA175" s="10"/>
      <c r="AB175" s="10"/>
      <c r="AC175" s="10"/>
      <c r="AD175" s="10"/>
      <c r="AE175" s="10"/>
      <c r="AF175" s="98"/>
      <c r="AG175" s="98"/>
      <c r="AH175" s="98"/>
      <c r="AI175" s="98"/>
      <c r="AJ175" s="98"/>
      <c r="AK175" s="98"/>
      <c r="AL175" s="107"/>
      <c r="AM175" s="114"/>
    </row>
    <row r="176" spans="1:39" x14ac:dyDescent="0.2">
      <c r="A176" s="6"/>
      <c r="B176" s="97"/>
      <c r="C176" s="6"/>
      <c r="D176" s="82"/>
      <c r="E176" s="7"/>
      <c r="F176" s="7"/>
      <c r="G176" s="95"/>
      <c r="H176" s="95"/>
      <c r="I176" s="85"/>
      <c r="J176" s="85"/>
      <c r="K176" s="85"/>
      <c r="L176" s="92"/>
      <c r="M176" s="104"/>
      <c r="N176" s="104"/>
      <c r="O176" s="76"/>
      <c r="P176" s="9"/>
      <c r="Q176" s="10"/>
      <c r="R176" s="10"/>
      <c r="S176" s="8"/>
      <c r="T176" s="8"/>
      <c r="U176" s="8"/>
      <c r="V176" s="8"/>
      <c r="W176" s="8"/>
      <c r="X176" s="8"/>
      <c r="Y176" s="8"/>
      <c r="Z176" s="10"/>
      <c r="AA176" s="10"/>
      <c r="AB176" s="10"/>
      <c r="AC176" s="10"/>
      <c r="AD176" s="10"/>
      <c r="AE176" s="10"/>
      <c r="AF176" s="98"/>
      <c r="AG176" s="98"/>
      <c r="AH176" s="98"/>
      <c r="AI176" s="98"/>
      <c r="AJ176" s="98"/>
      <c r="AK176" s="98"/>
      <c r="AL176" s="107"/>
      <c r="AM176" s="114"/>
    </row>
    <row r="177" spans="1:39" x14ac:dyDescent="0.2">
      <c r="A177" s="6"/>
      <c r="B177" s="97"/>
      <c r="C177" s="6"/>
      <c r="D177" s="82"/>
      <c r="E177" s="7"/>
      <c r="F177" s="7"/>
      <c r="G177" s="95"/>
      <c r="H177" s="95"/>
      <c r="I177" s="85"/>
      <c r="J177" s="85"/>
      <c r="K177" s="85"/>
      <c r="L177" s="92"/>
      <c r="M177" s="104"/>
      <c r="N177" s="104"/>
      <c r="O177" s="76"/>
      <c r="P177" s="9"/>
      <c r="Q177" s="10"/>
      <c r="R177" s="10"/>
      <c r="S177" s="8"/>
      <c r="T177" s="8"/>
      <c r="U177" s="8"/>
      <c r="V177" s="8"/>
      <c r="W177" s="8"/>
      <c r="X177" s="8"/>
      <c r="Y177" s="8"/>
      <c r="Z177" s="10"/>
      <c r="AA177" s="10"/>
      <c r="AB177" s="10"/>
      <c r="AC177" s="10"/>
      <c r="AD177" s="10"/>
      <c r="AE177" s="10"/>
      <c r="AF177" s="98"/>
      <c r="AG177" s="98"/>
      <c r="AH177" s="98"/>
      <c r="AI177" s="98"/>
      <c r="AJ177" s="98"/>
      <c r="AK177" s="98"/>
      <c r="AL177" s="107"/>
      <c r="AM177" s="114"/>
    </row>
    <row r="178" spans="1:39" x14ac:dyDescent="0.2">
      <c r="A178" s="6"/>
      <c r="B178" s="97"/>
      <c r="C178" s="6"/>
      <c r="D178" s="82"/>
      <c r="E178" s="7"/>
      <c r="F178" s="7"/>
      <c r="G178" s="95"/>
      <c r="H178" s="95"/>
      <c r="I178" s="85"/>
      <c r="J178" s="85"/>
      <c r="K178" s="85"/>
      <c r="L178" s="92"/>
      <c r="M178" s="104"/>
      <c r="N178" s="104"/>
      <c r="O178" s="76"/>
      <c r="P178" s="9"/>
      <c r="Q178" s="10"/>
      <c r="R178" s="10"/>
      <c r="S178" s="8"/>
      <c r="T178" s="8"/>
      <c r="U178" s="8"/>
      <c r="V178" s="8"/>
      <c r="W178" s="8"/>
      <c r="X178" s="8"/>
      <c r="Y178" s="8"/>
      <c r="Z178" s="10"/>
      <c r="AA178" s="10"/>
      <c r="AB178" s="10"/>
      <c r="AC178" s="10"/>
      <c r="AD178" s="10"/>
      <c r="AE178" s="10"/>
      <c r="AF178" s="98"/>
      <c r="AG178" s="98"/>
      <c r="AH178" s="98"/>
      <c r="AI178" s="98"/>
      <c r="AJ178" s="98"/>
      <c r="AK178" s="98"/>
      <c r="AL178" s="107"/>
      <c r="AM178" s="114"/>
    </row>
    <row r="179" spans="1:39" x14ac:dyDescent="0.2">
      <c r="A179" s="6"/>
      <c r="B179" s="97"/>
      <c r="C179" s="6"/>
      <c r="D179" s="82"/>
      <c r="E179" s="7"/>
      <c r="F179" s="7"/>
      <c r="G179" s="95"/>
      <c r="H179" s="95"/>
      <c r="I179" s="85"/>
      <c r="J179" s="85"/>
      <c r="K179" s="85"/>
      <c r="L179" s="92"/>
      <c r="M179" s="104"/>
      <c r="N179" s="104"/>
      <c r="O179" s="76"/>
      <c r="P179" s="9"/>
      <c r="Q179" s="10"/>
      <c r="R179" s="10"/>
      <c r="S179" s="8"/>
      <c r="T179" s="8"/>
      <c r="U179" s="8"/>
      <c r="V179" s="8"/>
      <c r="W179" s="8"/>
      <c r="X179" s="8"/>
      <c r="Y179" s="8"/>
      <c r="Z179" s="10"/>
      <c r="AA179" s="10"/>
      <c r="AB179" s="10"/>
      <c r="AC179" s="10"/>
      <c r="AD179" s="10"/>
      <c r="AE179" s="10"/>
      <c r="AF179" s="98"/>
      <c r="AG179" s="98"/>
      <c r="AH179" s="98"/>
      <c r="AI179" s="98"/>
      <c r="AJ179" s="98"/>
      <c r="AK179" s="98"/>
      <c r="AL179" s="107"/>
      <c r="AM179" s="114"/>
    </row>
    <row r="180" spans="1:39" x14ac:dyDescent="0.2">
      <c r="A180" s="6"/>
      <c r="B180" s="97"/>
      <c r="C180" s="6"/>
      <c r="D180" s="82"/>
      <c r="E180" s="7"/>
      <c r="F180" s="7"/>
      <c r="G180" s="95"/>
      <c r="H180" s="95"/>
      <c r="I180" s="85"/>
      <c r="J180" s="85"/>
      <c r="K180" s="85"/>
      <c r="L180" s="92"/>
      <c r="M180" s="104"/>
      <c r="N180" s="104"/>
      <c r="O180" s="76"/>
      <c r="P180" s="9"/>
      <c r="Q180" s="10"/>
      <c r="R180" s="10"/>
      <c r="S180" s="8"/>
      <c r="T180" s="8"/>
      <c r="U180" s="8"/>
      <c r="V180" s="8"/>
      <c r="W180" s="8"/>
      <c r="X180" s="8"/>
      <c r="Y180" s="8"/>
      <c r="Z180" s="10"/>
      <c r="AA180" s="10"/>
      <c r="AB180" s="10"/>
      <c r="AC180" s="10"/>
      <c r="AD180" s="10"/>
      <c r="AE180" s="10"/>
      <c r="AF180" s="98"/>
      <c r="AG180" s="98"/>
      <c r="AH180" s="98"/>
      <c r="AI180" s="98"/>
      <c r="AJ180" s="98"/>
      <c r="AK180" s="98"/>
      <c r="AL180" s="107"/>
      <c r="AM180" s="114"/>
    </row>
    <row r="181" spans="1:39" x14ac:dyDescent="0.2">
      <c r="A181" s="6"/>
      <c r="B181" s="97"/>
      <c r="C181" s="6"/>
      <c r="D181" s="82"/>
      <c r="E181" s="7"/>
      <c r="F181" s="7"/>
      <c r="G181" s="95"/>
      <c r="H181" s="95"/>
      <c r="I181" s="85"/>
      <c r="J181" s="85"/>
      <c r="K181" s="85"/>
      <c r="L181" s="92"/>
      <c r="M181" s="104"/>
      <c r="N181" s="104"/>
      <c r="O181" s="76"/>
      <c r="P181" s="9"/>
      <c r="Q181" s="10"/>
      <c r="R181" s="10"/>
      <c r="S181" s="8"/>
      <c r="T181" s="8"/>
      <c r="U181" s="8"/>
      <c r="V181" s="8"/>
      <c r="W181" s="8"/>
      <c r="X181" s="8"/>
      <c r="Y181" s="8"/>
      <c r="Z181" s="10"/>
      <c r="AA181" s="10"/>
      <c r="AB181" s="10"/>
      <c r="AC181" s="10"/>
      <c r="AD181" s="10"/>
      <c r="AE181" s="10"/>
      <c r="AF181" s="98"/>
      <c r="AG181" s="98"/>
      <c r="AH181" s="98"/>
      <c r="AI181" s="98"/>
      <c r="AJ181" s="98"/>
      <c r="AK181" s="98"/>
      <c r="AL181" s="107"/>
      <c r="AM181" s="114"/>
    </row>
    <row r="182" spans="1:39" x14ac:dyDescent="0.2">
      <c r="A182" s="6"/>
      <c r="B182" s="97"/>
      <c r="C182" s="6"/>
      <c r="D182" s="82"/>
      <c r="E182" s="7"/>
      <c r="F182" s="7"/>
      <c r="G182" s="95"/>
      <c r="H182" s="95"/>
      <c r="I182" s="85"/>
      <c r="J182" s="85"/>
      <c r="K182" s="85"/>
      <c r="L182" s="92"/>
      <c r="M182" s="104"/>
      <c r="N182" s="104"/>
      <c r="O182" s="76"/>
      <c r="P182" s="9"/>
      <c r="Q182" s="10"/>
      <c r="R182" s="10"/>
      <c r="S182" s="8"/>
      <c r="T182" s="8"/>
      <c r="U182" s="8"/>
      <c r="V182" s="8"/>
      <c r="W182" s="8"/>
      <c r="X182" s="8"/>
      <c r="Y182" s="8"/>
      <c r="Z182" s="10"/>
      <c r="AA182" s="10"/>
      <c r="AB182" s="10"/>
      <c r="AC182" s="10"/>
      <c r="AD182" s="10"/>
      <c r="AE182" s="10"/>
      <c r="AF182" s="98"/>
      <c r="AG182" s="98"/>
      <c r="AH182" s="98"/>
      <c r="AI182" s="98"/>
      <c r="AJ182" s="98"/>
      <c r="AK182" s="98"/>
      <c r="AL182" s="107"/>
      <c r="AM182" s="114"/>
    </row>
    <row r="183" spans="1:39" x14ac:dyDescent="0.2">
      <c r="A183" s="6"/>
      <c r="B183" s="97"/>
      <c r="C183" s="6"/>
      <c r="D183" s="82"/>
      <c r="E183" s="7"/>
      <c r="F183" s="7"/>
      <c r="G183" s="95"/>
      <c r="H183" s="95"/>
      <c r="I183" s="85"/>
      <c r="J183" s="85"/>
      <c r="K183" s="85"/>
      <c r="L183" s="92"/>
      <c r="M183" s="104"/>
      <c r="N183" s="104"/>
      <c r="O183" s="76"/>
      <c r="P183" s="9"/>
      <c r="Q183" s="10"/>
      <c r="R183" s="10"/>
      <c r="S183" s="8"/>
      <c r="T183" s="8"/>
      <c r="U183" s="8"/>
      <c r="V183" s="8"/>
      <c r="W183" s="8"/>
      <c r="X183" s="8"/>
      <c r="Y183" s="8"/>
      <c r="Z183" s="10"/>
      <c r="AA183" s="10"/>
      <c r="AB183" s="10"/>
      <c r="AC183" s="10"/>
      <c r="AD183" s="10"/>
      <c r="AE183" s="10"/>
      <c r="AF183" s="98"/>
      <c r="AG183" s="98"/>
      <c r="AH183" s="98"/>
      <c r="AI183" s="98"/>
      <c r="AJ183" s="98"/>
      <c r="AK183" s="98"/>
      <c r="AL183" s="107"/>
      <c r="AM183" s="114"/>
    </row>
    <row r="184" spans="1:39" x14ac:dyDescent="0.2">
      <c r="A184" s="6"/>
      <c r="B184" s="97"/>
      <c r="C184" s="6"/>
      <c r="D184" s="82"/>
      <c r="E184" s="7"/>
      <c r="F184" s="7"/>
      <c r="G184" s="95"/>
      <c r="H184" s="95"/>
      <c r="I184" s="85"/>
      <c r="J184" s="85"/>
      <c r="K184" s="85"/>
      <c r="L184" s="92"/>
      <c r="M184" s="104"/>
      <c r="N184" s="104"/>
      <c r="O184" s="76"/>
      <c r="P184" s="9"/>
      <c r="Q184" s="10"/>
      <c r="R184" s="10"/>
      <c r="S184" s="8"/>
      <c r="T184" s="8"/>
      <c r="U184" s="8"/>
      <c r="V184" s="8"/>
      <c r="W184" s="8"/>
      <c r="X184" s="8"/>
      <c r="Y184" s="8"/>
      <c r="Z184" s="10"/>
      <c r="AA184" s="10"/>
      <c r="AB184" s="10"/>
      <c r="AC184" s="10"/>
      <c r="AD184" s="10"/>
      <c r="AE184" s="10"/>
      <c r="AF184" s="98"/>
      <c r="AG184" s="98"/>
      <c r="AH184" s="98"/>
      <c r="AI184" s="98"/>
      <c r="AJ184" s="98"/>
      <c r="AK184" s="98"/>
      <c r="AL184" s="107"/>
      <c r="AM184" s="114"/>
    </row>
    <row r="185" spans="1:39" x14ac:dyDescent="0.2">
      <c r="A185" s="6"/>
      <c r="B185" s="97"/>
      <c r="C185" s="6"/>
      <c r="D185" s="82"/>
      <c r="E185" s="7"/>
      <c r="F185" s="7"/>
      <c r="G185" s="95"/>
      <c r="H185" s="95"/>
      <c r="I185" s="85"/>
      <c r="J185" s="85"/>
      <c r="K185" s="85"/>
      <c r="L185" s="92"/>
      <c r="M185" s="104"/>
      <c r="N185" s="104"/>
      <c r="O185" s="76"/>
      <c r="P185" s="9"/>
      <c r="Q185" s="10"/>
      <c r="R185" s="10"/>
      <c r="S185" s="8"/>
      <c r="T185" s="8"/>
      <c r="U185" s="8"/>
      <c r="V185" s="8"/>
      <c r="W185" s="8"/>
      <c r="X185" s="8"/>
      <c r="Y185" s="8"/>
      <c r="Z185" s="10"/>
      <c r="AA185" s="10"/>
      <c r="AB185" s="10"/>
      <c r="AC185" s="10"/>
      <c r="AD185" s="10"/>
      <c r="AE185" s="10"/>
      <c r="AF185" s="98"/>
      <c r="AG185" s="98"/>
      <c r="AH185" s="98"/>
      <c r="AI185" s="98"/>
      <c r="AJ185" s="98"/>
      <c r="AK185" s="98"/>
      <c r="AL185" s="107"/>
      <c r="AM185" s="114"/>
    </row>
    <row r="186" spans="1:39" x14ac:dyDescent="0.2">
      <c r="A186" s="6"/>
      <c r="B186" s="97"/>
      <c r="C186" s="6"/>
      <c r="D186" s="82"/>
      <c r="E186" s="7"/>
      <c r="F186" s="7"/>
      <c r="G186" s="95"/>
      <c r="H186" s="95"/>
      <c r="I186" s="85"/>
      <c r="J186" s="85"/>
      <c r="K186" s="85"/>
      <c r="L186" s="92"/>
      <c r="M186" s="104"/>
      <c r="N186" s="104"/>
      <c r="O186" s="76"/>
      <c r="P186" s="9"/>
      <c r="Q186" s="10"/>
      <c r="R186" s="10"/>
      <c r="S186" s="8"/>
      <c r="T186" s="8"/>
      <c r="U186" s="8"/>
      <c r="V186" s="8"/>
      <c r="W186" s="8"/>
      <c r="X186" s="8"/>
      <c r="Y186" s="8"/>
      <c r="Z186" s="10"/>
      <c r="AA186" s="10"/>
      <c r="AB186" s="10"/>
      <c r="AC186" s="10"/>
      <c r="AD186" s="10"/>
      <c r="AE186" s="10"/>
      <c r="AF186" s="98"/>
      <c r="AG186" s="98"/>
      <c r="AH186" s="98"/>
      <c r="AI186" s="98"/>
      <c r="AJ186" s="98"/>
      <c r="AK186" s="98"/>
      <c r="AL186" s="107"/>
      <c r="AM186" s="114"/>
    </row>
    <row r="187" spans="1:39" x14ac:dyDescent="0.2">
      <c r="A187" s="6"/>
      <c r="B187" s="97"/>
      <c r="C187" s="6"/>
      <c r="D187" s="82"/>
      <c r="E187" s="7"/>
      <c r="F187" s="7"/>
      <c r="G187" s="95"/>
      <c r="H187" s="95"/>
      <c r="I187" s="85"/>
      <c r="J187" s="85"/>
      <c r="K187" s="85"/>
      <c r="L187" s="92"/>
      <c r="M187" s="104"/>
      <c r="N187" s="104"/>
      <c r="O187" s="76"/>
      <c r="P187" s="9"/>
      <c r="Q187" s="10"/>
      <c r="R187" s="10"/>
      <c r="S187" s="8"/>
      <c r="T187" s="8"/>
      <c r="U187" s="8"/>
      <c r="V187" s="8"/>
      <c r="W187" s="8"/>
      <c r="X187" s="8"/>
      <c r="Y187" s="8"/>
      <c r="Z187" s="10"/>
      <c r="AA187" s="10"/>
      <c r="AB187" s="10"/>
      <c r="AC187" s="10"/>
      <c r="AD187" s="10"/>
      <c r="AE187" s="10"/>
      <c r="AF187" s="98"/>
      <c r="AG187" s="98"/>
      <c r="AH187" s="98"/>
      <c r="AI187" s="98"/>
      <c r="AJ187" s="98"/>
      <c r="AK187" s="98"/>
      <c r="AL187" s="107"/>
      <c r="AM187" s="114"/>
    </row>
    <row r="188" spans="1:39" x14ac:dyDescent="0.2">
      <c r="A188" s="6"/>
      <c r="B188" s="97"/>
      <c r="C188" s="6"/>
      <c r="D188" s="82"/>
      <c r="E188" s="7"/>
      <c r="F188" s="7"/>
      <c r="G188" s="95"/>
      <c r="H188" s="95"/>
      <c r="I188" s="85"/>
      <c r="J188" s="85"/>
      <c r="K188" s="85"/>
      <c r="L188" s="92"/>
      <c r="M188" s="104"/>
      <c r="N188" s="104"/>
      <c r="O188" s="76"/>
      <c r="P188" s="9"/>
      <c r="Q188" s="10"/>
      <c r="R188" s="10"/>
      <c r="S188" s="8"/>
      <c r="T188" s="8"/>
      <c r="U188" s="8"/>
      <c r="V188" s="8"/>
      <c r="W188" s="8"/>
      <c r="X188" s="8"/>
      <c r="Y188" s="8"/>
      <c r="Z188" s="10"/>
      <c r="AA188" s="10"/>
      <c r="AB188" s="10"/>
      <c r="AC188" s="10"/>
      <c r="AD188" s="10"/>
      <c r="AE188" s="10"/>
      <c r="AF188" s="98"/>
      <c r="AG188" s="98"/>
      <c r="AH188" s="98"/>
      <c r="AI188" s="98"/>
      <c r="AJ188" s="98"/>
      <c r="AK188" s="98"/>
      <c r="AL188" s="107"/>
      <c r="AM188" s="114"/>
    </row>
    <row r="189" spans="1:39" x14ac:dyDescent="0.2">
      <c r="A189" s="6"/>
      <c r="B189" s="97"/>
      <c r="C189" s="6"/>
      <c r="D189" s="82"/>
      <c r="E189" s="7"/>
      <c r="F189" s="7"/>
      <c r="G189" s="95"/>
      <c r="H189" s="95"/>
      <c r="I189" s="85"/>
      <c r="J189" s="85"/>
      <c r="K189" s="85"/>
      <c r="L189" s="92"/>
      <c r="M189" s="104"/>
      <c r="N189" s="104"/>
      <c r="O189" s="76"/>
      <c r="P189" s="9"/>
      <c r="Q189" s="10"/>
      <c r="R189" s="10"/>
      <c r="S189" s="8"/>
      <c r="T189" s="8"/>
      <c r="U189" s="8"/>
      <c r="V189" s="8"/>
      <c r="W189" s="8"/>
      <c r="X189" s="8"/>
      <c r="Y189" s="8"/>
      <c r="Z189" s="10"/>
      <c r="AA189" s="10"/>
      <c r="AB189" s="10"/>
      <c r="AC189" s="10"/>
      <c r="AD189" s="10"/>
      <c r="AE189" s="10"/>
      <c r="AF189" s="98"/>
      <c r="AG189" s="98"/>
      <c r="AH189" s="98"/>
      <c r="AI189" s="98"/>
      <c r="AJ189" s="98"/>
      <c r="AK189" s="98"/>
      <c r="AL189" s="107"/>
      <c r="AM189" s="114"/>
    </row>
    <row r="190" spans="1:39" x14ac:dyDescent="0.2">
      <c r="A190" s="6"/>
      <c r="B190" s="97"/>
      <c r="C190" s="6"/>
      <c r="D190" s="82"/>
      <c r="E190" s="7"/>
      <c r="F190" s="7"/>
      <c r="G190" s="95"/>
      <c r="H190" s="95"/>
      <c r="I190" s="85"/>
      <c r="J190" s="85"/>
      <c r="K190" s="85"/>
      <c r="L190" s="92"/>
      <c r="M190" s="104"/>
      <c r="N190" s="104"/>
      <c r="O190" s="76"/>
      <c r="P190" s="9"/>
      <c r="Q190" s="10"/>
      <c r="R190" s="10"/>
      <c r="S190" s="8"/>
      <c r="T190" s="8"/>
      <c r="U190" s="8"/>
      <c r="V190" s="8"/>
      <c r="W190" s="8"/>
      <c r="X190" s="8"/>
      <c r="Y190" s="8"/>
      <c r="Z190" s="10"/>
      <c r="AA190" s="10"/>
      <c r="AB190" s="10"/>
      <c r="AC190" s="10"/>
      <c r="AD190" s="10"/>
      <c r="AE190" s="10"/>
      <c r="AF190" s="98"/>
      <c r="AG190" s="98"/>
      <c r="AH190" s="98"/>
      <c r="AI190" s="98"/>
      <c r="AJ190" s="98"/>
      <c r="AK190" s="98"/>
      <c r="AL190" s="107"/>
      <c r="AM190" s="114"/>
    </row>
    <row r="191" spans="1:39" x14ac:dyDescent="0.2">
      <c r="A191" s="6"/>
      <c r="B191" s="97"/>
      <c r="C191" s="6"/>
      <c r="D191" s="82"/>
      <c r="E191" s="7"/>
      <c r="F191" s="7"/>
      <c r="G191" s="95"/>
      <c r="H191" s="95"/>
      <c r="I191" s="85"/>
      <c r="J191" s="85"/>
      <c r="K191" s="85"/>
      <c r="L191" s="92"/>
      <c r="M191" s="104"/>
      <c r="N191" s="104"/>
      <c r="O191" s="76"/>
      <c r="P191" s="9"/>
      <c r="Q191" s="10"/>
      <c r="R191" s="10"/>
      <c r="S191" s="8"/>
      <c r="T191" s="8"/>
      <c r="U191" s="8"/>
      <c r="V191" s="8"/>
      <c r="W191" s="8"/>
      <c r="X191" s="8"/>
      <c r="Y191" s="8"/>
      <c r="Z191" s="10"/>
      <c r="AA191" s="10"/>
      <c r="AB191" s="10"/>
      <c r="AC191" s="10"/>
      <c r="AD191" s="10"/>
      <c r="AE191" s="10"/>
      <c r="AF191" s="98"/>
      <c r="AG191" s="98"/>
      <c r="AH191" s="98"/>
      <c r="AI191" s="98"/>
      <c r="AJ191" s="98"/>
      <c r="AK191" s="98"/>
      <c r="AL191" s="107"/>
      <c r="AM191" s="114"/>
    </row>
    <row r="192" spans="1:39" x14ac:dyDescent="0.2">
      <c r="A192" s="6"/>
      <c r="B192" s="97"/>
      <c r="C192" s="6"/>
      <c r="D192" s="82"/>
      <c r="E192" s="7"/>
      <c r="F192" s="7"/>
      <c r="G192" s="95"/>
      <c r="H192" s="95"/>
      <c r="I192" s="85"/>
      <c r="J192" s="85"/>
      <c r="K192" s="85"/>
      <c r="L192" s="92"/>
      <c r="M192" s="104"/>
      <c r="N192" s="104"/>
      <c r="O192" s="76"/>
      <c r="P192" s="9"/>
      <c r="Q192" s="10"/>
      <c r="R192" s="10"/>
      <c r="S192" s="8"/>
      <c r="T192" s="8"/>
      <c r="U192" s="8"/>
      <c r="V192" s="8"/>
      <c r="W192" s="8"/>
      <c r="X192" s="8"/>
      <c r="Y192" s="8"/>
      <c r="Z192" s="10"/>
      <c r="AA192" s="10"/>
      <c r="AB192" s="10"/>
      <c r="AC192" s="10"/>
      <c r="AD192" s="10"/>
      <c r="AE192" s="10"/>
      <c r="AF192" s="98"/>
      <c r="AG192" s="98"/>
      <c r="AH192" s="98"/>
      <c r="AI192" s="98"/>
      <c r="AJ192" s="98"/>
      <c r="AK192" s="98"/>
      <c r="AL192" s="107"/>
      <c r="AM192" s="114"/>
    </row>
    <row r="193" spans="1:39" x14ac:dyDescent="0.2">
      <c r="A193" s="6"/>
      <c r="B193" s="97"/>
      <c r="C193" s="6"/>
      <c r="D193" s="82"/>
      <c r="E193" s="7"/>
      <c r="F193" s="7"/>
      <c r="G193" s="95"/>
      <c r="H193" s="95"/>
      <c r="I193" s="85"/>
      <c r="J193" s="85"/>
      <c r="K193" s="85"/>
      <c r="L193" s="92"/>
      <c r="M193" s="104"/>
      <c r="N193" s="104"/>
      <c r="O193" s="76"/>
      <c r="P193" s="9"/>
      <c r="Q193" s="10"/>
      <c r="R193" s="10"/>
      <c r="S193" s="8"/>
      <c r="T193" s="8"/>
      <c r="U193" s="8"/>
      <c r="V193" s="8"/>
      <c r="W193" s="8"/>
      <c r="X193" s="8"/>
      <c r="Y193" s="8"/>
      <c r="Z193" s="10"/>
      <c r="AA193" s="10"/>
      <c r="AB193" s="10"/>
      <c r="AC193" s="10"/>
      <c r="AD193" s="10"/>
      <c r="AE193" s="10"/>
      <c r="AF193" s="98"/>
      <c r="AG193" s="98"/>
      <c r="AH193" s="98"/>
      <c r="AI193" s="98"/>
      <c r="AJ193" s="98"/>
      <c r="AK193" s="98"/>
      <c r="AL193" s="107"/>
      <c r="AM193" s="114"/>
    </row>
    <row r="194" spans="1:39" x14ac:dyDescent="0.2">
      <c r="A194" s="6"/>
      <c r="B194" s="97"/>
      <c r="C194" s="6"/>
      <c r="D194" s="82"/>
      <c r="E194" s="7"/>
      <c r="F194" s="7"/>
      <c r="G194" s="95"/>
      <c r="H194" s="95"/>
      <c r="I194" s="85"/>
      <c r="J194" s="85"/>
      <c r="K194" s="85"/>
      <c r="L194" s="92"/>
      <c r="M194" s="104"/>
      <c r="N194" s="104"/>
      <c r="O194" s="76"/>
      <c r="P194" s="9"/>
      <c r="Q194" s="10"/>
      <c r="R194" s="10"/>
      <c r="S194" s="8"/>
      <c r="T194" s="8"/>
      <c r="U194" s="8"/>
      <c r="V194" s="8"/>
      <c r="W194" s="8"/>
      <c r="X194" s="8"/>
      <c r="Y194" s="8"/>
      <c r="Z194" s="10"/>
      <c r="AA194" s="10"/>
      <c r="AB194" s="10"/>
      <c r="AC194" s="10"/>
      <c r="AD194" s="10"/>
      <c r="AE194" s="10"/>
      <c r="AF194" s="98"/>
      <c r="AG194" s="98"/>
      <c r="AH194" s="98"/>
      <c r="AI194" s="98"/>
      <c r="AJ194" s="98"/>
      <c r="AK194" s="98"/>
      <c r="AL194" s="107"/>
      <c r="AM194" s="114"/>
    </row>
    <row r="195" spans="1:39" x14ac:dyDescent="0.2">
      <c r="A195" s="6"/>
      <c r="B195" s="97"/>
      <c r="C195" s="6"/>
      <c r="D195" s="82"/>
      <c r="E195" s="7"/>
      <c r="F195" s="7"/>
      <c r="G195" s="95"/>
      <c r="H195" s="95"/>
      <c r="I195" s="85"/>
      <c r="J195" s="85"/>
      <c r="K195" s="85"/>
      <c r="L195" s="92"/>
      <c r="M195" s="104"/>
      <c r="N195" s="104"/>
      <c r="O195" s="76"/>
      <c r="P195" s="9"/>
      <c r="Q195" s="10"/>
      <c r="R195" s="10"/>
      <c r="S195" s="8"/>
      <c r="T195" s="8"/>
      <c r="U195" s="8"/>
      <c r="V195" s="8"/>
      <c r="W195" s="8"/>
      <c r="X195" s="8"/>
      <c r="Y195" s="8"/>
      <c r="Z195" s="10"/>
      <c r="AA195" s="10"/>
      <c r="AB195" s="10"/>
      <c r="AC195" s="10"/>
      <c r="AD195" s="10"/>
      <c r="AE195" s="10"/>
      <c r="AF195" s="98"/>
      <c r="AG195" s="98"/>
      <c r="AH195" s="98"/>
      <c r="AI195" s="98"/>
      <c r="AJ195" s="98"/>
      <c r="AK195" s="98"/>
      <c r="AL195" s="107"/>
      <c r="AM195" s="114"/>
    </row>
    <row r="196" spans="1:39" x14ac:dyDescent="0.2">
      <c r="A196" s="6"/>
      <c r="B196" s="97"/>
      <c r="C196" s="6"/>
      <c r="D196" s="82"/>
      <c r="E196" s="7"/>
      <c r="F196" s="7"/>
      <c r="G196" s="95"/>
      <c r="H196" s="95"/>
      <c r="I196" s="85"/>
      <c r="J196" s="85"/>
      <c r="K196" s="85"/>
      <c r="L196" s="92"/>
      <c r="M196" s="104"/>
      <c r="N196" s="104"/>
      <c r="O196" s="76"/>
      <c r="P196" s="9"/>
      <c r="Q196" s="10"/>
      <c r="R196" s="10"/>
      <c r="S196" s="8"/>
      <c r="T196" s="8"/>
      <c r="U196" s="8"/>
      <c r="V196" s="8"/>
      <c r="W196" s="8"/>
      <c r="X196" s="8"/>
      <c r="Y196" s="8"/>
      <c r="Z196" s="10"/>
      <c r="AA196" s="10"/>
      <c r="AB196" s="10"/>
      <c r="AC196" s="10"/>
      <c r="AD196" s="10"/>
      <c r="AE196" s="10"/>
      <c r="AF196" s="98"/>
      <c r="AG196" s="98"/>
      <c r="AH196" s="98"/>
      <c r="AI196" s="98"/>
      <c r="AJ196" s="98"/>
      <c r="AK196" s="98"/>
      <c r="AL196" s="107"/>
      <c r="AM196" s="114"/>
    </row>
    <row r="197" spans="1:39" x14ac:dyDescent="0.2">
      <c r="A197" s="6"/>
      <c r="B197" s="97"/>
      <c r="C197" s="6"/>
      <c r="D197" s="82"/>
      <c r="E197" s="7"/>
      <c r="F197" s="7"/>
      <c r="G197" s="95"/>
      <c r="H197" s="95"/>
      <c r="I197" s="85"/>
      <c r="K197" s="85"/>
      <c r="L197" s="92"/>
      <c r="M197" s="104"/>
      <c r="N197" s="104"/>
      <c r="O197" s="76"/>
      <c r="P197" s="9"/>
      <c r="Q197" s="10"/>
      <c r="R197" s="10"/>
      <c r="S197" s="8"/>
      <c r="T197" s="8"/>
      <c r="U197" s="8"/>
      <c r="V197" s="8"/>
      <c r="W197" s="8"/>
      <c r="X197" s="8"/>
      <c r="Y197" s="8"/>
      <c r="Z197" s="10"/>
      <c r="AA197" s="10"/>
      <c r="AB197" s="10"/>
      <c r="AC197" s="10"/>
      <c r="AD197" s="10"/>
      <c r="AE197" s="10"/>
      <c r="AF197" s="98"/>
      <c r="AG197" s="98"/>
      <c r="AH197" s="98"/>
      <c r="AI197" s="98"/>
      <c r="AJ197" s="98"/>
      <c r="AK197" s="98"/>
      <c r="AL197" s="107"/>
      <c r="AM197" s="114"/>
    </row>
    <row r="198" spans="1:39" x14ac:dyDescent="0.2">
      <c r="A198" s="6"/>
      <c r="B198" s="97"/>
      <c r="C198" s="6"/>
      <c r="D198" s="82"/>
      <c r="E198" s="7"/>
      <c r="F198" s="7"/>
      <c r="G198" s="95"/>
      <c r="H198" s="95"/>
      <c r="I198" s="85"/>
      <c r="J198" s="85"/>
      <c r="K198" s="85"/>
      <c r="L198" s="92"/>
      <c r="M198" s="104"/>
      <c r="N198" s="104"/>
      <c r="O198" s="76"/>
      <c r="P198" s="9"/>
      <c r="Q198" s="10"/>
      <c r="R198" s="10"/>
      <c r="S198" s="8"/>
      <c r="T198" s="8"/>
      <c r="U198" s="8"/>
      <c r="V198" s="8"/>
      <c r="W198" s="8"/>
      <c r="X198" s="8"/>
      <c r="Y198" s="8"/>
      <c r="Z198" s="10"/>
      <c r="AA198" s="10"/>
      <c r="AB198" s="10"/>
      <c r="AC198" s="10"/>
      <c r="AD198" s="10"/>
      <c r="AE198" s="10"/>
      <c r="AF198" s="98"/>
      <c r="AG198" s="98"/>
      <c r="AH198" s="98"/>
      <c r="AI198" s="98"/>
      <c r="AJ198" s="98"/>
      <c r="AK198" s="98"/>
      <c r="AL198" s="107"/>
      <c r="AM198" s="114"/>
    </row>
    <row r="199" spans="1:39" x14ac:dyDescent="0.2">
      <c r="A199" s="6"/>
      <c r="B199" s="97"/>
      <c r="C199" s="6"/>
      <c r="D199" s="82"/>
      <c r="E199" s="7"/>
      <c r="F199" s="7"/>
      <c r="G199" s="95"/>
      <c r="H199" s="95"/>
      <c r="I199" s="85"/>
      <c r="J199" s="85"/>
      <c r="K199" s="85"/>
      <c r="L199" s="92"/>
      <c r="M199" s="104"/>
      <c r="N199" s="104"/>
      <c r="O199" s="76"/>
      <c r="P199" s="9"/>
      <c r="Q199" s="10"/>
      <c r="R199" s="10"/>
      <c r="S199" s="8"/>
      <c r="T199" s="8"/>
      <c r="U199" s="8"/>
      <c r="V199" s="8"/>
      <c r="W199" s="8"/>
      <c r="X199" s="8"/>
      <c r="Y199" s="8"/>
      <c r="Z199" s="10"/>
      <c r="AA199" s="10"/>
      <c r="AB199" s="10"/>
      <c r="AC199" s="10"/>
      <c r="AD199" s="10"/>
      <c r="AE199" s="10"/>
      <c r="AF199" s="98"/>
      <c r="AG199" s="98"/>
      <c r="AH199" s="98"/>
      <c r="AI199" s="98"/>
      <c r="AJ199" s="98"/>
      <c r="AK199" s="98"/>
      <c r="AL199" s="107"/>
      <c r="AM199" s="114"/>
    </row>
    <row r="200" spans="1:39" x14ac:dyDescent="0.2">
      <c r="A200" s="6"/>
      <c r="B200" s="97"/>
      <c r="C200" s="6"/>
      <c r="D200" s="82"/>
      <c r="E200" s="7"/>
      <c r="F200" s="7"/>
      <c r="G200" s="95"/>
      <c r="H200" s="95"/>
      <c r="I200" s="85"/>
      <c r="J200" s="85"/>
      <c r="K200" s="85"/>
      <c r="L200" s="92"/>
      <c r="M200" s="104"/>
      <c r="N200" s="104"/>
      <c r="O200" s="76"/>
      <c r="P200" s="9"/>
      <c r="Q200" s="10"/>
      <c r="R200" s="10"/>
      <c r="S200" s="8"/>
      <c r="T200" s="8"/>
      <c r="U200" s="8"/>
      <c r="V200" s="8"/>
      <c r="W200" s="8"/>
      <c r="X200" s="8"/>
      <c r="Y200" s="8"/>
      <c r="Z200" s="10"/>
      <c r="AA200" s="10"/>
      <c r="AB200" s="10"/>
      <c r="AC200" s="10"/>
      <c r="AD200" s="10"/>
      <c r="AE200" s="10"/>
      <c r="AF200" s="98"/>
      <c r="AG200" s="98"/>
      <c r="AH200" s="98"/>
      <c r="AI200" s="98"/>
      <c r="AJ200" s="98"/>
      <c r="AK200" s="98"/>
      <c r="AL200" s="107"/>
      <c r="AM200" s="114"/>
    </row>
    <row r="201" spans="1:39" x14ac:dyDescent="0.2">
      <c r="A201" s="6"/>
      <c r="B201" s="97"/>
      <c r="C201" s="6"/>
      <c r="D201" s="82"/>
      <c r="E201" s="7"/>
      <c r="F201" s="7"/>
      <c r="G201" s="95"/>
      <c r="H201" s="95"/>
      <c r="I201" s="85"/>
      <c r="J201" s="85"/>
      <c r="K201" s="85"/>
      <c r="L201" s="92"/>
      <c r="M201" s="104"/>
      <c r="N201" s="104"/>
      <c r="O201" s="76"/>
      <c r="P201" s="9"/>
      <c r="Q201" s="10"/>
      <c r="R201" s="10"/>
      <c r="S201" s="8"/>
      <c r="T201" s="8"/>
      <c r="U201" s="8"/>
      <c r="V201" s="8"/>
      <c r="W201" s="8"/>
      <c r="X201" s="8"/>
      <c r="Y201" s="8"/>
      <c r="Z201" s="10"/>
      <c r="AA201" s="10"/>
      <c r="AB201" s="10"/>
      <c r="AC201" s="10"/>
      <c r="AD201" s="10"/>
      <c r="AE201" s="10"/>
      <c r="AF201" s="98"/>
      <c r="AG201" s="98"/>
      <c r="AH201" s="98"/>
      <c r="AI201" s="98"/>
      <c r="AJ201" s="98"/>
      <c r="AK201" s="98"/>
      <c r="AL201" s="107"/>
      <c r="AM201" s="114"/>
    </row>
    <row r="202" spans="1:39" x14ac:dyDescent="0.2">
      <c r="A202" s="6"/>
      <c r="B202" s="97"/>
      <c r="C202" s="6"/>
      <c r="D202" s="82"/>
      <c r="E202" s="7"/>
      <c r="F202" s="7"/>
      <c r="G202" s="95"/>
      <c r="H202" s="95"/>
      <c r="I202" s="85"/>
      <c r="J202" s="85"/>
      <c r="K202" s="85"/>
      <c r="L202" s="92"/>
      <c r="M202" s="104"/>
      <c r="N202" s="104"/>
      <c r="O202" s="76"/>
      <c r="P202" s="9"/>
      <c r="Q202" s="10"/>
      <c r="R202" s="10"/>
      <c r="S202" s="8"/>
      <c r="T202" s="8"/>
      <c r="U202" s="8"/>
      <c r="V202" s="8"/>
      <c r="W202" s="8"/>
      <c r="X202" s="8"/>
      <c r="Y202" s="8"/>
      <c r="Z202" s="10"/>
      <c r="AA202" s="10"/>
      <c r="AB202" s="10"/>
      <c r="AC202" s="10"/>
      <c r="AD202" s="10"/>
      <c r="AE202" s="10"/>
      <c r="AF202" s="98"/>
      <c r="AG202" s="98"/>
      <c r="AH202" s="98"/>
      <c r="AI202" s="98"/>
      <c r="AJ202" s="98"/>
      <c r="AK202" s="98"/>
      <c r="AL202" s="107"/>
      <c r="AM202" s="114"/>
    </row>
    <row r="203" spans="1:39" x14ac:dyDescent="0.2">
      <c r="A203" s="6"/>
      <c r="B203" s="97"/>
      <c r="C203" s="6"/>
      <c r="D203" s="82"/>
      <c r="E203" s="7"/>
      <c r="F203" s="7"/>
      <c r="G203" s="95"/>
      <c r="H203" s="95"/>
      <c r="I203" s="85"/>
      <c r="J203" s="85"/>
      <c r="K203" s="85"/>
      <c r="L203" s="92"/>
      <c r="M203" s="104"/>
      <c r="N203" s="104"/>
      <c r="O203" s="76"/>
      <c r="P203" s="9"/>
      <c r="Q203" s="10"/>
      <c r="R203" s="10"/>
      <c r="S203" s="8"/>
      <c r="T203" s="8"/>
      <c r="U203" s="8"/>
      <c r="V203" s="8"/>
      <c r="W203" s="8"/>
      <c r="X203" s="8"/>
      <c r="Y203" s="8"/>
      <c r="Z203" s="10"/>
      <c r="AA203" s="10"/>
      <c r="AB203" s="10"/>
      <c r="AC203" s="10"/>
      <c r="AD203" s="10"/>
      <c r="AE203" s="10"/>
      <c r="AF203" s="98"/>
      <c r="AG203" s="98"/>
      <c r="AH203" s="98"/>
      <c r="AI203" s="98"/>
      <c r="AJ203" s="98"/>
      <c r="AK203" s="98"/>
      <c r="AL203" s="107"/>
      <c r="AM203" s="114"/>
    </row>
    <row r="204" spans="1:39" x14ac:dyDescent="0.2">
      <c r="A204" s="6"/>
      <c r="B204" s="97"/>
      <c r="C204" s="6"/>
      <c r="D204" s="82"/>
      <c r="E204" s="7"/>
      <c r="F204" s="7"/>
      <c r="G204" s="95"/>
      <c r="H204" s="95"/>
      <c r="I204" s="85"/>
      <c r="J204" s="85"/>
      <c r="K204" s="85"/>
      <c r="L204" s="92"/>
      <c r="M204" s="104"/>
      <c r="N204" s="104"/>
      <c r="O204" s="76"/>
      <c r="P204" s="9"/>
      <c r="Q204" s="10"/>
      <c r="R204" s="10"/>
      <c r="S204" s="8"/>
      <c r="T204" s="8"/>
      <c r="U204" s="8"/>
      <c r="V204" s="8"/>
      <c r="W204" s="8"/>
      <c r="X204" s="8"/>
      <c r="Y204" s="8"/>
      <c r="Z204" s="10"/>
      <c r="AA204" s="10"/>
      <c r="AB204" s="10"/>
      <c r="AC204" s="10"/>
      <c r="AD204" s="10"/>
      <c r="AE204" s="10"/>
      <c r="AF204" s="98"/>
      <c r="AG204" s="98"/>
      <c r="AH204" s="98"/>
      <c r="AI204" s="98"/>
      <c r="AJ204" s="98"/>
      <c r="AK204" s="98"/>
      <c r="AL204" s="107"/>
      <c r="AM204" s="114"/>
    </row>
    <row r="205" spans="1:39" x14ac:dyDescent="0.2">
      <c r="A205" s="6"/>
      <c r="B205" s="97"/>
      <c r="C205" s="6"/>
      <c r="D205" s="82"/>
      <c r="E205" s="7"/>
      <c r="F205" s="7"/>
      <c r="G205" s="95"/>
      <c r="H205" s="95"/>
      <c r="I205" s="85"/>
      <c r="J205" s="85"/>
      <c r="K205" s="85"/>
      <c r="L205" s="92"/>
      <c r="M205" s="104"/>
      <c r="N205" s="104"/>
      <c r="O205" s="76"/>
      <c r="P205" s="9"/>
      <c r="Q205" s="10"/>
      <c r="R205" s="10"/>
      <c r="S205" s="8"/>
      <c r="T205" s="8"/>
      <c r="U205" s="8"/>
      <c r="V205" s="8"/>
      <c r="W205" s="8"/>
      <c r="X205" s="8"/>
      <c r="Y205" s="8"/>
      <c r="Z205" s="10"/>
      <c r="AA205" s="10"/>
      <c r="AB205" s="10"/>
      <c r="AC205" s="10"/>
      <c r="AD205" s="10"/>
      <c r="AE205" s="10"/>
      <c r="AF205" s="98"/>
      <c r="AG205" s="98"/>
      <c r="AH205" s="98"/>
      <c r="AI205" s="98"/>
      <c r="AJ205" s="98"/>
      <c r="AK205" s="98"/>
      <c r="AL205" s="107"/>
      <c r="AM205" s="114"/>
    </row>
    <row r="206" spans="1:39" x14ac:dyDescent="0.2">
      <c r="A206" s="6"/>
      <c r="B206" s="97"/>
      <c r="C206" s="6"/>
      <c r="D206" s="82"/>
      <c r="E206" s="7"/>
      <c r="F206" s="7"/>
      <c r="G206" s="95"/>
      <c r="H206" s="95"/>
      <c r="I206" s="85"/>
      <c r="J206" s="85"/>
      <c r="K206" s="85"/>
      <c r="L206" s="92"/>
      <c r="M206" s="104"/>
      <c r="N206" s="104"/>
      <c r="O206" s="76"/>
      <c r="P206" s="9"/>
      <c r="Q206" s="10"/>
      <c r="R206" s="10"/>
      <c r="S206" s="8"/>
      <c r="T206" s="8"/>
      <c r="U206" s="8"/>
      <c r="V206" s="8"/>
      <c r="W206" s="8"/>
      <c r="X206" s="8"/>
      <c r="Y206" s="8"/>
      <c r="Z206" s="10"/>
      <c r="AA206" s="10"/>
      <c r="AB206" s="10"/>
      <c r="AC206" s="10"/>
      <c r="AD206" s="10"/>
      <c r="AE206" s="10"/>
      <c r="AF206" s="98"/>
      <c r="AG206" s="98"/>
      <c r="AH206" s="98"/>
      <c r="AI206" s="98"/>
      <c r="AJ206" s="98"/>
      <c r="AK206" s="98"/>
      <c r="AL206" s="107"/>
      <c r="AM206" s="114"/>
    </row>
    <row r="207" spans="1:39" x14ac:dyDescent="0.2">
      <c r="A207" s="6"/>
      <c r="B207" s="97"/>
      <c r="C207" s="6"/>
      <c r="D207" s="82"/>
      <c r="E207" s="7"/>
      <c r="F207" s="7"/>
      <c r="G207" s="95"/>
      <c r="H207" s="95"/>
      <c r="I207" s="85"/>
      <c r="J207" s="85"/>
      <c r="K207" s="85"/>
      <c r="L207" s="92"/>
      <c r="M207" s="104"/>
      <c r="N207" s="104"/>
      <c r="O207" s="76"/>
      <c r="P207" s="9"/>
      <c r="Q207" s="10"/>
      <c r="R207" s="10"/>
      <c r="S207" s="8"/>
      <c r="T207" s="8"/>
      <c r="U207" s="8"/>
      <c r="V207" s="8"/>
      <c r="W207" s="8"/>
      <c r="X207" s="8"/>
      <c r="Y207" s="8"/>
      <c r="Z207" s="10"/>
      <c r="AA207" s="10"/>
      <c r="AB207" s="10"/>
      <c r="AC207" s="10"/>
      <c r="AD207" s="10"/>
      <c r="AE207" s="10"/>
      <c r="AF207" s="98"/>
      <c r="AG207" s="98"/>
      <c r="AH207" s="98"/>
      <c r="AI207" s="98"/>
      <c r="AJ207" s="98"/>
      <c r="AK207" s="98"/>
      <c r="AL207" s="107"/>
      <c r="AM207" s="114"/>
    </row>
    <row r="208" spans="1:39" x14ac:dyDescent="0.2">
      <c r="A208" s="6"/>
      <c r="B208" s="97"/>
      <c r="C208" s="6"/>
      <c r="D208" s="82"/>
      <c r="E208" s="7"/>
      <c r="F208" s="7"/>
      <c r="G208" s="95"/>
      <c r="H208" s="95"/>
      <c r="I208" s="85"/>
      <c r="J208" s="85"/>
      <c r="K208" s="85"/>
      <c r="L208" s="92"/>
      <c r="M208" s="104"/>
      <c r="N208" s="104"/>
      <c r="O208" s="76"/>
      <c r="P208" s="9"/>
      <c r="Q208" s="10"/>
      <c r="R208" s="10"/>
      <c r="S208" s="8"/>
      <c r="T208" s="8"/>
      <c r="U208" s="8"/>
      <c r="V208" s="8"/>
      <c r="W208" s="8"/>
      <c r="X208" s="8"/>
      <c r="Y208" s="8"/>
      <c r="Z208" s="10"/>
      <c r="AA208" s="10"/>
      <c r="AB208" s="10"/>
      <c r="AC208" s="10"/>
      <c r="AD208" s="10"/>
      <c r="AE208" s="10"/>
      <c r="AF208" s="98"/>
      <c r="AG208" s="98"/>
      <c r="AH208" s="98"/>
      <c r="AI208" s="98"/>
      <c r="AJ208" s="98"/>
      <c r="AK208" s="98"/>
      <c r="AL208" s="107"/>
      <c r="AM208" s="114"/>
    </row>
    <row r="209" spans="1:39" x14ac:dyDescent="0.2">
      <c r="A209" s="6"/>
      <c r="B209" s="97"/>
      <c r="C209" s="6"/>
      <c r="D209" s="82"/>
      <c r="E209" s="7"/>
      <c r="F209" s="7"/>
      <c r="G209" s="95"/>
      <c r="H209" s="95"/>
      <c r="I209" s="85"/>
      <c r="J209" s="85"/>
      <c r="K209" s="85"/>
      <c r="L209" s="92"/>
      <c r="M209" s="104"/>
      <c r="N209" s="104"/>
      <c r="O209" s="76"/>
      <c r="P209" s="9"/>
      <c r="Q209" s="10"/>
      <c r="R209" s="10"/>
      <c r="S209" s="8"/>
      <c r="T209" s="8"/>
      <c r="U209" s="8"/>
      <c r="V209" s="8"/>
      <c r="W209" s="8"/>
      <c r="X209" s="8"/>
      <c r="Y209" s="8"/>
      <c r="Z209" s="10"/>
      <c r="AA209" s="10"/>
      <c r="AB209" s="10"/>
      <c r="AC209" s="10"/>
      <c r="AD209" s="10"/>
      <c r="AE209" s="10"/>
      <c r="AF209" s="98"/>
      <c r="AG209" s="98"/>
      <c r="AH209" s="98"/>
      <c r="AI209" s="98"/>
      <c r="AJ209" s="98"/>
      <c r="AK209" s="98"/>
      <c r="AL209" s="107"/>
      <c r="AM209" s="114"/>
    </row>
    <row r="210" spans="1:39" x14ac:dyDescent="0.2">
      <c r="A210" s="6"/>
      <c r="B210" s="97"/>
      <c r="C210" s="6"/>
      <c r="D210" s="82"/>
      <c r="E210" s="7"/>
      <c r="F210" s="7"/>
      <c r="G210" s="95"/>
      <c r="H210" s="95"/>
      <c r="I210" s="85"/>
      <c r="J210" s="85"/>
      <c r="K210" s="85"/>
      <c r="L210" s="92"/>
      <c r="M210" s="104"/>
      <c r="N210" s="104"/>
      <c r="O210" s="76"/>
      <c r="P210" s="9"/>
      <c r="Q210" s="10"/>
      <c r="R210" s="10"/>
      <c r="S210" s="8"/>
      <c r="T210" s="8"/>
      <c r="U210" s="8"/>
      <c r="V210" s="8"/>
      <c r="W210" s="8"/>
      <c r="X210" s="8"/>
      <c r="Y210" s="8"/>
      <c r="Z210" s="10"/>
      <c r="AA210" s="10"/>
      <c r="AB210" s="10"/>
      <c r="AC210" s="10"/>
      <c r="AD210" s="10"/>
      <c r="AE210" s="10"/>
      <c r="AF210" s="98"/>
      <c r="AG210" s="98"/>
      <c r="AH210" s="98"/>
      <c r="AI210" s="98"/>
      <c r="AJ210" s="98"/>
      <c r="AK210" s="98"/>
      <c r="AL210" s="107"/>
      <c r="AM210" s="114"/>
    </row>
    <row r="211" spans="1:39" x14ac:dyDescent="0.2">
      <c r="A211" s="6"/>
      <c r="B211" s="97"/>
      <c r="C211" s="6"/>
      <c r="D211" s="82"/>
      <c r="E211" s="7"/>
      <c r="F211" s="7"/>
      <c r="G211" s="95"/>
      <c r="H211" s="95"/>
      <c r="I211" s="85"/>
      <c r="J211" s="85"/>
      <c r="K211" s="85"/>
      <c r="L211" s="92"/>
      <c r="M211" s="104"/>
      <c r="N211" s="104"/>
      <c r="O211" s="76"/>
      <c r="P211" s="9"/>
      <c r="Q211" s="10"/>
      <c r="R211" s="10"/>
      <c r="S211" s="8"/>
      <c r="T211" s="8"/>
      <c r="U211" s="8"/>
      <c r="V211" s="8"/>
      <c r="W211" s="8"/>
      <c r="X211" s="8"/>
      <c r="Y211" s="8"/>
      <c r="Z211" s="10"/>
      <c r="AA211" s="10"/>
      <c r="AB211" s="10"/>
      <c r="AC211" s="10"/>
      <c r="AD211" s="10"/>
      <c r="AE211" s="10"/>
      <c r="AF211" s="98"/>
      <c r="AG211" s="98"/>
      <c r="AH211" s="98"/>
      <c r="AI211" s="98"/>
      <c r="AJ211" s="98"/>
      <c r="AK211" s="98"/>
      <c r="AL211" s="107"/>
      <c r="AM211" s="114"/>
    </row>
    <row r="212" spans="1:39" x14ac:dyDescent="0.2">
      <c r="A212" s="6"/>
      <c r="B212" s="97"/>
      <c r="C212" s="6"/>
      <c r="D212" s="82"/>
      <c r="E212" s="7"/>
      <c r="F212" s="7"/>
      <c r="G212" s="95"/>
      <c r="H212" s="95"/>
      <c r="I212" s="85"/>
      <c r="J212" s="85"/>
      <c r="K212" s="85"/>
      <c r="L212" s="92"/>
      <c r="M212" s="104"/>
      <c r="N212" s="104"/>
      <c r="O212" s="76"/>
      <c r="P212" s="9"/>
      <c r="Q212" s="10"/>
      <c r="R212" s="10"/>
      <c r="S212" s="8"/>
      <c r="T212" s="8"/>
      <c r="U212" s="8"/>
      <c r="V212" s="8"/>
      <c r="W212" s="8"/>
      <c r="X212" s="8"/>
      <c r="Y212" s="8"/>
      <c r="Z212" s="10"/>
      <c r="AA212" s="10"/>
      <c r="AB212" s="10"/>
      <c r="AC212" s="10"/>
      <c r="AD212" s="10"/>
      <c r="AE212" s="10"/>
      <c r="AF212" s="98"/>
      <c r="AG212" s="98"/>
      <c r="AH212" s="98"/>
      <c r="AI212" s="98"/>
      <c r="AJ212" s="98"/>
      <c r="AK212" s="98"/>
      <c r="AL212" s="107"/>
      <c r="AM212" s="114"/>
    </row>
    <row r="213" spans="1:39" x14ac:dyDescent="0.2">
      <c r="A213" s="6"/>
      <c r="B213" s="97"/>
      <c r="C213" s="6"/>
      <c r="D213" s="82"/>
      <c r="E213" s="7"/>
      <c r="F213" s="7"/>
      <c r="G213" s="95"/>
      <c r="H213" s="95"/>
      <c r="I213" s="85"/>
      <c r="J213" s="85"/>
      <c r="K213" s="85"/>
      <c r="L213" s="92"/>
      <c r="M213" s="104"/>
      <c r="N213" s="104"/>
      <c r="O213" s="76"/>
      <c r="P213" s="9"/>
      <c r="Q213" s="10"/>
      <c r="R213" s="10"/>
      <c r="S213" s="8"/>
      <c r="T213" s="8"/>
      <c r="U213" s="8"/>
      <c r="V213" s="8"/>
      <c r="W213" s="8"/>
      <c r="X213" s="8"/>
      <c r="Y213" s="8"/>
      <c r="Z213" s="10"/>
      <c r="AA213" s="10"/>
      <c r="AB213" s="10"/>
      <c r="AC213" s="10"/>
      <c r="AD213" s="10"/>
      <c r="AE213" s="10"/>
      <c r="AF213" s="98"/>
      <c r="AG213" s="98"/>
      <c r="AH213" s="98"/>
      <c r="AI213" s="98"/>
      <c r="AJ213" s="98"/>
      <c r="AK213" s="98"/>
      <c r="AL213" s="107"/>
      <c r="AM213" s="114"/>
    </row>
    <row r="214" spans="1:39" x14ac:dyDescent="0.2">
      <c r="A214" s="6"/>
      <c r="B214" s="97"/>
      <c r="C214" s="6"/>
      <c r="D214" s="82"/>
      <c r="E214" s="7"/>
      <c r="F214" s="7"/>
      <c r="G214" s="95"/>
      <c r="H214" s="95"/>
      <c r="I214" s="85"/>
      <c r="J214" s="85"/>
      <c r="K214" s="85"/>
      <c r="L214" s="92"/>
      <c r="M214" s="104"/>
      <c r="N214" s="104"/>
      <c r="O214" s="76"/>
      <c r="P214" s="9"/>
      <c r="Q214" s="10"/>
      <c r="R214" s="10"/>
      <c r="S214" s="8"/>
      <c r="T214" s="8"/>
      <c r="U214" s="8"/>
      <c r="V214" s="8"/>
      <c r="W214" s="8"/>
      <c r="X214" s="8"/>
      <c r="Y214" s="8"/>
      <c r="Z214" s="10"/>
      <c r="AA214" s="10"/>
      <c r="AB214" s="10"/>
      <c r="AC214" s="10"/>
      <c r="AD214" s="10"/>
      <c r="AE214" s="10"/>
      <c r="AF214" s="98"/>
      <c r="AG214" s="98"/>
      <c r="AH214" s="98"/>
      <c r="AI214" s="98"/>
      <c r="AJ214" s="98"/>
      <c r="AK214" s="98"/>
      <c r="AL214" s="107"/>
      <c r="AM214" s="114"/>
    </row>
    <row r="215" spans="1:39" x14ac:dyDescent="0.2">
      <c r="A215" s="6"/>
      <c r="B215" s="97"/>
      <c r="C215" s="6"/>
      <c r="D215" s="82"/>
      <c r="E215" s="7"/>
      <c r="F215" s="7"/>
      <c r="G215" s="95"/>
      <c r="H215" s="95"/>
      <c r="I215" s="85"/>
      <c r="J215" s="85"/>
      <c r="K215" s="85"/>
      <c r="L215" s="92"/>
      <c r="M215" s="104"/>
      <c r="N215" s="104"/>
      <c r="O215" s="76"/>
      <c r="P215" s="9"/>
      <c r="Q215" s="10"/>
      <c r="R215" s="10"/>
      <c r="S215" s="8"/>
      <c r="T215" s="8"/>
      <c r="U215" s="8"/>
      <c r="V215" s="8"/>
      <c r="W215" s="8"/>
      <c r="X215" s="8"/>
      <c r="Y215" s="8"/>
      <c r="Z215" s="10"/>
      <c r="AA215" s="10"/>
      <c r="AB215" s="10"/>
      <c r="AC215" s="10"/>
      <c r="AD215" s="10"/>
      <c r="AE215" s="10"/>
      <c r="AF215" s="98"/>
      <c r="AG215" s="98"/>
      <c r="AH215" s="98"/>
      <c r="AI215" s="98"/>
      <c r="AJ215" s="98"/>
      <c r="AK215" s="98"/>
      <c r="AL215" s="107"/>
      <c r="AM215" s="114"/>
    </row>
    <row r="216" spans="1:39" x14ac:dyDescent="0.2">
      <c r="A216" s="6"/>
      <c r="B216" s="97"/>
      <c r="C216" s="6"/>
      <c r="D216" s="82"/>
      <c r="E216" s="7"/>
      <c r="F216" s="7"/>
      <c r="G216" s="95"/>
      <c r="H216" s="95"/>
      <c r="I216" s="85"/>
      <c r="J216" s="85"/>
      <c r="K216" s="85"/>
      <c r="L216" s="92"/>
      <c r="M216" s="104"/>
      <c r="N216" s="104"/>
      <c r="O216" s="76"/>
      <c r="P216" s="9"/>
      <c r="Q216" s="10"/>
      <c r="R216" s="10"/>
      <c r="S216" s="8"/>
      <c r="T216" s="8"/>
      <c r="U216" s="8"/>
      <c r="V216" s="8"/>
      <c r="W216" s="8"/>
      <c r="X216" s="8"/>
      <c r="Y216" s="8"/>
      <c r="Z216" s="10"/>
      <c r="AA216" s="10"/>
      <c r="AB216" s="10"/>
      <c r="AC216" s="10"/>
      <c r="AD216" s="10"/>
      <c r="AE216" s="10"/>
      <c r="AF216" s="98"/>
      <c r="AG216" s="98"/>
      <c r="AH216" s="98"/>
      <c r="AI216" s="98"/>
      <c r="AJ216" s="98"/>
      <c r="AK216" s="98"/>
      <c r="AL216" s="107"/>
      <c r="AM216" s="114"/>
    </row>
    <row r="217" spans="1:39" x14ac:dyDescent="0.2">
      <c r="A217" s="6"/>
      <c r="B217" s="97"/>
      <c r="C217" s="6"/>
      <c r="D217" s="82"/>
      <c r="E217" s="7"/>
      <c r="F217" s="7"/>
      <c r="G217" s="95"/>
      <c r="H217" s="95"/>
      <c r="I217" s="85"/>
      <c r="J217" s="85"/>
      <c r="K217" s="85"/>
      <c r="L217" s="92"/>
      <c r="M217" s="104"/>
      <c r="N217" s="104"/>
      <c r="O217" s="76"/>
      <c r="P217" s="9"/>
      <c r="Q217" s="10"/>
      <c r="R217" s="10"/>
      <c r="S217" s="8"/>
      <c r="T217" s="8"/>
      <c r="U217" s="8"/>
      <c r="V217" s="8"/>
      <c r="W217" s="8"/>
      <c r="X217" s="8"/>
      <c r="Y217" s="8"/>
      <c r="Z217" s="10"/>
      <c r="AA217" s="10"/>
      <c r="AB217" s="10"/>
      <c r="AC217" s="10"/>
      <c r="AD217" s="10"/>
      <c r="AE217" s="10"/>
      <c r="AF217" s="98"/>
      <c r="AG217" s="98"/>
      <c r="AH217" s="98"/>
      <c r="AI217" s="98"/>
      <c r="AJ217" s="98"/>
      <c r="AK217" s="98"/>
      <c r="AL217" s="107"/>
      <c r="AM217" s="114"/>
    </row>
    <row r="218" spans="1:39" x14ac:dyDescent="0.2">
      <c r="A218" s="6"/>
      <c r="B218" s="97"/>
      <c r="C218" s="6"/>
      <c r="D218" s="82"/>
      <c r="E218" s="7"/>
      <c r="F218" s="7"/>
      <c r="G218" s="95"/>
      <c r="H218" s="95"/>
      <c r="I218" s="85"/>
      <c r="J218" s="85"/>
      <c r="K218" s="85"/>
      <c r="L218" s="92"/>
      <c r="M218" s="104"/>
      <c r="N218" s="104"/>
      <c r="O218" s="76"/>
      <c r="P218" s="9"/>
      <c r="Q218" s="10"/>
      <c r="R218" s="10"/>
      <c r="S218" s="8"/>
      <c r="T218" s="8"/>
      <c r="U218" s="8"/>
      <c r="V218" s="8"/>
      <c r="W218" s="8"/>
      <c r="X218" s="8"/>
      <c r="Y218" s="8"/>
      <c r="Z218" s="10"/>
      <c r="AA218" s="10"/>
      <c r="AB218" s="10"/>
      <c r="AC218" s="10"/>
      <c r="AD218" s="10"/>
      <c r="AE218" s="10"/>
      <c r="AF218" s="98"/>
      <c r="AG218" s="98"/>
      <c r="AH218" s="98"/>
      <c r="AI218" s="98"/>
      <c r="AJ218" s="98"/>
      <c r="AK218" s="98"/>
      <c r="AL218" s="107"/>
      <c r="AM218" s="114"/>
    </row>
    <row r="219" spans="1:39" x14ac:dyDescent="0.2">
      <c r="A219" s="6"/>
      <c r="B219" s="97"/>
      <c r="C219" s="6"/>
      <c r="D219" s="82"/>
      <c r="E219" s="7"/>
      <c r="F219" s="7"/>
      <c r="G219" s="95"/>
      <c r="H219" s="95"/>
      <c r="I219" s="85"/>
      <c r="J219" s="85"/>
      <c r="K219" s="85"/>
      <c r="L219" s="92"/>
      <c r="M219" s="104"/>
      <c r="N219" s="104"/>
      <c r="O219" s="76"/>
      <c r="P219" s="9"/>
      <c r="Q219" s="10"/>
      <c r="R219" s="10"/>
      <c r="S219" s="8"/>
      <c r="T219" s="8"/>
      <c r="U219" s="8"/>
      <c r="V219" s="8"/>
      <c r="W219" s="8"/>
      <c r="X219" s="8"/>
      <c r="Y219" s="8"/>
      <c r="Z219" s="10"/>
      <c r="AA219" s="10"/>
      <c r="AB219" s="10"/>
      <c r="AC219" s="10"/>
      <c r="AD219" s="10"/>
      <c r="AE219" s="10"/>
      <c r="AF219" s="98"/>
      <c r="AG219" s="98"/>
      <c r="AH219" s="98"/>
      <c r="AI219" s="98"/>
      <c r="AJ219" s="98"/>
      <c r="AK219" s="98"/>
      <c r="AL219" s="107"/>
      <c r="AM219" s="114"/>
    </row>
    <row r="220" spans="1:39" ht="33.75" x14ac:dyDescent="0.2">
      <c r="A220" s="6" t="s">
        <v>201</v>
      </c>
      <c r="B220" s="97" t="str">
        <f t="shared" ref="B220:B238" si="76">IF(ISBLANK(N220)," ","S")</f>
        <v>S</v>
      </c>
      <c r="C220" s="6" t="s">
        <v>198</v>
      </c>
      <c r="D220" s="82" t="str">
        <f>IF(ISNA(VLOOKUP(C220,'[1]Liste Equipements'!$A$5:$AF$2000,4,FALSE)),"",VLOOKUP(C220,'[1]Liste Equipements'!$A$5:$AF$2000,4,FALSE))</f>
        <v>Stockeur automatiques de tringles et formes</v>
      </c>
      <c r="E220" s="7" t="s">
        <v>45</v>
      </c>
      <c r="F220" s="7" t="s">
        <v>17</v>
      </c>
      <c r="G220" s="95" t="str">
        <f t="shared" ref="G220:G231" si="77">IF(AND(F220="OUI",H220="",AJ220="OUI"),($E$1-M220)*24,"")</f>
        <v/>
      </c>
      <c r="H220" s="95">
        <f t="shared" ref="H220:H264" si="78">IF(AND(F220="oui",N220&lt;&gt;""),(N220-M220)*24,"")</f>
        <v>0.49999999988358468</v>
      </c>
      <c r="I220" s="85" t="s">
        <v>202</v>
      </c>
      <c r="J220" s="85" t="s">
        <v>203</v>
      </c>
      <c r="K220" s="85" t="s">
        <v>54</v>
      </c>
      <c r="L220" s="92">
        <v>0.5</v>
      </c>
      <c r="M220" s="104">
        <v>43881.270833333336</v>
      </c>
      <c r="N220" s="104">
        <v>43881.291666666664</v>
      </c>
      <c r="O220" s="8" t="str">
        <f t="array" ref="O220">IF(ISNA(VLOOKUP(C220,'[1]Liste Equipements'!$A$5:$AF$2000,11,FALSE)),"",VLOOKUP(C220,'[1]Liste Equipements'!$A$5:$AF$2000,11,FALSE))</f>
        <v>1126  Confection silicones</v>
      </c>
      <c r="P220" s="9"/>
      <c r="Q220" s="10" t="str">
        <f t="shared" ref="Q220:Q238" si="79">IF(OR(CODE(E220)=80,CODE(E220)=67),"Fournier","")</f>
        <v>Fournier</v>
      </c>
      <c r="R220" s="10"/>
      <c r="S220" s="8" t="str">
        <f t="shared" ref="S220:S277" si="80">IF(ISBLANK(M220)," ",IF(ISBLANK(N220),NETWORKDAYS(M220,$E$1)," "))</f>
        <v xml:space="preserve"> </v>
      </c>
      <c r="T220" s="8">
        <f t="shared" ref="T220:T277" si="81">IF(ISBLANK(N220)," ",NETWORKDAYS(M220,N220))</f>
        <v>1</v>
      </c>
      <c r="U220" s="8">
        <f t="shared" ref="U220:U221" si="82">IF($T220=1,1,0)</f>
        <v>1</v>
      </c>
      <c r="V220" s="8">
        <f t="shared" ref="V220:V221" si="83">IF($T220=2,1,0)</f>
        <v>0</v>
      </c>
      <c r="W220" s="8">
        <f t="shared" ref="W220:W221" si="84">IF($T220=3,1,0)</f>
        <v>0</v>
      </c>
      <c r="X220" s="8">
        <f t="shared" ref="X220:X221" si="85">IF($T220=4,1,0)</f>
        <v>0</v>
      </c>
      <c r="Y220" s="8">
        <f t="shared" ref="Y220:Y221" si="86">IF(AND($T220&lt;&gt;" ",$T220&gt;=5),1,0)</f>
        <v>0</v>
      </c>
      <c r="Z220" s="10">
        <f t="shared" ref="Z220:Z238" si="87">IF(CODE(E220)=67,1,0)</f>
        <v>1</v>
      </c>
      <c r="AA220" s="10">
        <f t="shared" ref="AA220:AA238" si="88">IF(CODE(E220)=80,1,0)</f>
        <v>0</v>
      </c>
      <c r="AB220" s="10">
        <f t="shared" ref="AB220:AB238" si="89">IF(CODE(E220)=84,1,0)</f>
        <v>0</v>
      </c>
      <c r="AC220" s="10">
        <f t="shared" ref="AC220:AC238" si="90">IF(CODE(E220)=72,1,0)</f>
        <v>0</v>
      </c>
      <c r="AD220" s="10">
        <f t="shared" ref="AD220:AD238" si="91">IF(AND(CODE(E220)&lt;&gt;72,CODE(E220)&lt;&gt;84,CODE(E220)&lt;&gt;80,CODE(E220)&lt;&gt;67,E220&lt;&gt;" "),1,0)</f>
        <v>0</v>
      </c>
      <c r="AE220" s="10">
        <f t="shared" ref="AE220:AE277" si="92">IF(AND(CODE(E220)=67,ISBLANK(N220)),1,0)</f>
        <v>0</v>
      </c>
      <c r="AF220" s="98">
        <f t="shared" ref="AF220:AF277" si="93">IF(AND(CODE(E220)=80,ISBLANK(N220)),1,0)</f>
        <v>0</v>
      </c>
      <c r="AG220" s="98">
        <f t="shared" ref="AG220:AG277" si="94">IF(AND(CODE(E220)=84,ISBLANK(N220)),1,0)</f>
        <v>0</v>
      </c>
      <c r="AH220" s="98">
        <f t="shared" ref="AH220:AH277" si="95">IF(AND(CODE(E220)=72,ISBLANK(N220)),1,0)</f>
        <v>0</v>
      </c>
      <c r="AI220" s="98">
        <f t="shared" ref="AI220:AI277" si="96">IF(AND(AND(CODE(E220)&lt;&gt;72,CODE(E220)&lt;&gt;84,CODE(E220)&lt;&gt;80,CODE(E220)&lt;&gt;67,E220&lt;&gt;" "),ISBLANK(N220)),1,0)</f>
        <v>0</v>
      </c>
      <c r="AJ220" s="98" t="str">
        <f t="array" ref="AJ220">IF(ISNA(VLOOKUP(C220,'[1]Liste Equipements'!$A$5:$AH$2000,34,FALSE)),"",VLOOKUP(C220,'[1]Liste Equipements'!$A$5:$AH$2000,34,FALSE))</f>
        <v>oui</v>
      </c>
      <c r="AK220" s="98" t="e">
        <f t="array" ref="AK220">IF(ISNA(VLOOKUP(C220,'[1]Liste Equipements'!$A$5:$AH$2000,7,FALSE)),"",VLOOKUP(C220,'[1]Liste Equipements'!$A$5:$AH$2000,7,FALSE))</f>
        <v>#REF!</v>
      </c>
      <c r="AL220" s="112">
        <f t="shared" ref="AL220:AL231" si="97">IF(F220="oui",IF(E220="C",IF(AJ220="oui",IF(N220&lt;&gt;"",IF(AND(M220&gt;$AL$9,N220&lt;$AL$8),HOUR(N220)+MINUTE(N220)/60-HOUR(M220)-MINUTE(M220)/60,0),0)+IF(AND(M220&lt;$AL$9,N220&gt;$AL$8),24,0)+IF(AND(AND(M220&gt;$AL$9,M220&lt;$AL$8),OR(N220&gt;$AL$8,N220="")),24-HOUR(M220)-MINUTE(M220)/60,0)+IF(AND(M220&lt;$AL$9,AND($AL$8-N220&gt;0,$AL$8-N220&lt;1)),HOUR(N220)+MINUTE(N220)/60,0)+IF(M220&lt;&gt;"",IF(AND($AL$9-M220&gt;0,N220=""),24,0),0),0),0),0)</f>
        <v>0</v>
      </c>
      <c r="AM220" s="114">
        <f t="shared" ref="AM220:AM232" si="98">IF(YEAR(N220)=$AM$9,WEEKNUM(N220),)</f>
        <v>8</v>
      </c>
    </row>
    <row r="221" spans="1:39" ht="33.75" x14ac:dyDescent="0.2">
      <c r="A221" s="6" t="s">
        <v>204</v>
      </c>
      <c r="B221" s="97" t="str">
        <f t="shared" si="76"/>
        <v>S</v>
      </c>
      <c r="C221" s="6" t="s">
        <v>200</v>
      </c>
      <c r="D221" s="82" t="str">
        <f>IF(ISNA(VLOOKUP(C221,'[1]Liste Equipements'!$A$5:$AF$2000,4,FALSE)),"",VLOOKUP(C221,'[1]Liste Equipements'!$A$5:$AF$2000,4,FALSE))</f>
        <v>Table de découpe numérique polyvalente</v>
      </c>
      <c r="E221" s="7" t="s">
        <v>5</v>
      </c>
      <c r="F221" s="7" t="s">
        <v>34</v>
      </c>
      <c r="G221" s="95" t="str">
        <f t="shared" si="77"/>
        <v/>
      </c>
      <c r="H221" s="95" t="str">
        <f t="shared" si="78"/>
        <v/>
      </c>
      <c r="I221" s="85" t="s">
        <v>205</v>
      </c>
      <c r="J221" s="85" t="s">
        <v>78</v>
      </c>
      <c r="K221" s="85" t="s">
        <v>181</v>
      </c>
      <c r="L221" s="92">
        <v>1.5</v>
      </c>
      <c r="M221" s="104">
        <v>43880.666666666664</v>
      </c>
      <c r="N221" s="104">
        <v>43888.59375</v>
      </c>
      <c r="O221" s="8" t="str">
        <f t="array" ref="O221">IF(ISNA(VLOOKUP(C221,'[1]Liste Equipements'!$A$5:$AF$2000,11,FALSE)),"",VLOOKUP(C221,'[1]Liste Equipements'!$A$5:$AF$2000,11,FALSE))</f>
        <v>1126  Confection silicones</v>
      </c>
      <c r="P221" s="9"/>
      <c r="Q221" s="10" t="str">
        <f t="shared" si="79"/>
        <v/>
      </c>
      <c r="R221" s="10"/>
      <c r="S221" s="8" t="str">
        <f t="shared" si="80"/>
        <v xml:space="preserve"> </v>
      </c>
      <c r="T221" s="8">
        <f t="shared" si="81"/>
        <v>7</v>
      </c>
      <c r="U221" s="8">
        <f t="shared" si="82"/>
        <v>0</v>
      </c>
      <c r="V221" s="8">
        <f t="shared" si="83"/>
        <v>0</v>
      </c>
      <c r="W221" s="8">
        <f t="shared" si="84"/>
        <v>0</v>
      </c>
      <c r="X221" s="8">
        <f t="shared" si="85"/>
        <v>0</v>
      </c>
      <c r="Y221" s="8">
        <f t="shared" si="86"/>
        <v>1</v>
      </c>
      <c r="Z221" s="10">
        <f t="shared" si="87"/>
        <v>0</v>
      </c>
      <c r="AA221" s="10">
        <f t="shared" si="88"/>
        <v>0</v>
      </c>
      <c r="AB221" s="10">
        <f t="shared" si="89"/>
        <v>0</v>
      </c>
      <c r="AC221" s="10">
        <f t="shared" si="90"/>
        <v>0</v>
      </c>
      <c r="AD221" s="10">
        <f t="shared" si="91"/>
        <v>1</v>
      </c>
      <c r="AE221" s="10">
        <f t="shared" si="92"/>
        <v>0</v>
      </c>
      <c r="AF221" s="98">
        <f t="shared" si="93"/>
        <v>0</v>
      </c>
      <c r="AG221" s="98">
        <f t="shared" si="94"/>
        <v>0</v>
      </c>
      <c r="AH221" s="98">
        <f t="shared" si="95"/>
        <v>0</v>
      </c>
      <c r="AI221" s="98">
        <f t="shared" si="96"/>
        <v>0</v>
      </c>
      <c r="AJ221" s="98" t="str">
        <f t="array" ref="AJ221">IF(ISNA(VLOOKUP(C221,'[1]Liste Equipements'!$A$5:$AH$2000,34,FALSE)),"",VLOOKUP(C221,'[1]Liste Equipements'!$A$5:$AH$2000,34,FALSE))</f>
        <v>oui</v>
      </c>
      <c r="AK221" s="98" t="e">
        <f t="array" ref="AK221">IF(ISNA(VLOOKUP(C221,'[1]Liste Equipements'!$A$5:$AH$2000,7,FALSE)),"",VLOOKUP(C221,'[1]Liste Equipements'!$A$5:$AH$2000,7,FALSE))</f>
        <v>#REF!</v>
      </c>
      <c r="AL221" s="112">
        <f t="shared" si="97"/>
        <v>0</v>
      </c>
      <c r="AM221" s="114">
        <f t="shared" si="98"/>
        <v>9</v>
      </c>
    </row>
    <row r="222" spans="1:39" ht="33.75" x14ac:dyDescent="0.2">
      <c r="A222" s="6" t="s">
        <v>206</v>
      </c>
      <c r="B222" s="97" t="str">
        <f t="shared" si="76"/>
        <v>S</v>
      </c>
      <c r="C222" s="6" t="s">
        <v>101</v>
      </c>
      <c r="D222" s="82" t="str">
        <f>IF(ISNA(VLOOKUP(C222,'[1]Liste Equipements'!$A$5:$AF$2000,4,FALSE)),"",VLOOKUP(C222,'[1]Liste Equipements'!$A$5:$AF$2000,4,FALSE))</f>
        <v>Tour silicone de 3 m</v>
      </c>
      <c r="E222" s="7" t="s">
        <v>5</v>
      </c>
      <c r="F222" s="7" t="s">
        <v>34</v>
      </c>
      <c r="G222" s="95" t="str">
        <f t="shared" si="77"/>
        <v/>
      </c>
      <c r="H222" s="95" t="str">
        <f t="shared" si="78"/>
        <v/>
      </c>
      <c r="I222" s="85" t="s">
        <v>207</v>
      </c>
      <c r="J222" s="85" t="s">
        <v>78</v>
      </c>
      <c r="K222" s="85" t="s">
        <v>181</v>
      </c>
      <c r="L222" s="92">
        <v>2</v>
      </c>
      <c r="M222" s="104">
        <v>43880.666666666664</v>
      </c>
      <c r="N222" s="104">
        <v>43887.5</v>
      </c>
      <c r="O222" s="8" t="str">
        <f t="array" ref="O222">IF(ISNA(VLOOKUP(C222,'[1]Liste Equipements'!$A$5:$AF$2000,11,FALSE)),"",VLOOKUP(C222,'[1]Liste Equipements'!$A$5:$AF$2000,11,FALSE))</f>
        <v>1126  Confection silicones</v>
      </c>
      <c r="P222" s="9"/>
      <c r="Q222" s="10" t="str">
        <f t="shared" si="79"/>
        <v/>
      </c>
      <c r="R222" s="10"/>
      <c r="S222" s="8" t="str">
        <f t="shared" si="80"/>
        <v xml:space="preserve"> </v>
      </c>
      <c r="T222" s="8">
        <f t="shared" si="81"/>
        <v>6</v>
      </c>
      <c r="U222" s="8">
        <f t="shared" ref="U222:U277" si="99">IF($T222=1,1,0)</f>
        <v>0</v>
      </c>
      <c r="V222" s="8">
        <f t="shared" ref="V222:V277" si="100">IF($T222=2,1,0)</f>
        <v>0</v>
      </c>
      <c r="W222" s="8">
        <f t="shared" ref="W222:W277" si="101">IF($T222=3,1,0)</f>
        <v>0</v>
      </c>
      <c r="X222" s="8">
        <f t="shared" ref="X222:X277" si="102">IF($T222=4,1,0)</f>
        <v>0</v>
      </c>
      <c r="Y222" s="8">
        <f t="shared" ref="Y222:Y277" si="103">IF(AND($T222&lt;&gt;" ",$T222&gt;=5),1,0)</f>
        <v>1</v>
      </c>
      <c r="Z222" s="10">
        <f t="shared" si="87"/>
        <v>0</v>
      </c>
      <c r="AA222" s="10">
        <f t="shared" si="88"/>
        <v>0</v>
      </c>
      <c r="AB222" s="10">
        <f t="shared" si="89"/>
        <v>0</v>
      </c>
      <c r="AC222" s="10">
        <f t="shared" si="90"/>
        <v>0</v>
      </c>
      <c r="AD222" s="10">
        <f t="shared" si="91"/>
        <v>1</v>
      </c>
      <c r="AE222" s="10">
        <f t="shared" si="92"/>
        <v>0</v>
      </c>
      <c r="AF222" s="98">
        <f t="shared" si="93"/>
        <v>0</v>
      </c>
      <c r="AG222" s="98">
        <f t="shared" si="94"/>
        <v>0</v>
      </c>
      <c r="AH222" s="98">
        <f t="shared" si="95"/>
        <v>0</v>
      </c>
      <c r="AI222" s="98">
        <f t="shared" si="96"/>
        <v>0</v>
      </c>
      <c r="AJ222" s="98" t="str">
        <f t="array" ref="AJ222">IF(ISNA(VLOOKUP(C222,'[1]Liste Equipements'!$A$5:$AH$2000,34,FALSE)),"",VLOOKUP(C222,'[1]Liste Equipements'!$A$5:$AH$2000,34,FALSE))</f>
        <v>N/A</v>
      </c>
      <c r="AK222" s="98" t="e">
        <f t="array" ref="AK222">IF(ISNA(VLOOKUP(C222,'[1]Liste Equipements'!$A$5:$AH$2000,7,FALSE)),"",VLOOKUP(C222,'[1]Liste Equipements'!$A$5:$AH$2000,7,FALSE))</f>
        <v>#REF!</v>
      </c>
      <c r="AL222" s="112">
        <f t="shared" si="97"/>
        <v>0</v>
      </c>
      <c r="AM222" s="114">
        <f t="shared" si="98"/>
        <v>9</v>
      </c>
    </row>
    <row r="223" spans="1:39" ht="33.75" x14ac:dyDescent="0.2">
      <c r="A223" s="6" t="s">
        <v>208</v>
      </c>
      <c r="B223" s="97" t="str">
        <f t="shared" si="76"/>
        <v>S</v>
      </c>
      <c r="C223" s="6" t="s">
        <v>200</v>
      </c>
      <c r="D223" s="82" t="str">
        <f>IF(ISNA(VLOOKUP(C223,'[1]Liste Equipements'!$A$5:$AF$2000,4,FALSE)),"",VLOOKUP(C223,'[1]Liste Equipements'!$A$5:$AF$2000,4,FALSE))</f>
        <v>Table de découpe numérique polyvalente</v>
      </c>
      <c r="E223" s="7" t="s">
        <v>5</v>
      </c>
      <c r="F223" s="7" t="s">
        <v>34</v>
      </c>
      <c r="G223" s="95" t="str">
        <f t="shared" si="77"/>
        <v/>
      </c>
      <c r="H223" s="95" t="str">
        <f t="shared" si="78"/>
        <v/>
      </c>
      <c r="I223" s="85" t="s">
        <v>182</v>
      </c>
      <c r="J223" s="85" t="s">
        <v>78</v>
      </c>
      <c r="K223" s="85" t="s">
        <v>181</v>
      </c>
      <c r="L223" s="92">
        <v>4.5</v>
      </c>
      <c r="M223" s="104">
        <v>43880.666666666664</v>
      </c>
      <c r="N223" s="104">
        <v>43886.572916666664</v>
      </c>
      <c r="O223" s="8" t="str">
        <f t="array" ref="O223">IF(ISNA(VLOOKUP(C223,'[1]Liste Equipements'!$A$5:$AF$2000,11,FALSE)),"",VLOOKUP(C223,'[1]Liste Equipements'!$A$5:$AF$2000,11,FALSE))</f>
        <v>1126  Confection silicones</v>
      </c>
      <c r="P223" s="9"/>
      <c r="Q223" s="10" t="str">
        <f t="shared" si="79"/>
        <v/>
      </c>
      <c r="R223" s="10"/>
      <c r="S223" s="8" t="str">
        <f t="shared" si="80"/>
        <v xml:space="preserve"> </v>
      </c>
      <c r="T223" s="8">
        <f t="shared" si="81"/>
        <v>5</v>
      </c>
      <c r="U223" s="8">
        <f t="shared" si="99"/>
        <v>0</v>
      </c>
      <c r="V223" s="8">
        <f t="shared" si="100"/>
        <v>0</v>
      </c>
      <c r="W223" s="8">
        <f t="shared" si="101"/>
        <v>0</v>
      </c>
      <c r="X223" s="8">
        <f t="shared" si="102"/>
        <v>0</v>
      </c>
      <c r="Y223" s="8">
        <f t="shared" si="103"/>
        <v>1</v>
      </c>
      <c r="Z223" s="10">
        <f t="shared" si="87"/>
        <v>0</v>
      </c>
      <c r="AA223" s="10">
        <f t="shared" si="88"/>
        <v>0</v>
      </c>
      <c r="AB223" s="10">
        <f t="shared" si="89"/>
        <v>0</v>
      </c>
      <c r="AC223" s="10">
        <f t="shared" si="90"/>
        <v>0</v>
      </c>
      <c r="AD223" s="10">
        <f t="shared" si="91"/>
        <v>1</v>
      </c>
      <c r="AE223" s="10">
        <f t="shared" si="92"/>
        <v>0</v>
      </c>
      <c r="AF223" s="98">
        <f t="shared" si="93"/>
        <v>0</v>
      </c>
      <c r="AG223" s="98">
        <f t="shared" si="94"/>
        <v>0</v>
      </c>
      <c r="AH223" s="98">
        <f t="shared" si="95"/>
        <v>0</v>
      </c>
      <c r="AI223" s="98">
        <f t="shared" si="96"/>
        <v>0</v>
      </c>
      <c r="AJ223" s="98" t="str">
        <f t="array" ref="AJ223">IF(ISNA(VLOOKUP(C223,'[1]Liste Equipements'!$A$5:$AH$2000,34,FALSE)),"",VLOOKUP(C223,'[1]Liste Equipements'!$A$5:$AH$2000,34,FALSE))</f>
        <v>oui</v>
      </c>
      <c r="AK223" s="98" t="e">
        <f t="array" ref="AK223">IF(ISNA(VLOOKUP(C223,'[1]Liste Equipements'!$A$5:$AH$2000,7,FALSE)),"",VLOOKUP(C223,'[1]Liste Equipements'!$A$5:$AH$2000,7,FALSE))</f>
        <v>#REF!</v>
      </c>
      <c r="AL223" s="112">
        <f t="shared" si="97"/>
        <v>0</v>
      </c>
      <c r="AM223" s="114">
        <f t="shared" si="98"/>
        <v>9</v>
      </c>
    </row>
    <row r="224" spans="1:39" ht="33.75" x14ac:dyDescent="0.2">
      <c r="A224" s="6" t="s">
        <v>209</v>
      </c>
      <c r="B224" s="97" t="str">
        <f t="shared" si="76"/>
        <v xml:space="preserve"> </v>
      </c>
      <c r="C224" s="6" t="s">
        <v>65</v>
      </c>
      <c r="D224" s="82" t="str">
        <f>IF(ISNA(VLOOKUP(C224,'[1]Liste Equipements'!$A$5:$AF$2000,4,FALSE)),"",VLOOKUP(C224,'[1]Liste Equipements'!$A$5:$AF$2000,4,FALSE))</f>
        <v>Tour de 1 mètre</v>
      </c>
      <c r="E224" s="7" t="s">
        <v>5</v>
      </c>
      <c r="F224" s="7" t="s">
        <v>34</v>
      </c>
      <c r="G224" s="95" t="str">
        <f t="shared" si="77"/>
        <v/>
      </c>
      <c r="H224" s="95" t="str">
        <f t="shared" si="78"/>
        <v/>
      </c>
      <c r="I224" s="85" t="s">
        <v>210</v>
      </c>
      <c r="J224" s="85" t="s">
        <v>78</v>
      </c>
      <c r="K224" s="85" t="s">
        <v>54</v>
      </c>
      <c r="L224" s="92">
        <v>1</v>
      </c>
      <c r="M224" s="104">
        <v>43881.306250000001</v>
      </c>
      <c r="N224" s="104"/>
      <c r="O224" s="8" t="str">
        <f t="array" ref="O224">IF(ISNA(VLOOKUP(C224,'[1]Liste Equipements'!$A$5:$AF$2000,11,FALSE)),"",VLOOKUP(C224,'[1]Liste Equipements'!$A$5:$AF$2000,11,FALSE))</f>
        <v>1126  Confection silicones</v>
      </c>
      <c r="P224" s="9"/>
      <c r="Q224" s="10" t="str">
        <f t="shared" si="79"/>
        <v/>
      </c>
      <c r="R224" s="10"/>
      <c r="S224" s="8">
        <f t="shared" ca="1" si="80"/>
        <v>29</v>
      </c>
      <c r="T224" s="8" t="str">
        <f t="shared" si="81"/>
        <v xml:space="preserve"> </v>
      </c>
      <c r="U224" s="8">
        <f t="shared" si="99"/>
        <v>0</v>
      </c>
      <c r="V224" s="8">
        <f t="shared" si="100"/>
        <v>0</v>
      </c>
      <c r="W224" s="8">
        <f t="shared" si="101"/>
        <v>0</v>
      </c>
      <c r="X224" s="8">
        <f t="shared" si="102"/>
        <v>0</v>
      </c>
      <c r="Y224" s="8">
        <f t="shared" si="103"/>
        <v>0</v>
      </c>
      <c r="Z224" s="10">
        <f t="shared" si="87"/>
        <v>0</v>
      </c>
      <c r="AA224" s="10">
        <f t="shared" si="88"/>
        <v>0</v>
      </c>
      <c r="AB224" s="10">
        <f t="shared" si="89"/>
        <v>0</v>
      </c>
      <c r="AC224" s="10">
        <f t="shared" si="90"/>
        <v>0</v>
      </c>
      <c r="AD224" s="10">
        <f t="shared" si="91"/>
        <v>1</v>
      </c>
      <c r="AE224" s="10">
        <f t="shared" si="92"/>
        <v>0</v>
      </c>
      <c r="AF224" s="98">
        <f t="shared" si="93"/>
        <v>0</v>
      </c>
      <c r="AG224" s="98">
        <f t="shared" si="94"/>
        <v>0</v>
      </c>
      <c r="AH224" s="98">
        <f t="shared" si="95"/>
        <v>0</v>
      </c>
      <c r="AI224" s="98">
        <f t="shared" si="96"/>
        <v>1</v>
      </c>
      <c r="AJ224" s="98" t="str">
        <f t="array" ref="AJ224">IF(ISNA(VLOOKUP(C224,'[1]Liste Equipements'!$A$5:$AH$2000,34,FALSE)),"",VLOOKUP(C224,'[1]Liste Equipements'!$A$5:$AH$2000,34,FALSE))</f>
        <v>non</v>
      </c>
      <c r="AK224" s="98" t="e">
        <f t="array" ref="AK224">IF(ISNA(VLOOKUP(C224,'[1]Liste Equipements'!$A$5:$AH$2000,7,FALSE)),"",VLOOKUP(C224,'[1]Liste Equipements'!$A$5:$AH$2000,7,FALSE))</f>
        <v>#REF!</v>
      </c>
      <c r="AL224" s="112">
        <f t="shared" si="97"/>
        <v>0</v>
      </c>
      <c r="AM224" s="114">
        <f t="shared" si="98"/>
        <v>0</v>
      </c>
    </row>
    <row r="225" spans="1:39" ht="33.75" x14ac:dyDescent="0.2">
      <c r="A225" s="6" t="s">
        <v>211</v>
      </c>
      <c r="B225" s="97" t="str">
        <f t="shared" si="76"/>
        <v xml:space="preserve"> </v>
      </c>
      <c r="C225" s="6" t="s">
        <v>56</v>
      </c>
      <c r="D225" s="82" t="str">
        <f>IF(ISNA(VLOOKUP(C225,'[1]Liste Equipements'!$A$5:$AF$2000,4,FALSE)),"",VLOOKUP(C225,'[1]Liste Equipements'!$A$5:$AF$2000,4,FALSE))</f>
        <v>Tour 3 m - silicone-</v>
      </c>
      <c r="E225" s="7" t="s">
        <v>45</v>
      </c>
      <c r="F225" s="7" t="s">
        <v>34</v>
      </c>
      <c r="G225" s="95" t="str">
        <f t="shared" si="77"/>
        <v/>
      </c>
      <c r="H225" s="95" t="str">
        <f t="shared" si="78"/>
        <v/>
      </c>
      <c r="I225" s="85" t="s">
        <v>212</v>
      </c>
      <c r="J225" s="85" t="s">
        <v>213</v>
      </c>
      <c r="K225" s="85" t="s">
        <v>54</v>
      </c>
      <c r="L225" s="92">
        <v>1</v>
      </c>
      <c r="M225" s="104">
        <v>43881.302083333336</v>
      </c>
      <c r="N225" s="104"/>
      <c r="O225" s="8" t="str">
        <f t="array" ref="O225">IF(ISNA(VLOOKUP(C225,'[1]Liste Equipements'!$A$5:$AF$2000,11,FALSE)),"",VLOOKUP(C225,'[1]Liste Equipements'!$A$5:$AF$2000,11,FALSE))</f>
        <v>1126  Confection silicones</v>
      </c>
      <c r="P225" s="9"/>
      <c r="Q225" s="10" t="str">
        <f t="shared" si="79"/>
        <v>Fournier</v>
      </c>
      <c r="R225" s="10"/>
      <c r="S225" s="8">
        <f t="shared" ca="1" si="80"/>
        <v>29</v>
      </c>
      <c r="T225" s="8" t="str">
        <f t="shared" si="81"/>
        <v xml:space="preserve"> </v>
      </c>
      <c r="U225" s="8">
        <f t="shared" si="99"/>
        <v>0</v>
      </c>
      <c r="V225" s="8">
        <f t="shared" si="100"/>
        <v>0</v>
      </c>
      <c r="W225" s="8">
        <f t="shared" si="101"/>
        <v>0</v>
      </c>
      <c r="X225" s="8">
        <f t="shared" si="102"/>
        <v>0</v>
      </c>
      <c r="Y225" s="8">
        <f t="shared" si="103"/>
        <v>0</v>
      </c>
      <c r="Z225" s="10">
        <f t="shared" si="87"/>
        <v>1</v>
      </c>
      <c r="AA225" s="10">
        <f t="shared" si="88"/>
        <v>0</v>
      </c>
      <c r="AB225" s="10">
        <f t="shared" si="89"/>
        <v>0</v>
      </c>
      <c r="AC225" s="10">
        <f t="shared" si="90"/>
        <v>0</v>
      </c>
      <c r="AD225" s="10">
        <f t="shared" si="91"/>
        <v>0</v>
      </c>
      <c r="AE225" s="10">
        <f t="shared" si="92"/>
        <v>1</v>
      </c>
      <c r="AF225" s="98">
        <f t="shared" si="93"/>
        <v>0</v>
      </c>
      <c r="AG225" s="98">
        <f t="shared" si="94"/>
        <v>0</v>
      </c>
      <c r="AH225" s="98">
        <f t="shared" si="95"/>
        <v>0</v>
      </c>
      <c r="AI225" s="98">
        <f t="shared" si="96"/>
        <v>0</v>
      </c>
      <c r="AJ225" s="98" t="str">
        <f t="array" ref="AJ225">IF(ISNA(VLOOKUP(C225,'[1]Liste Equipements'!$A$5:$AH$2000,34,FALSE)),"",VLOOKUP(C225,'[1]Liste Equipements'!$A$5:$AH$2000,34,FALSE))</f>
        <v>non</v>
      </c>
      <c r="AK225" s="98" t="e">
        <f t="array" ref="AK225">IF(ISNA(VLOOKUP(C225,'[1]Liste Equipements'!$A$5:$AH$2000,7,FALSE)),"",VLOOKUP(C225,'[1]Liste Equipements'!$A$5:$AH$2000,7,FALSE))</f>
        <v>#REF!</v>
      </c>
      <c r="AL225" s="112">
        <f t="shared" si="97"/>
        <v>0</v>
      </c>
      <c r="AM225" s="114">
        <f t="shared" si="98"/>
        <v>0</v>
      </c>
    </row>
    <row r="226" spans="1:39" ht="33.75" x14ac:dyDescent="0.2">
      <c r="A226" s="6" t="s">
        <v>214</v>
      </c>
      <c r="B226" s="97" t="str">
        <f t="shared" si="76"/>
        <v>S</v>
      </c>
      <c r="C226" s="6" t="s">
        <v>102</v>
      </c>
      <c r="D226" s="82" t="str">
        <f>IF(ISNA(VLOOKUP(C226,'[1]Liste Equipements'!$A$5:$AF$2000,4,FALSE)),"",VLOOKUP(C226,'[1]Liste Equipements'!$A$5:$AF$2000,4,FALSE))</f>
        <v>Tour de Confection (ex proto Linkéo)</v>
      </c>
      <c r="E226" s="7" t="s">
        <v>45</v>
      </c>
      <c r="F226" s="7" t="s">
        <v>34</v>
      </c>
      <c r="G226" s="95" t="str">
        <f t="shared" si="77"/>
        <v/>
      </c>
      <c r="H226" s="95" t="str">
        <f t="shared" si="78"/>
        <v/>
      </c>
      <c r="I226" s="85" t="s">
        <v>6</v>
      </c>
      <c r="J226" s="85" t="s">
        <v>67</v>
      </c>
      <c r="K226" s="85" t="s">
        <v>54</v>
      </c>
      <c r="L226" s="92">
        <v>0.75</v>
      </c>
      <c r="M226" s="104">
        <v>43881.4375</v>
      </c>
      <c r="N226" s="104">
        <v>43881.46875</v>
      </c>
      <c r="O226" s="8" t="str">
        <f t="array" ref="O226">IF(ISNA(VLOOKUP(C226,'[1]Liste Equipements'!$A$5:$AF$2000,11,FALSE)),"",VLOOKUP(C226,'[1]Liste Equipements'!$A$5:$AF$2000,11,FALSE))</f>
        <v>1126  Confection silicones</v>
      </c>
      <c r="P226" s="9"/>
      <c r="Q226" s="10" t="str">
        <f t="shared" si="79"/>
        <v>Fournier</v>
      </c>
      <c r="R226" s="10"/>
      <c r="S226" s="8" t="str">
        <f t="shared" si="80"/>
        <v xml:space="preserve"> </v>
      </c>
      <c r="T226" s="8">
        <f t="shared" si="81"/>
        <v>1</v>
      </c>
      <c r="U226" s="8">
        <f t="shared" si="99"/>
        <v>1</v>
      </c>
      <c r="V226" s="8">
        <f t="shared" si="100"/>
        <v>0</v>
      </c>
      <c r="W226" s="8">
        <f t="shared" si="101"/>
        <v>0</v>
      </c>
      <c r="X226" s="8">
        <f t="shared" si="102"/>
        <v>0</v>
      </c>
      <c r="Y226" s="8">
        <f t="shared" si="103"/>
        <v>0</v>
      </c>
      <c r="Z226" s="10">
        <f t="shared" si="87"/>
        <v>1</v>
      </c>
      <c r="AA226" s="10">
        <f t="shared" si="88"/>
        <v>0</v>
      </c>
      <c r="AB226" s="10">
        <f t="shared" si="89"/>
        <v>0</v>
      </c>
      <c r="AC226" s="10">
        <f t="shared" si="90"/>
        <v>0</v>
      </c>
      <c r="AD226" s="10">
        <f t="shared" si="91"/>
        <v>0</v>
      </c>
      <c r="AE226" s="10">
        <f t="shared" si="92"/>
        <v>0</v>
      </c>
      <c r="AF226" s="98">
        <f t="shared" si="93"/>
        <v>0</v>
      </c>
      <c r="AG226" s="98">
        <f t="shared" si="94"/>
        <v>0</v>
      </c>
      <c r="AH226" s="98">
        <f t="shared" si="95"/>
        <v>0</v>
      </c>
      <c r="AI226" s="98">
        <f t="shared" si="96"/>
        <v>0</v>
      </c>
      <c r="AJ226" s="98" t="str">
        <f t="array" ref="AJ226">IF(ISNA(VLOOKUP(C226,'[1]Liste Equipements'!$A$5:$AH$2000,34,FALSE)),"",VLOOKUP(C226,'[1]Liste Equipements'!$A$5:$AH$2000,34,FALSE))</f>
        <v>non</v>
      </c>
      <c r="AK226" s="98" t="e">
        <f t="array" ref="AK226">IF(ISNA(VLOOKUP(C226,'[1]Liste Equipements'!$A$5:$AH$2000,7,FALSE)),"",VLOOKUP(C226,'[1]Liste Equipements'!$A$5:$AH$2000,7,FALSE))</f>
        <v>#REF!</v>
      </c>
      <c r="AL226" s="112">
        <f t="shared" si="97"/>
        <v>0</v>
      </c>
      <c r="AM226" s="114">
        <f t="shared" si="98"/>
        <v>8</v>
      </c>
    </row>
    <row r="227" spans="1:39" ht="22.5" x14ac:dyDescent="0.2">
      <c r="A227" s="6" t="s">
        <v>215</v>
      </c>
      <c r="B227" s="97" t="str">
        <f t="shared" si="76"/>
        <v>S</v>
      </c>
      <c r="C227" s="6"/>
      <c r="D227" s="82" t="str">
        <f>IF(ISNA(VLOOKUP(C227,'[1]Liste Equipements'!$A$5:$AF$2000,4,FALSE)),"",VLOOKUP(C227,'[1]Liste Equipements'!$A$5:$AF$2000,4,FALSE))</f>
        <v/>
      </c>
      <c r="E227" s="7" t="s">
        <v>5</v>
      </c>
      <c r="F227" s="7" t="s">
        <v>34</v>
      </c>
      <c r="G227" s="95" t="str">
        <f t="shared" si="77"/>
        <v/>
      </c>
      <c r="H227" s="95" t="str">
        <f t="shared" si="78"/>
        <v/>
      </c>
      <c r="I227" s="85" t="s">
        <v>216</v>
      </c>
      <c r="J227" s="85" t="s">
        <v>78</v>
      </c>
      <c r="K227" s="85" t="s">
        <v>192</v>
      </c>
      <c r="L227" s="92">
        <v>4</v>
      </c>
      <c r="M227" s="104">
        <v>43867.666666666664</v>
      </c>
      <c r="N227" s="104">
        <v>43881.625</v>
      </c>
      <c r="O227" s="8" t="str">
        <f t="array" ref="O227">IF(ISNA(VLOOKUP(C227,'[1]Liste Equipements'!$A$5:$AF$2000,11,FALSE)),"",VLOOKUP(C227,'[1]Liste Equipements'!$A$5:$AF$2000,11,FALSE))</f>
        <v/>
      </c>
      <c r="P227" s="9"/>
      <c r="Q227" s="10" t="str">
        <f t="shared" si="79"/>
        <v/>
      </c>
      <c r="R227" s="10"/>
      <c r="S227" s="8" t="str">
        <f t="shared" si="80"/>
        <v xml:space="preserve"> </v>
      </c>
      <c r="T227" s="8">
        <f t="shared" si="81"/>
        <v>11</v>
      </c>
      <c r="U227" s="8">
        <f t="shared" si="99"/>
        <v>0</v>
      </c>
      <c r="V227" s="8">
        <f t="shared" si="100"/>
        <v>0</v>
      </c>
      <c r="W227" s="8">
        <f t="shared" si="101"/>
        <v>0</v>
      </c>
      <c r="X227" s="8">
        <f t="shared" si="102"/>
        <v>0</v>
      </c>
      <c r="Y227" s="8">
        <f t="shared" si="103"/>
        <v>1</v>
      </c>
      <c r="Z227" s="10">
        <f t="shared" si="87"/>
        <v>0</v>
      </c>
      <c r="AA227" s="10">
        <f t="shared" si="88"/>
        <v>0</v>
      </c>
      <c r="AB227" s="10">
        <f t="shared" si="89"/>
        <v>0</v>
      </c>
      <c r="AC227" s="10">
        <f t="shared" si="90"/>
        <v>0</v>
      </c>
      <c r="AD227" s="10">
        <f t="shared" si="91"/>
        <v>1</v>
      </c>
      <c r="AE227" s="10">
        <f t="shared" si="92"/>
        <v>0</v>
      </c>
      <c r="AF227" s="98">
        <f t="shared" si="93"/>
        <v>0</v>
      </c>
      <c r="AG227" s="98">
        <f t="shared" si="94"/>
        <v>0</v>
      </c>
      <c r="AH227" s="98">
        <f t="shared" si="95"/>
        <v>0</v>
      </c>
      <c r="AI227" s="98">
        <f t="shared" si="96"/>
        <v>0</v>
      </c>
      <c r="AJ227" s="98" t="str">
        <f t="array" ref="AJ227">IF(ISNA(VLOOKUP(C227,'[1]Liste Equipements'!$A$5:$AH$2000,34,FALSE)),"",VLOOKUP(C227,'[1]Liste Equipements'!$A$5:$AH$2000,34,FALSE))</f>
        <v/>
      </c>
      <c r="AK227" s="98" t="str">
        <f t="array" ref="AK227">IF(ISNA(VLOOKUP(C227,'[1]Liste Equipements'!$A$5:$AH$2000,7,FALSE)),"",VLOOKUP(C227,'[1]Liste Equipements'!$A$5:$AH$2000,7,FALSE))</f>
        <v/>
      </c>
      <c r="AL227" s="112">
        <f t="shared" si="97"/>
        <v>0</v>
      </c>
      <c r="AM227" s="114">
        <f t="shared" si="98"/>
        <v>8</v>
      </c>
    </row>
    <row r="228" spans="1:39" ht="22.5" x14ac:dyDescent="0.2">
      <c r="A228" s="6" t="s">
        <v>217</v>
      </c>
      <c r="B228" s="97" t="str">
        <f t="shared" si="76"/>
        <v>S</v>
      </c>
      <c r="C228" s="6" t="s">
        <v>39</v>
      </c>
      <c r="D228" s="82" t="str">
        <f>IF(ISNA(VLOOKUP(C228,'[1]Liste Equipements'!$A$5:$AF$2000,4,FALSE)),"",VLOOKUP(C228,'[1]Liste Equipements'!$A$5:$AF$2000,4,FALSE))</f>
        <v>Tête d'equerre + transfert</v>
      </c>
      <c r="E228" s="7" t="s">
        <v>45</v>
      </c>
      <c r="F228" s="7" t="s">
        <v>17</v>
      </c>
      <c r="G228" s="95" t="str">
        <f t="shared" si="77"/>
        <v/>
      </c>
      <c r="H228" s="95">
        <f t="shared" si="78"/>
        <v>0.83333333325572312</v>
      </c>
      <c r="I228" s="85" t="s">
        <v>218</v>
      </c>
      <c r="J228" s="85" t="s">
        <v>8</v>
      </c>
      <c r="K228" s="85" t="s">
        <v>188</v>
      </c>
      <c r="L228" s="92">
        <v>0.5</v>
      </c>
      <c r="M228" s="104">
        <v>43881.684027777781</v>
      </c>
      <c r="N228" s="104">
        <v>43881.71875</v>
      </c>
      <c r="O228" s="8" t="str">
        <f t="array" ref="O228">IF(ISNA(VLOOKUP(C228,'[1]Liste Equipements'!$A$5:$AF$2000,11,FALSE)),"",VLOOKUP(C228,'[1]Liste Equipements'!$A$5:$AF$2000,11,FALSE))</f>
        <v>1115  Tuyaux</v>
      </c>
      <c r="P228" s="9"/>
      <c r="Q228" s="10" t="str">
        <f t="shared" si="79"/>
        <v>Fournier</v>
      </c>
      <c r="R228" s="10"/>
      <c r="S228" s="8" t="str">
        <f t="shared" si="80"/>
        <v xml:space="preserve"> </v>
      </c>
      <c r="T228" s="8">
        <f t="shared" si="81"/>
        <v>1</v>
      </c>
      <c r="U228" s="8">
        <f t="shared" si="99"/>
        <v>1</v>
      </c>
      <c r="V228" s="8">
        <f t="shared" si="100"/>
        <v>0</v>
      </c>
      <c r="W228" s="8">
        <f t="shared" si="101"/>
        <v>0</v>
      </c>
      <c r="X228" s="8">
        <f t="shared" si="102"/>
        <v>0</v>
      </c>
      <c r="Y228" s="8">
        <f t="shared" si="103"/>
        <v>0</v>
      </c>
      <c r="Z228" s="10">
        <f t="shared" si="87"/>
        <v>1</v>
      </c>
      <c r="AA228" s="10">
        <f t="shared" si="88"/>
        <v>0</v>
      </c>
      <c r="AB228" s="10">
        <f t="shared" si="89"/>
        <v>0</v>
      </c>
      <c r="AC228" s="10">
        <f t="shared" si="90"/>
        <v>0</v>
      </c>
      <c r="AD228" s="10">
        <f t="shared" si="91"/>
        <v>0</v>
      </c>
      <c r="AE228" s="10">
        <f t="shared" si="92"/>
        <v>0</v>
      </c>
      <c r="AF228" s="98">
        <f t="shared" si="93"/>
        <v>0</v>
      </c>
      <c r="AG228" s="98">
        <f t="shared" si="94"/>
        <v>0</v>
      </c>
      <c r="AH228" s="98">
        <f t="shared" si="95"/>
        <v>0</v>
      </c>
      <c r="AI228" s="98">
        <f t="shared" si="96"/>
        <v>0</v>
      </c>
      <c r="AJ228" s="98" t="str">
        <f t="array" ref="AJ228">IF(ISNA(VLOOKUP(C228,'[1]Liste Equipements'!$A$5:$AH$2000,34,FALSE)),"",VLOOKUP(C228,'[1]Liste Equipements'!$A$5:$AH$2000,34,FALSE))</f>
        <v>oui</v>
      </c>
      <c r="AK228" s="98" t="e">
        <f t="array" ref="AK228">IF(ISNA(VLOOKUP(C228,'[1]Liste Equipements'!$A$5:$AH$2000,7,FALSE)),"",VLOOKUP(C228,'[1]Liste Equipements'!$A$5:$AH$2000,7,FALSE))</f>
        <v>#REF!</v>
      </c>
      <c r="AL228" s="112">
        <f t="shared" si="97"/>
        <v>0</v>
      </c>
      <c r="AM228" s="114">
        <f t="shared" si="98"/>
        <v>8</v>
      </c>
    </row>
    <row r="229" spans="1:39" ht="33.75" x14ac:dyDescent="0.2">
      <c r="A229" s="6" t="s">
        <v>219</v>
      </c>
      <c r="B229" s="97" t="str">
        <f t="shared" si="76"/>
        <v>S</v>
      </c>
      <c r="C229" s="6" t="s">
        <v>56</v>
      </c>
      <c r="D229" s="82" t="str">
        <f>IF(ISNA(VLOOKUP(C229,'[1]Liste Equipements'!$A$5:$AF$2000,4,FALSE)),"",VLOOKUP(C229,'[1]Liste Equipements'!$A$5:$AF$2000,4,FALSE))</f>
        <v>Tour 3 m - silicone-</v>
      </c>
      <c r="E229" s="7" t="s">
        <v>45</v>
      </c>
      <c r="F229" s="7" t="s">
        <v>17</v>
      </c>
      <c r="G229" s="95" t="str">
        <f t="shared" si="77"/>
        <v/>
      </c>
      <c r="H229" s="95">
        <f t="shared" si="78"/>
        <v>0.49999999988358468</v>
      </c>
      <c r="I229" s="85" t="s">
        <v>116</v>
      </c>
      <c r="J229" s="85" t="s">
        <v>220</v>
      </c>
      <c r="K229" s="85" t="s">
        <v>54</v>
      </c>
      <c r="L229" s="92">
        <v>0.5</v>
      </c>
      <c r="M229" s="104">
        <v>43882.427083333336</v>
      </c>
      <c r="N229" s="104">
        <v>43882.447916666664</v>
      </c>
      <c r="O229" s="8" t="str">
        <f t="array" ref="O229">IF(ISNA(VLOOKUP(C229,'[1]Liste Equipements'!$A$5:$AF$2000,11,FALSE)),"",VLOOKUP(C229,'[1]Liste Equipements'!$A$5:$AF$2000,11,FALSE))</f>
        <v>1126  Confection silicones</v>
      </c>
      <c r="P229" s="9"/>
      <c r="Q229" s="10" t="str">
        <f t="shared" si="79"/>
        <v>Fournier</v>
      </c>
      <c r="R229" s="10"/>
      <c r="S229" s="8" t="str">
        <f t="shared" si="80"/>
        <v xml:space="preserve"> </v>
      </c>
      <c r="T229" s="8">
        <f t="shared" si="81"/>
        <v>1</v>
      </c>
      <c r="U229" s="8">
        <f t="shared" si="99"/>
        <v>1</v>
      </c>
      <c r="V229" s="8">
        <f t="shared" si="100"/>
        <v>0</v>
      </c>
      <c r="W229" s="8">
        <f t="shared" si="101"/>
        <v>0</v>
      </c>
      <c r="X229" s="8">
        <f t="shared" si="102"/>
        <v>0</v>
      </c>
      <c r="Y229" s="8">
        <f t="shared" si="103"/>
        <v>0</v>
      </c>
      <c r="Z229" s="10">
        <f t="shared" si="87"/>
        <v>1</v>
      </c>
      <c r="AA229" s="10">
        <f t="shared" si="88"/>
        <v>0</v>
      </c>
      <c r="AB229" s="10">
        <f t="shared" si="89"/>
        <v>0</v>
      </c>
      <c r="AC229" s="10">
        <f t="shared" si="90"/>
        <v>0</v>
      </c>
      <c r="AD229" s="10">
        <f t="shared" si="91"/>
        <v>0</v>
      </c>
      <c r="AE229" s="10">
        <f t="shared" si="92"/>
        <v>0</v>
      </c>
      <c r="AF229" s="98">
        <f t="shared" si="93"/>
        <v>0</v>
      </c>
      <c r="AG229" s="98">
        <f t="shared" si="94"/>
        <v>0</v>
      </c>
      <c r="AH229" s="98">
        <f t="shared" si="95"/>
        <v>0</v>
      </c>
      <c r="AI229" s="98">
        <f t="shared" si="96"/>
        <v>0</v>
      </c>
      <c r="AJ229" s="98" t="str">
        <f t="array" ref="AJ229">IF(ISNA(VLOOKUP(C229,'[1]Liste Equipements'!$A$5:$AH$2000,34,FALSE)),"",VLOOKUP(C229,'[1]Liste Equipements'!$A$5:$AH$2000,34,FALSE))</f>
        <v>non</v>
      </c>
      <c r="AK229" s="98" t="e">
        <f t="array" ref="AK229">IF(ISNA(VLOOKUP(C229,'[1]Liste Equipements'!$A$5:$AH$2000,7,FALSE)),"",VLOOKUP(C229,'[1]Liste Equipements'!$A$5:$AH$2000,7,FALSE))</f>
        <v>#REF!</v>
      </c>
      <c r="AL229" s="112">
        <f t="shared" si="97"/>
        <v>0</v>
      </c>
      <c r="AM229" s="114">
        <f t="shared" si="98"/>
        <v>8</v>
      </c>
    </row>
    <row r="230" spans="1:39" ht="56.25" x14ac:dyDescent="0.2">
      <c r="A230" s="6" t="s">
        <v>221</v>
      </c>
      <c r="B230" s="97" t="str">
        <f t="shared" si="76"/>
        <v>S</v>
      </c>
      <c r="C230" s="6" t="s">
        <v>191</v>
      </c>
      <c r="D230" s="82" t="str">
        <f>IF(ISNA(VLOOKUP(C230,'[1]Liste Equipements'!$A$5:$AF$2000,4,FALSE)),"",VLOOKUP(C230,'[1]Liste Equipements'!$A$5:$AF$2000,4,FALSE))</f>
        <v>Machine de décolletage</v>
      </c>
      <c r="E230" s="7" t="s">
        <v>45</v>
      </c>
      <c r="F230" s="7" t="s">
        <v>34</v>
      </c>
      <c r="G230" s="95" t="str">
        <f t="shared" si="77"/>
        <v/>
      </c>
      <c r="H230" s="95" t="str">
        <f t="shared" si="78"/>
        <v/>
      </c>
      <c r="I230" s="85" t="s">
        <v>222</v>
      </c>
      <c r="J230" s="85" t="s">
        <v>223</v>
      </c>
      <c r="K230" s="85" t="s">
        <v>188</v>
      </c>
      <c r="L230" s="92">
        <v>3</v>
      </c>
      <c r="M230" s="104">
        <v>43882.545138888891</v>
      </c>
      <c r="N230" s="104">
        <v>43882.666666666664</v>
      </c>
      <c r="O230" s="8" t="str">
        <f t="array" ref="O230">IF(ISNA(VLOOKUP(C230,'[1]Liste Equipements'!$A$5:$AF$2000,11,FALSE)),"",VLOOKUP(C230,'[1]Liste Equipements'!$A$5:$AF$2000,11,FALSE))</f>
        <v>1111  Décolletage</v>
      </c>
      <c r="P230" s="9"/>
      <c r="Q230" s="10" t="str">
        <f t="shared" si="79"/>
        <v>Fournier</v>
      </c>
      <c r="R230" s="10"/>
      <c r="S230" s="8" t="str">
        <f t="shared" si="80"/>
        <v xml:space="preserve"> </v>
      </c>
      <c r="T230" s="8">
        <f t="shared" si="81"/>
        <v>1</v>
      </c>
      <c r="U230" s="8">
        <f t="shared" si="99"/>
        <v>1</v>
      </c>
      <c r="V230" s="8">
        <f t="shared" si="100"/>
        <v>0</v>
      </c>
      <c r="W230" s="8">
        <f t="shared" si="101"/>
        <v>0</v>
      </c>
      <c r="X230" s="8">
        <f t="shared" si="102"/>
        <v>0</v>
      </c>
      <c r="Y230" s="8">
        <f t="shared" si="103"/>
        <v>0</v>
      </c>
      <c r="Z230" s="10">
        <f t="shared" si="87"/>
        <v>1</v>
      </c>
      <c r="AA230" s="10">
        <f t="shared" si="88"/>
        <v>0</v>
      </c>
      <c r="AB230" s="10">
        <f t="shared" si="89"/>
        <v>0</v>
      </c>
      <c r="AC230" s="10">
        <f t="shared" si="90"/>
        <v>0</v>
      </c>
      <c r="AD230" s="10">
        <f t="shared" si="91"/>
        <v>0</v>
      </c>
      <c r="AE230" s="10">
        <f t="shared" si="92"/>
        <v>0</v>
      </c>
      <c r="AF230" s="98">
        <f t="shared" si="93"/>
        <v>0</v>
      </c>
      <c r="AG230" s="98">
        <f t="shared" si="94"/>
        <v>0</v>
      </c>
      <c r="AH230" s="98">
        <f t="shared" si="95"/>
        <v>0</v>
      </c>
      <c r="AI230" s="98">
        <f t="shared" si="96"/>
        <v>0</v>
      </c>
      <c r="AJ230" s="98" t="str">
        <f t="array" ref="AJ230">IF(ISNA(VLOOKUP(C230,'[1]Liste Equipements'!$A$5:$AH$2000,34,FALSE)),"",VLOOKUP(C230,'[1]Liste Equipements'!$A$5:$AH$2000,34,FALSE))</f>
        <v>oui</v>
      </c>
      <c r="AK230" s="98" t="e">
        <f t="array" ref="AK230">IF(ISNA(VLOOKUP(C230,'[1]Liste Equipements'!$A$5:$AH$2000,7,FALSE)),"",VLOOKUP(C230,'[1]Liste Equipements'!$A$5:$AH$2000,7,FALSE))</f>
        <v>#REF!</v>
      </c>
      <c r="AL230" s="112">
        <f t="shared" si="97"/>
        <v>0</v>
      </c>
      <c r="AM230" s="114">
        <f t="shared" si="98"/>
        <v>8</v>
      </c>
    </row>
    <row r="231" spans="1:39" x14ac:dyDescent="0.2">
      <c r="A231" s="6" t="s">
        <v>224</v>
      </c>
      <c r="B231" s="97" t="str">
        <f t="shared" si="76"/>
        <v>S</v>
      </c>
      <c r="C231" s="6" t="s">
        <v>180</v>
      </c>
      <c r="D231" s="82" t="str">
        <f>IF(ISNA(VLOOKUP(C231,'[1]Liste Equipements'!$A$5:$AF$2000,4,FALSE)),"",VLOOKUP(C231,'[1]Liste Equipements'!$A$5:$AF$2000,4,FALSE))</f>
        <v>Tour de confection de 3 mètres</v>
      </c>
      <c r="E231" s="7" t="s">
        <v>45</v>
      </c>
      <c r="F231" s="7" t="s">
        <v>17</v>
      </c>
      <c r="G231" s="95" t="str">
        <f t="shared" si="77"/>
        <v/>
      </c>
      <c r="H231" s="95">
        <f t="shared" si="78"/>
        <v>0.50000000005820766</v>
      </c>
      <c r="I231" s="85" t="s">
        <v>103</v>
      </c>
      <c r="J231" s="85" t="s">
        <v>173</v>
      </c>
      <c r="K231" s="85" t="s">
        <v>54</v>
      </c>
      <c r="L231" s="92">
        <v>0.5</v>
      </c>
      <c r="M231" s="104">
        <v>43882.354166666664</v>
      </c>
      <c r="N231" s="104">
        <v>43882.375</v>
      </c>
      <c r="O231" s="8">
        <f t="array" ref="O231">IF(ISNA(VLOOKUP(C231,'[1]Liste Equipements'!$A$5:$AF$2000,11,FALSE)),"",VLOOKUP(C231,'[1]Liste Equipements'!$A$5:$AF$2000,11,FALSE))</f>
        <v>0</v>
      </c>
      <c r="P231" s="9"/>
      <c r="Q231" s="10" t="str">
        <f t="shared" si="79"/>
        <v>Fournier</v>
      </c>
      <c r="R231" s="10"/>
      <c r="S231" s="8" t="str">
        <f t="shared" si="80"/>
        <v xml:space="preserve"> </v>
      </c>
      <c r="T231" s="8">
        <f t="shared" si="81"/>
        <v>1</v>
      </c>
      <c r="U231" s="8">
        <f t="shared" si="99"/>
        <v>1</v>
      </c>
      <c r="V231" s="8">
        <f t="shared" si="100"/>
        <v>0</v>
      </c>
      <c r="W231" s="8">
        <f t="shared" si="101"/>
        <v>0</v>
      </c>
      <c r="X231" s="8">
        <f t="shared" si="102"/>
        <v>0</v>
      </c>
      <c r="Y231" s="8">
        <f t="shared" si="103"/>
        <v>0</v>
      </c>
      <c r="Z231" s="10">
        <f t="shared" si="87"/>
        <v>1</v>
      </c>
      <c r="AA231" s="10">
        <f t="shared" si="88"/>
        <v>0</v>
      </c>
      <c r="AB231" s="10">
        <f t="shared" si="89"/>
        <v>0</v>
      </c>
      <c r="AC231" s="10">
        <f t="shared" si="90"/>
        <v>0</v>
      </c>
      <c r="AD231" s="10">
        <f t="shared" si="91"/>
        <v>0</v>
      </c>
      <c r="AE231" s="10">
        <f t="shared" si="92"/>
        <v>0</v>
      </c>
      <c r="AF231" s="98">
        <f t="shared" si="93"/>
        <v>0</v>
      </c>
      <c r="AG231" s="98">
        <f t="shared" si="94"/>
        <v>0</v>
      </c>
      <c r="AH231" s="98">
        <f t="shared" si="95"/>
        <v>0</v>
      </c>
      <c r="AI231" s="98">
        <f t="shared" si="96"/>
        <v>0</v>
      </c>
      <c r="AJ231" s="98" t="str">
        <f t="array" ref="AJ231">IF(ISNA(VLOOKUP(C231,'[1]Liste Equipements'!$A$5:$AH$2000,34,FALSE)),"",VLOOKUP(C231,'[1]Liste Equipements'!$A$5:$AH$2000,34,FALSE))</f>
        <v>non</v>
      </c>
      <c r="AK231" s="98" t="e">
        <f t="array" ref="AK231">IF(ISNA(VLOOKUP(C231,'[1]Liste Equipements'!$A$5:$AH$2000,7,FALSE)),"",VLOOKUP(C231,'[1]Liste Equipements'!$A$5:$AH$2000,7,FALSE))</f>
        <v>#REF!</v>
      </c>
      <c r="AL231" s="112">
        <f t="shared" si="97"/>
        <v>0</v>
      </c>
      <c r="AM231" s="114">
        <f t="shared" si="98"/>
        <v>8</v>
      </c>
    </row>
    <row r="232" spans="1:39" ht="33.75" x14ac:dyDescent="0.2">
      <c r="A232" s="6" t="s">
        <v>225</v>
      </c>
      <c r="B232" s="97" t="str">
        <f t="shared" si="76"/>
        <v>S</v>
      </c>
      <c r="C232" s="6" t="s">
        <v>119</v>
      </c>
      <c r="D232" s="82" t="str">
        <f>IF(ISNA(VLOOKUP(C232,'[1]Liste Equipements'!$A$5:$AF$2000,4,FALSE)),"",VLOOKUP(C232,'[1]Liste Equipements'!$A$5:$AF$2000,4,FALSE))</f>
        <v>Tour de décolletage Index GE65</v>
      </c>
      <c r="E232" s="7" t="s">
        <v>45</v>
      </c>
      <c r="F232" s="7" t="s">
        <v>34</v>
      </c>
      <c r="G232" s="95" t="str">
        <f t="shared" ref="G232:G277" si="104">IF(AND(F232="OUI",H232="",AJ232="OUI"),($E$1-M232)*24,"")</f>
        <v/>
      </c>
      <c r="H232" s="95" t="str">
        <f t="shared" si="78"/>
        <v/>
      </c>
      <c r="I232" s="85" t="s">
        <v>226</v>
      </c>
      <c r="J232" s="85" t="s">
        <v>227</v>
      </c>
      <c r="K232" s="85" t="s">
        <v>188</v>
      </c>
      <c r="L232" s="92">
        <v>1.25</v>
      </c>
      <c r="M232" s="104">
        <v>43885.427083333336</v>
      </c>
      <c r="N232" s="104">
        <v>43885.479166666664</v>
      </c>
      <c r="O232" s="8" t="str">
        <f t="array" ref="O232">IF(ISNA(VLOOKUP(C232,'[1]Liste Equipements'!$A$5:$AF$2000,11,FALSE)),"",VLOOKUP(C232,'[1]Liste Equipements'!$A$5:$AF$2000,11,FALSE))</f>
        <v>1111  Décolletage</v>
      </c>
      <c r="P232" s="9"/>
      <c r="Q232" s="10" t="str">
        <f t="shared" si="79"/>
        <v>Fournier</v>
      </c>
      <c r="R232" s="10"/>
      <c r="S232" s="8" t="str">
        <f t="shared" si="80"/>
        <v xml:space="preserve"> </v>
      </c>
      <c r="T232" s="8">
        <f t="shared" si="81"/>
        <v>1</v>
      </c>
      <c r="U232" s="8">
        <f t="shared" si="99"/>
        <v>1</v>
      </c>
      <c r="V232" s="8">
        <f t="shared" si="100"/>
        <v>0</v>
      </c>
      <c r="W232" s="8">
        <f t="shared" si="101"/>
        <v>0</v>
      </c>
      <c r="X232" s="8">
        <f t="shared" si="102"/>
        <v>0</v>
      </c>
      <c r="Y232" s="8">
        <f t="shared" si="103"/>
        <v>0</v>
      </c>
      <c r="Z232" s="10">
        <f t="shared" si="87"/>
        <v>1</v>
      </c>
      <c r="AA232" s="10">
        <f t="shared" si="88"/>
        <v>0</v>
      </c>
      <c r="AB232" s="10">
        <f t="shared" si="89"/>
        <v>0</v>
      </c>
      <c r="AC232" s="10">
        <f t="shared" si="90"/>
        <v>0</v>
      </c>
      <c r="AD232" s="10">
        <f t="shared" si="91"/>
        <v>0</v>
      </c>
      <c r="AE232" s="10">
        <f t="shared" si="92"/>
        <v>0</v>
      </c>
      <c r="AF232" s="98">
        <f t="shared" si="93"/>
        <v>0</v>
      </c>
      <c r="AG232" s="98">
        <f t="shared" si="94"/>
        <v>0</v>
      </c>
      <c r="AH232" s="98">
        <f t="shared" si="95"/>
        <v>0</v>
      </c>
      <c r="AI232" s="98">
        <f t="shared" si="96"/>
        <v>0</v>
      </c>
      <c r="AJ232" s="98" t="str">
        <f t="array" ref="AJ232">IF(ISNA(VLOOKUP(C232,'[1]Liste Equipements'!$A$5:$AH$2000,34,FALSE)),"",VLOOKUP(C232,'[1]Liste Equipements'!$A$5:$AH$2000,34,FALSE))</f>
        <v>oui</v>
      </c>
      <c r="AK232" s="98" t="e">
        <f t="array" ref="AK232">IF(ISNA(VLOOKUP(C232,'[1]Liste Equipements'!$A$5:$AH$2000,7,FALSE)),"",VLOOKUP(C232,'[1]Liste Equipements'!$A$5:$AH$2000,7,FALSE))</f>
        <v>#REF!</v>
      </c>
      <c r="AL232" s="112">
        <f t="shared" ref="AL232:AL277" si="105">IF(F232="oui",IF(E232="C",IF(AJ232="oui",IF(N232&lt;&gt;"",IF(AND(M232&gt;$AL$9,N232&lt;$AL$8),HOUR(N232)+MINUTE(N232)/60-HOUR(M232)-MINUTE(M232)/60,0),0)+IF(AND(M232&lt;$AL$9,N232&gt;$AL$8),24,0)+IF(AND(AND(M232&gt;$AL$9,M232&lt;$AL$8),OR(N232&gt;$AL$8,N232="")),24-HOUR(M232)-MINUTE(M232)/60,0)+IF(AND(M232&lt;$AL$9,AND($AL$8-N232&gt;0,$AL$8-N232&lt;1)),HOUR(N232)+MINUTE(N232)/60,0)+IF(M232&lt;&gt;"",IF(AND($AL$9-M232&gt;0,N232=""),24,0),0),0),0),0)</f>
        <v>0</v>
      </c>
      <c r="AM232" s="114">
        <f t="shared" si="98"/>
        <v>9</v>
      </c>
    </row>
    <row r="233" spans="1:39" ht="22.5" x14ac:dyDescent="0.2">
      <c r="A233" s="6" t="s">
        <v>228</v>
      </c>
      <c r="B233" s="97" t="str">
        <f t="shared" si="76"/>
        <v xml:space="preserve"> </v>
      </c>
      <c r="C233" s="6" t="s">
        <v>76</v>
      </c>
      <c r="D233" s="82" t="str">
        <f>IF(ISNA(VLOOKUP(C233,'[1]Liste Equipements'!$A$5:$AF$2000,4,FALSE)),"",VLOOKUP(C233,'[1]Liste Equipements'!$A$5:$AF$2000,4,FALSE))</f>
        <v>Tresseuse 24 fuseaux</v>
      </c>
      <c r="E233" s="7" t="s">
        <v>45</v>
      </c>
      <c r="F233" s="7" t="s">
        <v>34</v>
      </c>
      <c r="G233" s="95" t="str">
        <f t="shared" si="104"/>
        <v/>
      </c>
      <c r="H233" s="95" t="str">
        <f t="shared" si="78"/>
        <v/>
      </c>
      <c r="I233" s="85" t="s">
        <v>229</v>
      </c>
      <c r="J233" s="85"/>
      <c r="K233" s="85"/>
      <c r="L233" s="92"/>
      <c r="M233" s="104">
        <v>43885.604166666664</v>
      </c>
      <c r="N233" s="104"/>
      <c r="O233" s="8" t="str">
        <f t="array" ref="O233">IF(ISNA(VLOOKUP(C233,'[1]Liste Equipements'!$A$5:$AF$2000,11,FALSE)),"",VLOOKUP(C233,'[1]Liste Equipements'!$A$5:$AF$2000,11,FALSE))</f>
        <v>1115  Tuyaux</v>
      </c>
      <c r="P233" s="9"/>
      <c r="Q233" s="10" t="str">
        <f t="shared" si="79"/>
        <v>Fournier</v>
      </c>
      <c r="R233" s="10"/>
      <c r="S233" s="8">
        <f t="shared" ca="1" si="80"/>
        <v>27</v>
      </c>
      <c r="T233" s="8" t="str">
        <f t="shared" si="81"/>
        <v xml:space="preserve"> </v>
      </c>
      <c r="U233" s="8">
        <f t="shared" si="99"/>
        <v>0</v>
      </c>
      <c r="V233" s="8">
        <f t="shared" si="100"/>
        <v>0</v>
      </c>
      <c r="W233" s="8">
        <f t="shared" si="101"/>
        <v>0</v>
      </c>
      <c r="X233" s="8">
        <f t="shared" si="102"/>
        <v>0</v>
      </c>
      <c r="Y233" s="8">
        <f t="shared" si="103"/>
        <v>0</v>
      </c>
      <c r="Z233" s="10">
        <f t="shared" si="87"/>
        <v>1</v>
      </c>
      <c r="AA233" s="10">
        <f t="shared" si="88"/>
        <v>0</v>
      </c>
      <c r="AB233" s="10">
        <f t="shared" si="89"/>
        <v>0</v>
      </c>
      <c r="AC233" s="10">
        <f t="shared" si="90"/>
        <v>0</v>
      </c>
      <c r="AD233" s="10">
        <f t="shared" si="91"/>
        <v>0</v>
      </c>
      <c r="AE233" s="10">
        <f t="shared" si="92"/>
        <v>1</v>
      </c>
      <c r="AF233" s="98">
        <f t="shared" si="93"/>
        <v>0</v>
      </c>
      <c r="AG233" s="98">
        <f t="shared" si="94"/>
        <v>0</v>
      </c>
      <c r="AH233" s="98">
        <f t="shared" si="95"/>
        <v>0</v>
      </c>
      <c r="AI233" s="98">
        <f t="shared" si="96"/>
        <v>0</v>
      </c>
      <c r="AJ233" s="98" t="str">
        <f t="array" ref="AJ233">IF(ISNA(VLOOKUP(C233,'[1]Liste Equipements'!$A$5:$AH$2000,34,FALSE)),"",VLOOKUP(C233,'[1]Liste Equipements'!$A$5:$AH$2000,34,FALSE))</f>
        <v>oui</v>
      </c>
      <c r="AK233" s="98" t="e">
        <f t="array" ref="AK233">IF(ISNA(VLOOKUP(C233,'[1]Liste Equipements'!$A$5:$AH$2000,7,FALSE)),"",VLOOKUP(C233,'[1]Liste Equipements'!$A$5:$AH$2000,7,FALSE))</f>
        <v>#REF!</v>
      </c>
      <c r="AL233" s="112">
        <f t="shared" si="105"/>
        <v>0</v>
      </c>
      <c r="AM233" s="114">
        <f t="shared" ref="AM233:AM277" si="106">IF(YEAR(N233)=$AM$9,WEEKNUM(N233),)</f>
        <v>0</v>
      </c>
    </row>
    <row r="234" spans="1:39" ht="22.5" x14ac:dyDescent="0.2">
      <c r="A234" s="6" t="s">
        <v>230</v>
      </c>
      <c r="B234" s="97" t="str">
        <f t="shared" si="76"/>
        <v xml:space="preserve"> </v>
      </c>
      <c r="C234" s="6"/>
      <c r="D234" s="82" t="str">
        <f>IF(ISNA(VLOOKUP(C234,'[1]Liste Equipements'!$A$5:$AF$2000,4,FALSE)),"",VLOOKUP(C234,'[1]Liste Equipements'!$A$5:$AF$2000,4,FALSE))</f>
        <v/>
      </c>
      <c r="E234" s="7" t="s">
        <v>45</v>
      </c>
      <c r="F234" s="7" t="s">
        <v>34</v>
      </c>
      <c r="G234" s="95" t="str">
        <f t="shared" si="104"/>
        <v/>
      </c>
      <c r="H234" s="95" t="str">
        <f t="shared" si="78"/>
        <v/>
      </c>
      <c r="I234" s="85" t="s">
        <v>231</v>
      </c>
      <c r="J234" s="85"/>
      <c r="K234" s="85"/>
      <c r="L234" s="92"/>
      <c r="M234" s="104">
        <v>43885.6875</v>
      </c>
      <c r="N234" s="104"/>
      <c r="O234" s="8" t="str">
        <f t="array" ref="O234">IF(ISNA(VLOOKUP(C234,'[1]Liste Equipements'!$A$5:$AF$2000,11,FALSE)),"",VLOOKUP(C234,'[1]Liste Equipements'!$A$5:$AF$2000,11,FALSE))</f>
        <v/>
      </c>
      <c r="P234" s="9"/>
      <c r="Q234" s="10" t="str">
        <f t="shared" si="79"/>
        <v>Fournier</v>
      </c>
      <c r="R234" s="10"/>
      <c r="S234" s="8">
        <f t="shared" ca="1" si="80"/>
        <v>27</v>
      </c>
      <c r="T234" s="8" t="str">
        <f t="shared" si="81"/>
        <v xml:space="preserve"> </v>
      </c>
      <c r="U234" s="8">
        <f t="shared" si="99"/>
        <v>0</v>
      </c>
      <c r="V234" s="8">
        <f t="shared" si="100"/>
        <v>0</v>
      </c>
      <c r="W234" s="8">
        <f t="shared" si="101"/>
        <v>0</v>
      </c>
      <c r="X234" s="8">
        <f t="shared" si="102"/>
        <v>0</v>
      </c>
      <c r="Y234" s="8">
        <f t="shared" si="103"/>
        <v>0</v>
      </c>
      <c r="Z234" s="10">
        <f t="shared" si="87"/>
        <v>1</v>
      </c>
      <c r="AA234" s="10">
        <f t="shared" si="88"/>
        <v>0</v>
      </c>
      <c r="AB234" s="10">
        <f t="shared" si="89"/>
        <v>0</v>
      </c>
      <c r="AC234" s="10">
        <f t="shared" si="90"/>
        <v>0</v>
      </c>
      <c r="AD234" s="10">
        <f t="shared" si="91"/>
        <v>0</v>
      </c>
      <c r="AE234" s="10">
        <f t="shared" si="92"/>
        <v>1</v>
      </c>
      <c r="AF234" s="98">
        <f t="shared" si="93"/>
        <v>0</v>
      </c>
      <c r="AG234" s="98">
        <f t="shared" si="94"/>
        <v>0</v>
      </c>
      <c r="AH234" s="98">
        <f t="shared" si="95"/>
        <v>0</v>
      </c>
      <c r="AI234" s="98">
        <f t="shared" si="96"/>
        <v>0</v>
      </c>
      <c r="AJ234" s="98" t="str">
        <f t="array" ref="AJ234">IF(ISNA(VLOOKUP(C234,'[1]Liste Equipements'!$A$5:$AH$2000,34,FALSE)),"",VLOOKUP(C234,'[1]Liste Equipements'!$A$5:$AH$2000,34,FALSE))</f>
        <v/>
      </c>
      <c r="AK234" s="98" t="str">
        <f t="array" ref="AK234">IF(ISNA(VLOOKUP(C234,'[1]Liste Equipements'!$A$5:$AH$2000,7,FALSE)),"",VLOOKUP(C234,'[1]Liste Equipements'!$A$5:$AH$2000,7,FALSE))</f>
        <v/>
      </c>
      <c r="AL234" s="112">
        <f t="shared" si="105"/>
        <v>0</v>
      </c>
      <c r="AM234" s="114">
        <f t="shared" si="106"/>
        <v>0</v>
      </c>
    </row>
    <row r="235" spans="1:39" ht="33.75" x14ac:dyDescent="0.2">
      <c r="A235" s="6" t="s">
        <v>199</v>
      </c>
      <c r="B235" s="97" t="str">
        <f t="shared" si="76"/>
        <v>S</v>
      </c>
      <c r="C235" s="6"/>
      <c r="D235" s="82" t="str">
        <f>IF(ISNA(VLOOKUP(C235,'[1]Liste Equipements'!$A$5:$AF$2000,4,FALSE)),"",VLOOKUP(C235,'[1]Liste Equipements'!$A$5:$AF$2000,4,FALSE))</f>
        <v/>
      </c>
      <c r="E235" s="7" t="s">
        <v>5</v>
      </c>
      <c r="F235" s="7" t="s">
        <v>34</v>
      </c>
      <c r="G235" s="95" t="str">
        <f t="shared" si="104"/>
        <v/>
      </c>
      <c r="H235" s="95" t="str">
        <f t="shared" si="78"/>
        <v/>
      </c>
      <c r="I235" s="85" t="s">
        <v>232</v>
      </c>
      <c r="J235" s="85" t="s">
        <v>78</v>
      </c>
      <c r="K235" s="85" t="s">
        <v>192</v>
      </c>
      <c r="L235" s="92">
        <v>2</v>
      </c>
      <c r="M235" s="104">
        <v>43866.333333333336</v>
      </c>
      <c r="N235" s="104">
        <v>43885.416666666664</v>
      </c>
      <c r="O235" s="8" t="str">
        <f t="array" ref="O235">IF(ISNA(VLOOKUP(C235,'[1]Liste Equipements'!$A$5:$AF$2000,11,FALSE)),"",VLOOKUP(C235,'[1]Liste Equipements'!$A$5:$AF$2000,11,FALSE))</f>
        <v/>
      </c>
      <c r="P235" s="9"/>
      <c r="Q235" s="10" t="str">
        <f t="shared" si="79"/>
        <v/>
      </c>
      <c r="R235" s="10"/>
      <c r="S235" s="8" t="str">
        <f t="shared" si="80"/>
        <v xml:space="preserve"> </v>
      </c>
      <c r="T235" s="8">
        <f t="shared" si="81"/>
        <v>14</v>
      </c>
      <c r="U235" s="8">
        <f t="shared" si="99"/>
        <v>0</v>
      </c>
      <c r="V235" s="8">
        <f t="shared" si="100"/>
        <v>0</v>
      </c>
      <c r="W235" s="8">
        <f t="shared" si="101"/>
        <v>0</v>
      </c>
      <c r="X235" s="8">
        <f t="shared" si="102"/>
        <v>0</v>
      </c>
      <c r="Y235" s="8">
        <f t="shared" si="103"/>
        <v>1</v>
      </c>
      <c r="Z235" s="10">
        <f t="shared" si="87"/>
        <v>0</v>
      </c>
      <c r="AA235" s="10">
        <f t="shared" si="88"/>
        <v>0</v>
      </c>
      <c r="AB235" s="10">
        <f t="shared" si="89"/>
        <v>0</v>
      </c>
      <c r="AC235" s="10">
        <f t="shared" si="90"/>
        <v>0</v>
      </c>
      <c r="AD235" s="10">
        <f t="shared" si="91"/>
        <v>1</v>
      </c>
      <c r="AE235" s="10">
        <f t="shared" si="92"/>
        <v>0</v>
      </c>
      <c r="AF235" s="98">
        <f t="shared" si="93"/>
        <v>0</v>
      </c>
      <c r="AG235" s="98">
        <f t="shared" si="94"/>
        <v>0</v>
      </c>
      <c r="AH235" s="98">
        <f t="shared" si="95"/>
        <v>0</v>
      </c>
      <c r="AI235" s="98">
        <f t="shared" si="96"/>
        <v>0</v>
      </c>
      <c r="AJ235" s="98" t="str">
        <f t="array" ref="AJ235">IF(ISNA(VLOOKUP(C235,'[1]Liste Equipements'!$A$5:$AH$2000,34,FALSE)),"",VLOOKUP(C235,'[1]Liste Equipements'!$A$5:$AH$2000,34,FALSE))</f>
        <v/>
      </c>
      <c r="AK235" s="98" t="str">
        <f t="array" ref="AK235">IF(ISNA(VLOOKUP(C235,'[1]Liste Equipements'!$A$5:$AH$2000,7,FALSE)),"",VLOOKUP(C235,'[1]Liste Equipements'!$A$5:$AH$2000,7,FALSE))</f>
        <v/>
      </c>
      <c r="AL235" s="112">
        <f t="shared" si="105"/>
        <v>0</v>
      </c>
      <c r="AM235" s="114">
        <f t="shared" si="106"/>
        <v>9</v>
      </c>
    </row>
    <row r="236" spans="1:39" x14ac:dyDescent="0.2">
      <c r="A236" s="6" t="s">
        <v>233</v>
      </c>
      <c r="B236" s="97" t="str">
        <f t="shared" si="76"/>
        <v>S</v>
      </c>
      <c r="C236" s="6" t="s">
        <v>57</v>
      </c>
      <c r="D236" s="82" t="str">
        <f>IF(ISNA(VLOOKUP(C236,'[1]Liste Equipements'!$A$5:$AF$2000,4,FALSE)),"",VLOOKUP(C236,'[1]Liste Equipements'!$A$5:$AF$2000,4,FALSE))</f>
        <v/>
      </c>
      <c r="E236" s="7" t="s">
        <v>46</v>
      </c>
      <c r="F236" s="7" t="s">
        <v>34</v>
      </c>
      <c r="G236" s="95" t="str">
        <f t="shared" si="104"/>
        <v/>
      </c>
      <c r="H236" s="95" t="str">
        <f t="shared" si="78"/>
        <v/>
      </c>
      <c r="I236" s="85" t="s">
        <v>234</v>
      </c>
      <c r="J236" s="85" t="s">
        <v>291</v>
      </c>
      <c r="K236" s="85" t="s">
        <v>188</v>
      </c>
      <c r="L236" s="92">
        <v>0.5</v>
      </c>
      <c r="M236" s="104">
        <v>43885.354166666664</v>
      </c>
      <c r="N236" s="104">
        <v>43889.395833333336</v>
      </c>
      <c r="O236" s="8" t="str">
        <f t="array" ref="O236">IF(ISNA(VLOOKUP(C236,'[1]Liste Equipements'!$A$5:$AF$2000,11,FALSE)),"",VLOOKUP(C236,'[1]Liste Equipements'!$A$5:$AF$2000,11,FALSE))</f>
        <v/>
      </c>
      <c r="P236" s="9"/>
      <c r="Q236" s="10" t="str">
        <f t="shared" si="79"/>
        <v>Fournier</v>
      </c>
      <c r="R236" s="10"/>
      <c r="S236" s="8" t="str">
        <f t="shared" si="80"/>
        <v xml:space="preserve"> </v>
      </c>
      <c r="T236" s="8">
        <f t="shared" si="81"/>
        <v>5</v>
      </c>
      <c r="U236" s="8">
        <f t="shared" si="99"/>
        <v>0</v>
      </c>
      <c r="V236" s="8">
        <f t="shared" si="100"/>
        <v>0</v>
      </c>
      <c r="W236" s="8">
        <f t="shared" si="101"/>
        <v>0</v>
      </c>
      <c r="X236" s="8">
        <f t="shared" si="102"/>
        <v>0</v>
      </c>
      <c r="Y236" s="8">
        <f t="shared" si="103"/>
        <v>1</v>
      </c>
      <c r="Z236" s="10">
        <f t="shared" si="87"/>
        <v>0</v>
      </c>
      <c r="AA236" s="10">
        <f t="shared" si="88"/>
        <v>1</v>
      </c>
      <c r="AB236" s="10">
        <f t="shared" si="89"/>
        <v>0</v>
      </c>
      <c r="AC236" s="10">
        <f t="shared" si="90"/>
        <v>0</v>
      </c>
      <c r="AD236" s="10">
        <f t="shared" si="91"/>
        <v>0</v>
      </c>
      <c r="AE236" s="10">
        <f t="shared" si="92"/>
        <v>0</v>
      </c>
      <c r="AF236" s="98">
        <f t="shared" si="93"/>
        <v>0</v>
      </c>
      <c r="AG236" s="98">
        <f t="shared" si="94"/>
        <v>0</v>
      </c>
      <c r="AH236" s="98">
        <f t="shared" si="95"/>
        <v>0</v>
      </c>
      <c r="AI236" s="98">
        <f t="shared" si="96"/>
        <v>0</v>
      </c>
      <c r="AJ236" s="98" t="str">
        <f t="array" ref="AJ236">IF(ISNA(VLOOKUP(C236,'[1]Liste Equipements'!$A$5:$AH$2000,34,FALSE)),"",VLOOKUP(C236,'[1]Liste Equipements'!$A$5:$AH$2000,34,FALSE))</f>
        <v/>
      </c>
      <c r="AK236" s="98" t="str">
        <f t="array" ref="AK236">IF(ISNA(VLOOKUP(C236,'[1]Liste Equipements'!$A$5:$AH$2000,7,FALSE)),"",VLOOKUP(C236,'[1]Liste Equipements'!$A$5:$AH$2000,7,FALSE))</f>
        <v/>
      </c>
      <c r="AL236" s="112">
        <f t="shared" si="105"/>
        <v>0</v>
      </c>
      <c r="AM236" s="114">
        <f t="shared" si="106"/>
        <v>9</v>
      </c>
    </row>
    <row r="237" spans="1:39" ht="33.75" x14ac:dyDescent="0.2">
      <c r="A237" s="6" t="s">
        <v>235</v>
      </c>
      <c r="B237" s="97" t="str">
        <f t="shared" si="76"/>
        <v>S</v>
      </c>
      <c r="C237" s="6" t="s">
        <v>12</v>
      </c>
      <c r="D237" s="82" t="str">
        <f>IF(ISNA(VLOOKUP(C237,'[1]Liste Equipements'!$A$5:$AF$2000,4,FALSE)),"",VLOOKUP(C237,'[1]Liste Equipements'!$A$5:$AF$2000,4,FALSE))</f>
        <v>Tour de 3 m</v>
      </c>
      <c r="E237" s="7" t="s">
        <v>5</v>
      </c>
      <c r="F237" s="7" t="s">
        <v>34</v>
      </c>
      <c r="G237" s="95" t="str">
        <f t="shared" si="104"/>
        <v/>
      </c>
      <c r="H237" s="95" t="str">
        <f t="shared" si="78"/>
        <v/>
      </c>
      <c r="I237" s="85" t="s">
        <v>236</v>
      </c>
      <c r="J237" s="85" t="s">
        <v>78</v>
      </c>
      <c r="K237" s="85" t="s">
        <v>181</v>
      </c>
      <c r="L237" s="92">
        <v>4</v>
      </c>
      <c r="M237" s="104">
        <v>43886.395833333336</v>
      </c>
      <c r="N237" s="104">
        <v>43888.5</v>
      </c>
      <c r="O237" s="8" t="str">
        <f t="array" ref="O237">IF(ISNA(VLOOKUP(C237,'[1]Liste Equipements'!$A$5:$AF$2000,11,FALSE)),"",VLOOKUP(C237,'[1]Liste Equipements'!$A$5:$AF$2000,11,FALSE))</f>
        <v>1126  Confection silicones</v>
      </c>
      <c r="P237" s="9"/>
      <c r="Q237" s="10" t="str">
        <f t="shared" si="79"/>
        <v/>
      </c>
      <c r="R237" s="10"/>
      <c r="S237" s="8" t="str">
        <f t="shared" si="80"/>
        <v xml:space="preserve"> </v>
      </c>
      <c r="T237" s="8">
        <f t="shared" si="81"/>
        <v>3</v>
      </c>
      <c r="U237" s="8">
        <f t="shared" si="99"/>
        <v>0</v>
      </c>
      <c r="V237" s="8">
        <f t="shared" si="100"/>
        <v>0</v>
      </c>
      <c r="W237" s="8">
        <f t="shared" si="101"/>
        <v>1</v>
      </c>
      <c r="X237" s="8">
        <f t="shared" si="102"/>
        <v>0</v>
      </c>
      <c r="Y237" s="8">
        <f t="shared" si="103"/>
        <v>0</v>
      </c>
      <c r="Z237" s="10">
        <f t="shared" si="87"/>
        <v>0</v>
      </c>
      <c r="AA237" s="10">
        <f t="shared" si="88"/>
        <v>0</v>
      </c>
      <c r="AB237" s="10">
        <f t="shared" si="89"/>
        <v>0</v>
      </c>
      <c r="AC237" s="10">
        <f t="shared" si="90"/>
        <v>0</v>
      </c>
      <c r="AD237" s="10">
        <f t="shared" si="91"/>
        <v>1</v>
      </c>
      <c r="AE237" s="10">
        <f t="shared" si="92"/>
        <v>0</v>
      </c>
      <c r="AF237" s="98">
        <f t="shared" si="93"/>
        <v>0</v>
      </c>
      <c r="AG237" s="98">
        <f t="shared" si="94"/>
        <v>0</v>
      </c>
      <c r="AH237" s="98">
        <f t="shared" si="95"/>
        <v>0</v>
      </c>
      <c r="AI237" s="98">
        <f t="shared" si="96"/>
        <v>0</v>
      </c>
      <c r="AJ237" s="98" t="str">
        <f t="array" ref="AJ237">IF(ISNA(VLOOKUP(C237,'[1]Liste Equipements'!$A$5:$AH$2000,34,FALSE)),"",VLOOKUP(C237,'[1]Liste Equipements'!$A$5:$AH$2000,34,FALSE))</f>
        <v>non</v>
      </c>
      <c r="AK237" s="98" t="e">
        <f t="array" ref="AK237">IF(ISNA(VLOOKUP(C237,'[1]Liste Equipements'!$A$5:$AH$2000,7,FALSE)),"",VLOOKUP(C237,'[1]Liste Equipements'!$A$5:$AH$2000,7,FALSE))</f>
        <v>#REF!</v>
      </c>
      <c r="AL237" s="112">
        <f t="shared" si="105"/>
        <v>0</v>
      </c>
      <c r="AM237" s="114">
        <f t="shared" si="106"/>
        <v>9</v>
      </c>
    </row>
    <row r="238" spans="1:39" x14ac:dyDescent="0.2">
      <c r="A238" s="6" t="s">
        <v>237</v>
      </c>
      <c r="B238" s="97" t="str">
        <f t="shared" si="76"/>
        <v>S</v>
      </c>
      <c r="C238" s="6" t="s">
        <v>189</v>
      </c>
      <c r="D238" s="82" t="str">
        <f>IF(ISNA(VLOOKUP(C238,'[1]Liste Equipements'!$A$5:$AF$2000,4,FALSE)),"",VLOOKUP(C238,'[1]Liste Equipements'!$A$5:$AF$2000,4,FALSE))</f>
        <v/>
      </c>
      <c r="E238" s="7" t="s">
        <v>5</v>
      </c>
      <c r="F238" s="7" t="s">
        <v>34</v>
      </c>
      <c r="G238" s="95" t="str">
        <f t="shared" si="104"/>
        <v/>
      </c>
      <c r="H238" s="95" t="str">
        <f t="shared" si="78"/>
        <v/>
      </c>
      <c r="I238" s="85" t="s">
        <v>238</v>
      </c>
      <c r="J238" s="85" t="s">
        <v>78</v>
      </c>
      <c r="K238" s="85" t="s">
        <v>181</v>
      </c>
      <c r="L238" s="92">
        <v>2.5</v>
      </c>
      <c r="M238" s="104">
        <v>43886.572916666664</v>
      </c>
      <c r="N238" s="104">
        <v>43888.645833333336</v>
      </c>
      <c r="O238" s="8" t="str">
        <f t="array" ref="O238">IF(ISNA(VLOOKUP(C238,'[1]Liste Equipements'!$A$5:$AF$2000,11,FALSE)),"",VLOOKUP(C238,'[1]Liste Equipements'!$A$5:$AF$2000,11,FALSE))</f>
        <v/>
      </c>
      <c r="P238" s="9"/>
      <c r="Q238" s="10" t="str">
        <f t="shared" si="79"/>
        <v/>
      </c>
      <c r="R238" s="10"/>
      <c r="S238" s="8" t="str">
        <f t="shared" si="80"/>
        <v xml:space="preserve"> </v>
      </c>
      <c r="T238" s="8">
        <f t="shared" si="81"/>
        <v>3</v>
      </c>
      <c r="U238" s="8">
        <f t="shared" si="99"/>
        <v>0</v>
      </c>
      <c r="V238" s="8">
        <f t="shared" si="100"/>
        <v>0</v>
      </c>
      <c r="W238" s="8">
        <f t="shared" si="101"/>
        <v>1</v>
      </c>
      <c r="X238" s="8">
        <f t="shared" si="102"/>
        <v>0</v>
      </c>
      <c r="Y238" s="8">
        <f t="shared" si="103"/>
        <v>0</v>
      </c>
      <c r="Z238" s="10">
        <f t="shared" si="87"/>
        <v>0</v>
      </c>
      <c r="AA238" s="10">
        <f t="shared" si="88"/>
        <v>0</v>
      </c>
      <c r="AB238" s="10">
        <f t="shared" si="89"/>
        <v>0</v>
      </c>
      <c r="AC238" s="10">
        <f t="shared" si="90"/>
        <v>0</v>
      </c>
      <c r="AD238" s="10">
        <f t="shared" si="91"/>
        <v>1</v>
      </c>
      <c r="AE238" s="10">
        <f t="shared" si="92"/>
        <v>0</v>
      </c>
      <c r="AF238" s="98">
        <f t="shared" si="93"/>
        <v>0</v>
      </c>
      <c r="AG238" s="98">
        <f t="shared" si="94"/>
        <v>0</v>
      </c>
      <c r="AH238" s="98">
        <f t="shared" si="95"/>
        <v>0</v>
      </c>
      <c r="AI238" s="98">
        <f t="shared" si="96"/>
        <v>0</v>
      </c>
      <c r="AJ238" s="98" t="str">
        <f t="array" ref="AJ238">IF(ISNA(VLOOKUP(C238,'[1]Liste Equipements'!$A$5:$AH$2000,34,FALSE)),"",VLOOKUP(C238,'[1]Liste Equipements'!$A$5:$AH$2000,34,FALSE))</f>
        <v/>
      </c>
      <c r="AK238" s="98" t="str">
        <f t="array" ref="AK238">IF(ISNA(VLOOKUP(C238,'[1]Liste Equipements'!$A$5:$AH$2000,7,FALSE)),"",VLOOKUP(C238,'[1]Liste Equipements'!$A$5:$AH$2000,7,FALSE))</f>
        <v/>
      </c>
      <c r="AL238" s="112">
        <f t="shared" si="105"/>
        <v>0</v>
      </c>
      <c r="AM238" s="114">
        <f t="shared" si="106"/>
        <v>9</v>
      </c>
    </row>
    <row r="239" spans="1:39" ht="33.75" x14ac:dyDescent="0.2">
      <c r="A239" s="6" t="s">
        <v>239</v>
      </c>
      <c r="B239" s="97" t="str">
        <f t="shared" ref="B239:B277" si="107">IF(ISBLANK(N239)," ","S")</f>
        <v>S</v>
      </c>
      <c r="C239" s="6"/>
      <c r="D239" s="82" t="str">
        <f>IF(ISNA(VLOOKUP(C239,'[1]Liste Equipements'!$A$5:$AF$2000,4,FALSE)),"",VLOOKUP(C239,'[1]Liste Equipements'!$A$5:$AF$2000,4,FALSE))</f>
        <v/>
      </c>
      <c r="E239" s="7" t="s">
        <v>5</v>
      </c>
      <c r="F239" s="7" t="s">
        <v>34</v>
      </c>
      <c r="G239" s="95" t="str">
        <f t="shared" si="104"/>
        <v/>
      </c>
      <c r="H239" s="95" t="str">
        <f t="shared" si="78"/>
        <v/>
      </c>
      <c r="I239" s="85" t="s">
        <v>240</v>
      </c>
      <c r="J239" s="85" t="s">
        <v>78</v>
      </c>
      <c r="K239" s="85" t="s">
        <v>181</v>
      </c>
      <c r="L239" s="92">
        <v>1.5</v>
      </c>
      <c r="M239" s="104">
        <v>43886.625</v>
      </c>
      <c r="N239" s="104">
        <v>43889.479166666664</v>
      </c>
      <c r="O239" s="8" t="str">
        <f t="array" ref="O239">IF(ISNA(VLOOKUP(C239,'[1]Liste Equipements'!$A$5:$AF$2000,11,FALSE)),"",VLOOKUP(C239,'[1]Liste Equipements'!$A$5:$AF$2000,11,FALSE))</f>
        <v/>
      </c>
      <c r="P239" s="9"/>
      <c r="Q239" s="10" t="str">
        <f t="shared" ref="Q239:Q277" si="108">IF(OR(CODE(E239)=80,CODE(E239)=67),"Fournier","")</f>
        <v/>
      </c>
      <c r="R239" s="10"/>
      <c r="S239" s="8" t="str">
        <f t="shared" si="80"/>
        <v xml:space="preserve"> </v>
      </c>
      <c r="T239" s="8">
        <f t="shared" si="81"/>
        <v>4</v>
      </c>
      <c r="U239" s="8">
        <f t="shared" si="99"/>
        <v>0</v>
      </c>
      <c r="V239" s="8">
        <f t="shared" si="100"/>
        <v>0</v>
      </c>
      <c r="W239" s="8">
        <f t="shared" si="101"/>
        <v>0</v>
      </c>
      <c r="X239" s="8">
        <f t="shared" si="102"/>
        <v>1</v>
      </c>
      <c r="Y239" s="8">
        <f t="shared" si="103"/>
        <v>0</v>
      </c>
      <c r="Z239" s="10">
        <f t="shared" ref="Z239:Z277" si="109">IF(CODE(E239)=67,1,0)</f>
        <v>0</v>
      </c>
      <c r="AA239" s="10">
        <f t="shared" ref="AA239:AA277" si="110">IF(CODE(E239)=80,1,0)</f>
        <v>0</v>
      </c>
      <c r="AB239" s="10">
        <f t="shared" ref="AB239:AB277" si="111">IF(CODE(E239)=84,1,0)</f>
        <v>0</v>
      </c>
      <c r="AC239" s="10">
        <f t="shared" ref="AC239:AC277" si="112">IF(CODE(E239)=72,1,0)</f>
        <v>0</v>
      </c>
      <c r="AD239" s="10">
        <f t="shared" ref="AD239:AD277" si="113">IF(AND(CODE(E239)&lt;&gt;72,CODE(E239)&lt;&gt;84,CODE(E239)&lt;&gt;80,CODE(E239)&lt;&gt;67,E239&lt;&gt;" "),1,0)</f>
        <v>1</v>
      </c>
      <c r="AE239" s="10">
        <f t="shared" si="92"/>
        <v>0</v>
      </c>
      <c r="AF239" s="98">
        <f t="shared" si="93"/>
        <v>0</v>
      </c>
      <c r="AG239" s="98">
        <f t="shared" si="94"/>
        <v>0</v>
      </c>
      <c r="AH239" s="98">
        <f t="shared" si="95"/>
        <v>0</v>
      </c>
      <c r="AI239" s="98">
        <f t="shared" si="96"/>
        <v>0</v>
      </c>
      <c r="AJ239" s="98" t="str">
        <f t="array" ref="AJ239">IF(ISNA(VLOOKUP(C239,'[1]Liste Equipements'!$A$5:$AH$2000,34,FALSE)),"",VLOOKUP(C239,'[1]Liste Equipements'!$A$5:$AH$2000,34,FALSE))</f>
        <v/>
      </c>
      <c r="AK239" s="98" t="str">
        <f t="array" ref="AK239">IF(ISNA(VLOOKUP(C239,'[1]Liste Equipements'!$A$5:$AH$2000,7,FALSE)),"",VLOOKUP(C239,'[1]Liste Equipements'!$A$5:$AH$2000,7,FALSE))</f>
        <v/>
      </c>
      <c r="AL239" s="112">
        <f t="shared" si="105"/>
        <v>0</v>
      </c>
      <c r="AM239" s="114">
        <f t="shared" si="106"/>
        <v>9</v>
      </c>
    </row>
    <row r="240" spans="1:39" ht="33.75" x14ac:dyDescent="0.2">
      <c r="A240" s="6" t="s">
        <v>241</v>
      </c>
      <c r="B240" s="97" t="str">
        <f t="shared" si="107"/>
        <v>S</v>
      </c>
      <c r="C240" s="6" t="s">
        <v>190</v>
      </c>
      <c r="D240" s="82" t="str">
        <f>IF(ISNA(VLOOKUP(C240,'[1]Liste Equipements'!$A$5:$AF$2000,4,FALSE)),"",VLOOKUP(C240,'[1]Liste Equipements'!$A$5:$AF$2000,4,FALSE))</f>
        <v>Pistolet Pneumatique</v>
      </c>
      <c r="E240" s="7" t="s">
        <v>5</v>
      </c>
      <c r="F240" s="7" t="s">
        <v>34</v>
      </c>
      <c r="G240" s="95" t="str">
        <f t="shared" si="104"/>
        <v/>
      </c>
      <c r="H240" s="95" t="str">
        <f t="shared" si="78"/>
        <v/>
      </c>
      <c r="I240" s="85" t="s">
        <v>242</v>
      </c>
      <c r="J240" s="85" t="s">
        <v>243</v>
      </c>
      <c r="K240" s="85" t="s">
        <v>181</v>
      </c>
      <c r="L240" s="92">
        <v>3.75</v>
      </c>
      <c r="M240" s="104">
        <v>43860.416666666664</v>
      </c>
      <c r="N240" s="104">
        <v>43875.5</v>
      </c>
      <c r="O240" s="8" t="str">
        <f t="array" ref="O240">IF(ISNA(VLOOKUP(C240,'[1]Liste Equipements'!$A$5:$AF$2000,11,FALSE)),"",VLOOKUP(C240,'[1]Liste Equipements'!$A$5:$AF$2000,11,FALSE))</f>
        <v>1120  Colliers spéciaux</v>
      </c>
      <c r="P240" s="9"/>
      <c r="Q240" s="10" t="str">
        <f t="shared" si="108"/>
        <v/>
      </c>
      <c r="R240" s="10"/>
      <c r="S240" s="8" t="str">
        <f t="shared" si="80"/>
        <v xml:space="preserve"> </v>
      </c>
      <c r="T240" s="8">
        <f t="shared" si="81"/>
        <v>12</v>
      </c>
      <c r="U240" s="8">
        <f t="shared" si="99"/>
        <v>0</v>
      </c>
      <c r="V240" s="8">
        <f t="shared" si="100"/>
        <v>0</v>
      </c>
      <c r="W240" s="8">
        <f t="shared" si="101"/>
        <v>0</v>
      </c>
      <c r="X240" s="8">
        <f t="shared" si="102"/>
        <v>0</v>
      </c>
      <c r="Y240" s="8">
        <f t="shared" si="103"/>
        <v>1</v>
      </c>
      <c r="Z240" s="10">
        <f t="shared" si="109"/>
        <v>0</v>
      </c>
      <c r="AA240" s="10">
        <f t="shared" si="110"/>
        <v>0</v>
      </c>
      <c r="AB240" s="10">
        <f t="shared" si="111"/>
        <v>0</v>
      </c>
      <c r="AC240" s="10">
        <f t="shared" si="112"/>
        <v>0</v>
      </c>
      <c r="AD240" s="10">
        <f t="shared" si="113"/>
        <v>1</v>
      </c>
      <c r="AE240" s="10">
        <f t="shared" si="92"/>
        <v>0</v>
      </c>
      <c r="AF240" s="98">
        <f t="shared" si="93"/>
        <v>0</v>
      </c>
      <c r="AG240" s="98">
        <f t="shared" si="94"/>
        <v>0</v>
      </c>
      <c r="AH240" s="98">
        <f t="shared" si="95"/>
        <v>0</v>
      </c>
      <c r="AI240" s="98">
        <f t="shared" si="96"/>
        <v>0</v>
      </c>
      <c r="AJ240" s="98" t="str">
        <f t="array" ref="AJ240">IF(ISNA(VLOOKUP(C240,'[1]Liste Equipements'!$A$5:$AH$2000,34,FALSE)),"",VLOOKUP(C240,'[1]Liste Equipements'!$A$5:$AH$2000,34,FALSE))</f>
        <v>non</v>
      </c>
      <c r="AK240" s="98" t="e">
        <f t="array" ref="AK240">IF(ISNA(VLOOKUP(C240,'[1]Liste Equipements'!$A$5:$AH$2000,7,FALSE)),"",VLOOKUP(C240,'[1]Liste Equipements'!$A$5:$AH$2000,7,FALSE))</f>
        <v>#REF!</v>
      </c>
      <c r="AL240" s="112">
        <f t="shared" si="105"/>
        <v>0</v>
      </c>
      <c r="AM240" s="114">
        <f t="shared" si="106"/>
        <v>7</v>
      </c>
    </row>
    <row r="241" spans="1:39" ht="22.5" x14ac:dyDescent="0.2">
      <c r="A241" s="6" t="s">
        <v>244</v>
      </c>
      <c r="B241" s="97" t="str">
        <f t="shared" si="107"/>
        <v>S</v>
      </c>
      <c r="C241" s="6"/>
      <c r="D241" s="82" t="str">
        <f>IF(ISNA(VLOOKUP(C241,'[1]Liste Equipements'!$A$5:$AF$2000,4,FALSE)),"",VLOOKUP(C241,'[1]Liste Equipements'!$A$5:$AF$2000,4,FALSE))</f>
        <v/>
      </c>
      <c r="E241" s="7" t="s">
        <v>5</v>
      </c>
      <c r="F241" s="7" t="s">
        <v>34</v>
      </c>
      <c r="G241" s="95" t="str">
        <f t="shared" si="104"/>
        <v/>
      </c>
      <c r="H241" s="95" t="str">
        <f t="shared" si="78"/>
        <v/>
      </c>
      <c r="I241" s="85" t="s">
        <v>245</v>
      </c>
      <c r="J241" s="85" t="s">
        <v>78</v>
      </c>
      <c r="K241" s="85" t="s">
        <v>181</v>
      </c>
      <c r="L241" s="92">
        <v>2</v>
      </c>
      <c r="M241" s="104">
        <v>43860.416666666664</v>
      </c>
      <c r="N241" s="104">
        <v>43886.489583333336</v>
      </c>
      <c r="O241" s="8" t="str">
        <f t="array" ref="O241">IF(ISNA(VLOOKUP(C241,'[1]Liste Equipements'!$A$5:$AF$2000,11,FALSE)),"",VLOOKUP(C241,'[1]Liste Equipements'!$A$5:$AF$2000,11,FALSE))</f>
        <v/>
      </c>
      <c r="P241" s="9"/>
      <c r="Q241" s="10" t="str">
        <f t="shared" si="108"/>
        <v/>
      </c>
      <c r="R241" s="10"/>
      <c r="S241" s="8" t="str">
        <f t="shared" si="80"/>
        <v xml:space="preserve"> </v>
      </c>
      <c r="T241" s="8">
        <f t="shared" si="81"/>
        <v>19</v>
      </c>
      <c r="U241" s="8">
        <f t="shared" si="99"/>
        <v>0</v>
      </c>
      <c r="V241" s="8">
        <f t="shared" si="100"/>
        <v>0</v>
      </c>
      <c r="W241" s="8">
        <f t="shared" si="101"/>
        <v>0</v>
      </c>
      <c r="X241" s="8">
        <f t="shared" si="102"/>
        <v>0</v>
      </c>
      <c r="Y241" s="8">
        <f t="shared" si="103"/>
        <v>1</v>
      </c>
      <c r="Z241" s="10">
        <f t="shared" si="109"/>
        <v>0</v>
      </c>
      <c r="AA241" s="10">
        <f t="shared" si="110"/>
        <v>0</v>
      </c>
      <c r="AB241" s="10">
        <f t="shared" si="111"/>
        <v>0</v>
      </c>
      <c r="AC241" s="10">
        <f t="shared" si="112"/>
        <v>0</v>
      </c>
      <c r="AD241" s="10">
        <f t="shared" si="113"/>
        <v>1</v>
      </c>
      <c r="AE241" s="10">
        <f t="shared" si="92"/>
        <v>0</v>
      </c>
      <c r="AF241" s="98">
        <f t="shared" si="93"/>
        <v>0</v>
      </c>
      <c r="AG241" s="98">
        <f t="shared" si="94"/>
        <v>0</v>
      </c>
      <c r="AH241" s="98">
        <f t="shared" si="95"/>
        <v>0</v>
      </c>
      <c r="AI241" s="98">
        <f t="shared" si="96"/>
        <v>0</v>
      </c>
      <c r="AJ241" s="98" t="str">
        <f t="array" ref="AJ241">IF(ISNA(VLOOKUP(C241,'[1]Liste Equipements'!$A$5:$AH$2000,34,FALSE)),"",VLOOKUP(C241,'[1]Liste Equipements'!$A$5:$AH$2000,34,FALSE))</f>
        <v/>
      </c>
      <c r="AK241" s="98" t="str">
        <f t="array" ref="AK241">IF(ISNA(VLOOKUP(C241,'[1]Liste Equipements'!$A$5:$AH$2000,7,FALSE)),"",VLOOKUP(C241,'[1]Liste Equipements'!$A$5:$AH$2000,7,FALSE))</f>
        <v/>
      </c>
      <c r="AL241" s="112">
        <f t="shared" si="105"/>
        <v>0</v>
      </c>
      <c r="AM241" s="114">
        <f t="shared" si="106"/>
        <v>9</v>
      </c>
    </row>
    <row r="242" spans="1:39" ht="33.75" x14ac:dyDescent="0.2">
      <c r="A242" s="6" t="s">
        <v>246</v>
      </c>
      <c r="B242" s="97" t="str">
        <f t="shared" si="107"/>
        <v>S</v>
      </c>
      <c r="C242" s="6" t="s">
        <v>9</v>
      </c>
      <c r="D242" s="82" t="str">
        <f>IF(ISNA(VLOOKUP(C242,'[1]Liste Equipements'!$A$5:$AF$2000,4,FALSE)),"",VLOOKUP(C242,'[1]Liste Equipements'!$A$5:$AF$2000,4,FALSE))</f>
        <v>Tour de 3 mètres</v>
      </c>
      <c r="E242" s="7" t="s">
        <v>45</v>
      </c>
      <c r="F242" s="7" t="s">
        <v>17</v>
      </c>
      <c r="G242" s="95" t="str">
        <f t="shared" si="104"/>
        <v/>
      </c>
      <c r="H242" s="95">
        <f t="shared" si="78"/>
        <v>10.666666666686069</v>
      </c>
      <c r="I242" s="85" t="s">
        <v>247</v>
      </c>
      <c r="J242" s="85" t="s">
        <v>196</v>
      </c>
      <c r="K242" s="85" t="s">
        <v>188</v>
      </c>
      <c r="L242" s="92">
        <v>1</v>
      </c>
      <c r="M242" s="104">
        <v>43886.930555555555</v>
      </c>
      <c r="N242" s="104">
        <v>43887.375</v>
      </c>
      <c r="O242" s="8" t="str">
        <f t="array" ref="O242">IF(ISNA(VLOOKUP(C242,'[1]Liste Equipements'!$A$5:$AF$2000,11,FALSE)),"",VLOOKUP(C242,'[1]Liste Equipements'!$A$5:$AF$2000,11,FALSE))</f>
        <v>1126  Confection silicones</v>
      </c>
      <c r="P242" s="9"/>
      <c r="Q242" s="10" t="str">
        <f t="shared" si="108"/>
        <v>Fournier</v>
      </c>
      <c r="R242" s="10"/>
      <c r="S242" s="8" t="str">
        <f t="shared" si="80"/>
        <v xml:space="preserve"> </v>
      </c>
      <c r="T242" s="8">
        <f t="shared" si="81"/>
        <v>2</v>
      </c>
      <c r="U242" s="8">
        <f t="shared" si="99"/>
        <v>0</v>
      </c>
      <c r="V242" s="8">
        <f t="shared" si="100"/>
        <v>1</v>
      </c>
      <c r="W242" s="8">
        <f t="shared" si="101"/>
        <v>0</v>
      </c>
      <c r="X242" s="8">
        <f t="shared" si="102"/>
        <v>0</v>
      </c>
      <c r="Y242" s="8">
        <f t="shared" si="103"/>
        <v>0</v>
      </c>
      <c r="Z242" s="10">
        <f t="shared" si="109"/>
        <v>1</v>
      </c>
      <c r="AA242" s="10">
        <f t="shared" si="110"/>
        <v>0</v>
      </c>
      <c r="AB242" s="10">
        <f t="shared" si="111"/>
        <v>0</v>
      </c>
      <c r="AC242" s="10">
        <f t="shared" si="112"/>
        <v>0</v>
      </c>
      <c r="AD242" s="10">
        <f t="shared" si="113"/>
        <v>0</v>
      </c>
      <c r="AE242" s="10">
        <f t="shared" si="92"/>
        <v>0</v>
      </c>
      <c r="AF242" s="98">
        <f t="shared" si="93"/>
        <v>0</v>
      </c>
      <c r="AG242" s="98">
        <f t="shared" si="94"/>
        <v>0</v>
      </c>
      <c r="AH242" s="98">
        <f t="shared" si="95"/>
        <v>0</v>
      </c>
      <c r="AI242" s="98">
        <f t="shared" si="96"/>
        <v>0</v>
      </c>
      <c r="AJ242" s="98" t="str">
        <f t="array" ref="AJ242">IF(ISNA(VLOOKUP(C242,'[1]Liste Equipements'!$A$5:$AH$2000,34,FALSE)),"",VLOOKUP(C242,'[1]Liste Equipements'!$A$5:$AH$2000,34,FALSE))</f>
        <v>N/A</v>
      </c>
      <c r="AK242" s="98" t="e">
        <f t="array" ref="AK242">IF(ISNA(VLOOKUP(C242,'[1]Liste Equipements'!$A$5:$AH$2000,7,FALSE)),"",VLOOKUP(C242,'[1]Liste Equipements'!$A$5:$AH$2000,7,FALSE))</f>
        <v>#REF!</v>
      </c>
      <c r="AL242" s="112">
        <f t="shared" si="105"/>
        <v>0</v>
      </c>
      <c r="AM242" s="114">
        <f t="shared" si="106"/>
        <v>9</v>
      </c>
    </row>
    <row r="243" spans="1:39" ht="33.75" x14ac:dyDescent="0.2">
      <c r="A243" s="6" t="s">
        <v>248</v>
      </c>
      <c r="B243" s="97" t="str">
        <f t="shared" si="107"/>
        <v>S</v>
      </c>
      <c r="C243" s="6" t="s">
        <v>249</v>
      </c>
      <c r="D243" s="82" t="str">
        <f>IF(ISNA(VLOOKUP(C243,'[1]Liste Equipements'!$A$5:$AF$2000,4,FALSE)),"",VLOOKUP(C243,'[1]Liste Equipements'!$A$5:$AF$2000,4,FALSE))</f>
        <v>Embarreur</v>
      </c>
      <c r="E243" s="7" t="s">
        <v>5</v>
      </c>
      <c r="F243" s="7" t="s">
        <v>34</v>
      </c>
      <c r="G243" s="95" t="str">
        <f t="shared" si="104"/>
        <v/>
      </c>
      <c r="H243" s="95" t="str">
        <f t="shared" si="78"/>
        <v/>
      </c>
      <c r="I243" s="85" t="s">
        <v>250</v>
      </c>
      <c r="J243" s="85" t="s">
        <v>78</v>
      </c>
      <c r="K243" s="85" t="s">
        <v>192</v>
      </c>
      <c r="L243" s="92">
        <v>11</v>
      </c>
      <c r="M243" s="104">
        <v>43885.333333333336</v>
      </c>
      <c r="N243" s="104">
        <v>43886.666666666664</v>
      </c>
      <c r="O243" s="8" t="str">
        <f t="array" ref="O243">IF(ISNA(VLOOKUP(C243,'[1]Liste Equipements'!$A$5:$AF$2000,11,FALSE)),"",VLOOKUP(C243,'[1]Liste Equipements'!$A$5:$AF$2000,11,FALSE))</f>
        <v>1111  Décolletage</v>
      </c>
      <c r="P243" s="9"/>
      <c r="Q243" s="10" t="str">
        <f t="shared" si="108"/>
        <v/>
      </c>
      <c r="R243" s="10"/>
      <c r="S243" s="8" t="str">
        <f t="shared" si="80"/>
        <v xml:space="preserve"> </v>
      </c>
      <c r="T243" s="8">
        <f t="shared" si="81"/>
        <v>2</v>
      </c>
      <c r="U243" s="8">
        <f t="shared" si="99"/>
        <v>0</v>
      </c>
      <c r="V243" s="8">
        <f t="shared" si="100"/>
        <v>1</v>
      </c>
      <c r="W243" s="8">
        <f t="shared" si="101"/>
        <v>0</v>
      </c>
      <c r="X243" s="8">
        <f t="shared" si="102"/>
        <v>0</v>
      </c>
      <c r="Y243" s="8">
        <f t="shared" si="103"/>
        <v>0</v>
      </c>
      <c r="Z243" s="10">
        <f t="shared" si="109"/>
        <v>0</v>
      </c>
      <c r="AA243" s="10">
        <f t="shared" si="110"/>
        <v>0</v>
      </c>
      <c r="AB243" s="10">
        <f t="shared" si="111"/>
        <v>0</v>
      </c>
      <c r="AC243" s="10">
        <f t="shared" si="112"/>
        <v>0</v>
      </c>
      <c r="AD243" s="10">
        <f t="shared" si="113"/>
        <v>1</v>
      </c>
      <c r="AE243" s="10">
        <f t="shared" si="92"/>
        <v>0</v>
      </c>
      <c r="AF243" s="98">
        <f t="shared" si="93"/>
        <v>0</v>
      </c>
      <c r="AG243" s="98">
        <f t="shared" si="94"/>
        <v>0</v>
      </c>
      <c r="AH243" s="98">
        <f t="shared" si="95"/>
        <v>0</v>
      </c>
      <c r="AI243" s="98">
        <f t="shared" si="96"/>
        <v>0</v>
      </c>
      <c r="AJ243" s="98" t="str">
        <f t="array" ref="AJ243">IF(ISNA(VLOOKUP(C243,'[1]Liste Equipements'!$A$5:$AH$2000,34,FALSE)),"",VLOOKUP(C243,'[1]Liste Equipements'!$A$5:$AH$2000,34,FALSE))</f>
        <v>oui</v>
      </c>
      <c r="AK243" s="98" t="e">
        <f t="array" ref="AK243">IF(ISNA(VLOOKUP(C243,'[1]Liste Equipements'!$A$5:$AH$2000,7,FALSE)),"",VLOOKUP(C243,'[1]Liste Equipements'!$A$5:$AH$2000,7,FALSE))</f>
        <v>#REF!</v>
      </c>
      <c r="AL243" s="112">
        <f t="shared" si="105"/>
        <v>0</v>
      </c>
      <c r="AM243" s="114">
        <f t="shared" si="106"/>
        <v>9</v>
      </c>
    </row>
    <row r="244" spans="1:39" ht="45" x14ac:dyDescent="0.2">
      <c r="A244" s="6" t="s">
        <v>251</v>
      </c>
      <c r="B244" s="97" t="str">
        <f t="shared" si="107"/>
        <v>S</v>
      </c>
      <c r="C244" s="6" t="s">
        <v>189</v>
      </c>
      <c r="D244" s="82" t="str">
        <f>IF(ISNA(VLOOKUP(C244,'[1]Liste Equipements'!$A$5:$AF$2000,4,FALSE)),"",VLOOKUP(C244,'[1]Liste Equipements'!$A$5:$AF$2000,4,FALSE))</f>
        <v/>
      </c>
      <c r="E244" s="7" t="s">
        <v>5</v>
      </c>
      <c r="F244" s="7" t="s">
        <v>34</v>
      </c>
      <c r="G244" s="95" t="str">
        <f t="shared" si="104"/>
        <v/>
      </c>
      <c r="H244" s="95" t="str">
        <f t="shared" si="78"/>
        <v/>
      </c>
      <c r="I244" s="85" t="s">
        <v>252</v>
      </c>
      <c r="J244" s="85" t="s">
        <v>78</v>
      </c>
      <c r="K244" s="85" t="s">
        <v>192</v>
      </c>
      <c r="L244" s="92">
        <v>2.5</v>
      </c>
      <c r="M244" s="104">
        <v>43886.416666666664</v>
      </c>
      <c r="N244" s="104">
        <v>43886.541666666664</v>
      </c>
      <c r="O244" s="8" t="str">
        <f t="array" ref="O244">IF(ISNA(VLOOKUP(C244,'[1]Liste Equipements'!$A$5:$AF$2000,11,FALSE)),"",VLOOKUP(C244,'[1]Liste Equipements'!$A$5:$AF$2000,11,FALSE))</f>
        <v/>
      </c>
      <c r="P244" s="9"/>
      <c r="Q244" s="10" t="str">
        <f t="shared" si="108"/>
        <v/>
      </c>
      <c r="R244" s="10"/>
      <c r="S244" s="8" t="str">
        <f t="shared" si="80"/>
        <v xml:space="preserve"> </v>
      </c>
      <c r="T244" s="8">
        <f t="shared" si="81"/>
        <v>1</v>
      </c>
      <c r="U244" s="8">
        <f t="shared" si="99"/>
        <v>1</v>
      </c>
      <c r="V244" s="8">
        <f t="shared" si="100"/>
        <v>0</v>
      </c>
      <c r="W244" s="8">
        <f t="shared" si="101"/>
        <v>0</v>
      </c>
      <c r="X244" s="8">
        <f t="shared" si="102"/>
        <v>0</v>
      </c>
      <c r="Y244" s="8">
        <f t="shared" si="103"/>
        <v>0</v>
      </c>
      <c r="Z244" s="10">
        <f t="shared" si="109"/>
        <v>0</v>
      </c>
      <c r="AA244" s="10">
        <f t="shared" si="110"/>
        <v>0</v>
      </c>
      <c r="AB244" s="10">
        <f t="shared" si="111"/>
        <v>0</v>
      </c>
      <c r="AC244" s="10">
        <f t="shared" si="112"/>
        <v>0</v>
      </c>
      <c r="AD244" s="10">
        <f t="shared" si="113"/>
        <v>1</v>
      </c>
      <c r="AE244" s="10">
        <f t="shared" si="92"/>
        <v>0</v>
      </c>
      <c r="AF244" s="98">
        <f t="shared" si="93"/>
        <v>0</v>
      </c>
      <c r="AG244" s="98">
        <f t="shared" si="94"/>
        <v>0</v>
      </c>
      <c r="AH244" s="98">
        <f t="shared" si="95"/>
        <v>0</v>
      </c>
      <c r="AI244" s="98">
        <f t="shared" si="96"/>
        <v>0</v>
      </c>
      <c r="AJ244" s="98" t="str">
        <f t="array" ref="AJ244">IF(ISNA(VLOOKUP(C244,'[1]Liste Equipements'!$A$5:$AH$2000,34,FALSE)),"",VLOOKUP(C244,'[1]Liste Equipements'!$A$5:$AH$2000,34,FALSE))</f>
        <v/>
      </c>
      <c r="AK244" s="98" t="str">
        <f t="array" ref="AK244">IF(ISNA(VLOOKUP(C244,'[1]Liste Equipements'!$A$5:$AH$2000,7,FALSE)),"",VLOOKUP(C244,'[1]Liste Equipements'!$A$5:$AH$2000,7,FALSE))</f>
        <v/>
      </c>
      <c r="AL244" s="112">
        <f t="shared" si="105"/>
        <v>0</v>
      </c>
      <c r="AM244" s="114">
        <f t="shared" si="106"/>
        <v>9</v>
      </c>
    </row>
    <row r="245" spans="1:39" ht="22.5" x14ac:dyDescent="0.2">
      <c r="A245" s="6" t="s">
        <v>253</v>
      </c>
      <c r="B245" s="97" t="str">
        <f t="shared" si="107"/>
        <v>S</v>
      </c>
      <c r="C245" s="6"/>
      <c r="D245" s="82" t="str">
        <f>IF(ISNA(VLOOKUP(C245,'[1]Liste Equipements'!$A$5:$AF$2000,4,FALSE)),"",VLOOKUP(C245,'[1]Liste Equipements'!$A$5:$AF$2000,4,FALSE))</f>
        <v/>
      </c>
      <c r="E245" s="7" t="s">
        <v>46</v>
      </c>
      <c r="F245" s="7" t="s">
        <v>34</v>
      </c>
      <c r="G245" s="95" t="str">
        <f t="shared" si="104"/>
        <v/>
      </c>
      <c r="H245" s="95" t="str">
        <f t="shared" si="78"/>
        <v/>
      </c>
      <c r="I245" s="85" t="s">
        <v>254</v>
      </c>
      <c r="J245" s="85" t="s">
        <v>78</v>
      </c>
      <c r="K245" s="85" t="s">
        <v>54</v>
      </c>
      <c r="L245" s="92">
        <v>1</v>
      </c>
      <c r="M245" s="104">
        <v>43887.375</v>
      </c>
      <c r="N245" s="104">
        <v>43892.489583333336</v>
      </c>
      <c r="O245" s="8" t="str">
        <f t="array" ref="O245">IF(ISNA(VLOOKUP(C245,'[1]Liste Equipements'!$A$5:$AF$2000,11,FALSE)),"",VLOOKUP(C245,'[1]Liste Equipements'!$A$5:$AF$2000,11,FALSE))</f>
        <v/>
      </c>
      <c r="P245" s="9"/>
      <c r="Q245" s="10" t="str">
        <f t="shared" si="108"/>
        <v>Fournier</v>
      </c>
      <c r="R245" s="10"/>
      <c r="S245" s="8" t="str">
        <f t="shared" si="80"/>
        <v xml:space="preserve"> </v>
      </c>
      <c r="T245" s="8">
        <f t="shared" si="81"/>
        <v>4</v>
      </c>
      <c r="U245" s="8">
        <f t="shared" si="99"/>
        <v>0</v>
      </c>
      <c r="V245" s="8">
        <f t="shared" si="100"/>
        <v>0</v>
      </c>
      <c r="W245" s="8">
        <f t="shared" si="101"/>
        <v>0</v>
      </c>
      <c r="X245" s="8">
        <f t="shared" si="102"/>
        <v>1</v>
      </c>
      <c r="Y245" s="8">
        <f t="shared" si="103"/>
        <v>0</v>
      </c>
      <c r="Z245" s="10">
        <f t="shared" si="109"/>
        <v>0</v>
      </c>
      <c r="AA245" s="10">
        <f t="shared" si="110"/>
        <v>1</v>
      </c>
      <c r="AB245" s="10">
        <f t="shared" si="111"/>
        <v>0</v>
      </c>
      <c r="AC245" s="10">
        <f t="shared" si="112"/>
        <v>0</v>
      </c>
      <c r="AD245" s="10">
        <f t="shared" si="113"/>
        <v>0</v>
      </c>
      <c r="AE245" s="10">
        <f t="shared" si="92"/>
        <v>0</v>
      </c>
      <c r="AF245" s="98">
        <f t="shared" si="93"/>
        <v>0</v>
      </c>
      <c r="AG245" s="98">
        <f t="shared" si="94"/>
        <v>0</v>
      </c>
      <c r="AH245" s="98">
        <f t="shared" si="95"/>
        <v>0</v>
      </c>
      <c r="AI245" s="98">
        <f t="shared" si="96"/>
        <v>0</v>
      </c>
      <c r="AJ245" s="98" t="str">
        <f t="array" ref="AJ245">IF(ISNA(VLOOKUP(C245,'[1]Liste Equipements'!$A$5:$AH$2000,34,FALSE)),"",VLOOKUP(C245,'[1]Liste Equipements'!$A$5:$AH$2000,34,FALSE))</f>
        <v/>
      </c>
      <c r="AK245" s="98" t="str">
        <f t="array" ref="AK245">IF(ISNA(VLOOKUP(C245,'[1]Liste Equipements'!$A$5:$AH$2000,7,FALSE)),"",VLOOKUP(C245,'[1]Liste Equipements'!$A$5:$AH$2000,7,FALSE))</f>
        <v/>
      </c>
      <c r="AL245" s="112">
        <f t="shared" si="105"/>
        <v>0</v>
      </c>
      <c r="AM245" s="114">
        <f t="shared" si="106"/>
        <v>10</v>
      </c>
    </row>
    <row r="246" spans="1:39" ht="22.5" x14ac:dyDescent="0.2">
      <c r="A246" s="6" t="s">
        <v>255</v>
      </c>
      <c r="B246" s="97" t="str">
        <f t="shared" si="107"/>
        <v>S</v>
      </c>
      <c r="C246" s="6" t="s">
        <v>256</v>
      </c>
      <c r="D246" s="82" t="str">
        <f>IF(ISNA(VLOOKUP(C246,'[1]Liste Equipements'!$A$5:$AF$2000,4,FALSE)),"",VLOOKUP(C246,'[1]Liste Equipements'!$A$5:$AF$2000,4,FALSE))</f>
        <v>Etuve haute température 450°C</v>
      </c>
      <c r="E246" s="7" t="s">
        <v>63</v>
      </c>
      <c r="F246" s="7" t="s">
        <v>34</v>
      </c>
      <c r="G246" s="95" t="str">
        <f t="shared" si="104"/>
        <v/>
      </c>
      <c r="H246" s="95" t="str">
        <f t="shared" si="78"/>
        <v/>
      </c>
      <c r="I246" s="85" t="s">
        <v>257</v>
      </c>
      <c r="J246" s="85" t="s">
        <v>78</v>
      </c>
      <c r="K246" s="85" t="s">
        <v>113</v>
      </c>
      <c r="L246" s="92">
        <v>0.75</v>
      </c>
      <c r="M246" s="104">
        <v>43887.430555555555</v>
      </c>
      <c r="N246" s="104">
        <v>43896.458333333336</v>
      </c>
      <c r="O246" s="8" t="str">
        <f t="array" ref="O246">IF(ISNA(VLOOKUP(C246,'[1]Liste Equipements'!$A$5:$AF$2000,11,FALSE)),"",VLOOKUP(C246,'[1]Liste Equipements'!$A$5:$AF$2000,11,FALSE))</f>
        <v>1157  Contrôle</v>
      </c>
      <c r="P246" s="9"/>
      <c r="Q246" s="10" t="str">
        <f t="shared" si="108"/>
        <v/>
      </c>
      <c r="R246" s="10"/>
      <c r="S246" s="8" t="str">
        <f t="shared" si="80"/>
        <v xml:space="preserve"> </v>
      </c>
      <c r="T246" s="8">
        <f t="shared" si="81"/>
        <v>8</v>
      </c>
      <c r="U246" s="8">
        <f t="shared" si="99"/>
        <v>0</v>
      </c>
      <c r="V246" s="8">
        <f t="shared" si="100"/>
        <v>0</v>
      </c>
      <c r="W246" s="8">
        <f t="shared" si="101"/>
        <v>0</v>
      </c>
      <c r="X246" s="8">
        <f t="shared" si="102"/>
        <v>0</v>
      </c>
      <c r="Y246" s="8">
        <f t="shared" si="103"/>
        <v>1</v>
      </c>
      <c r="Z246" s="10">
        <f t="shared" si="109"/>
        <v>0</v>
      </c>
      <c r="AA246" s="10">
        <f t="shared" si="110"/>
        <v>0</v>
      </c>
      <c r="AB246" s="10">
        <f t="shared" si="111"/>
        <v>0</v>
      </c>
      <c r="AC246" s="10">
        <f t="shared" si="112"/>
        <v>0</v>
      </c>
      <c r="AD246" s="10">
        <f t="shared" si="113"/>
        <v>1</v>
      </c>
      <c r="AE246" s="10">
        <f t="shared" si="92"/>
        <v>0</v>
      </c>
      <c r="AF246" s="98">
        <f t="shared" si="93"/>
        <v>0</v>
      </c>
      <c r="AG246" s="98">
        <f t="shared" si="94"/>
        <v>0</v>
      </c>
      <c r="AH246" s="98">
        <f t="shared" si="95"/>
        <v>0</v>
      </c>
      <c r="AI246" s="98">
        <f t="shared" si="96"/>
        <v>0</v>
      </c>
      <c r="AJ246" s="98" t="str">
        <f t="array" ref="AJ246">IF(ISNA(VLOOKUP(C246,'[1]Liste Equipements'!$A$5:$AH$2000,34,FALSE)),"",VLOOKUP(C246,'[1]Liste Equipements'!$A$5:$AH$2000,34,FALSE))</f>
        <v>N/A</v>
      </c>
      <c r="AK246" s="98" t="e">
        <f t="array" ref="AK246">IF(ISNA(VLOOKUP(C246,'[1]Liste Equipements'!$A$5:$AH$2000,7,FALSE)),"",VLOOKUP(C246,'[1]Liste Equipements'!$A$5:$AH$2000,7,FALSE))</f>
        <v>#REF!</v>
      </c>
      <c r="AL246" s="112">
        <f t="shared" si="105"/>
        <v>0</v>
      </c>
      <c r="AM246" s="114">
        <f t="shared" si="106"/>
        <v>10</v>
      </c>
    </row>
    <row r="247" spans="1:39" ht="22.5" x14ac:dyDescent="0.2">
      <c r="A247" s="6" t="s">
        <v>258</v>
      </c>
      <c r="B247" s="97" t="str">
        <f t="shared" si="107"/>
        <v>S</v>
      </c>
      <c r="C247" s="6" t="s">
        <v>30</v>
      </c>
      <c r="D247" s="82" t="str">
        <f>IF(ISNA(VLOOKUP(C247,'[1]Liste Equipements'!$A$5:$AF$2000,4,FALSE)),"",VLOOKUP(C247,'[1]Liste Equipements'!$A$5:$AF$2000,4,FALSE))</f>
        <v>Extrudeuse Ø 60mm</v>
      </c>
      <c r="E247" s="7" t="s">
        <v>45</v>
      </c>
      <c r="F247" s="7" t="s">
        <v>34</v>
      </c>
      <c r="G247" s="95" t="str">
        <f t="shared" si="104"/>
        <v/>
      </c>
      <c r="H247" s="95" t="str">
        <f t="shared" si="78"/>
        <v/>
      </c>
      <c r="I247" s="85" t="s">
        <v>259</v>
      </c>
      <c r="J247" s="85" t="s">
        <v>288</v>
      </c>
      <c r="K247" s="85" t="s">
        <v>188</v>
      </c>
      <c r="L247" s="92">
        <v>2.75</v>
      </c>
      <c r="M247" s="104">
        <v>43888.319444444445</v>
      </c>
      <c r="N247" s="104">
        <v>43888.53125</v>
      </c>
      <c r="O247" s="8" t="str">
        <f t="array" ref="O247">IF(ISNA(VLOOKUP(C247,'[1]Liste Equipements'!$A$5:$AF$2000,11,FALSE)),"",VLOOKUP(C247,'[1]Liste Equipements'!$A$5:$AF$2000,11,FALSE))</f>
        <v>1114  Extrusion</v>
      </c>
      <c r="P247" s="9"/>
      <c r="Q247" s="10" t="str">
        <f t="shared" si="108"/>
        <v>Fournier</v>
      </c>
      <c r="R247" s="10"/>
      <c r="S247" s="8" t="str">
        <f t="shared" si="80"/>
        <v xml:space="preserve"> </v>
      </c>
      <c r="T247" s="8">
        <f t="shared" si="81"/>
        <v>1</v>
      </c>
      <c r="U247" s="8">
        <f t="shared" si="99"/>
        <v>1</v>
      </c>
      <c r="V247" s="8">
        <f t="shared" si="100"/>
        <v>0</v>
      </c>
      <c r="W247" s="8">
        <f t="shared" si="101"/>
        <v>0</v>
      </c>
      <c r="X247" s="8">
        <f t="shared" si="102"/>
        <v>0</v>
      </c>
      <c r="Y247" s="8">
        <f t="shared" si="103"/>
        <v>0</v>
      </c>
      <c r="Z247" s="10">
        <f t="shared" si="109"/>
        <v>1</v>
      </c>
      <c r="AA247" s="10">
        <f t="shared" si="110"/>
        <v>0</v>
      </c>
      <c r="AB247" s="10">
        <f t="shared" si="111"/>
        <v>0</v>
      </c>
      <c r="AC247" s="10">
        <f t="shared" si="112"/>
        <v>0</v>
      </c>
      <c r="AD247" s="10">
        <f t="shared" si="113"/>
        <v>0</v>
      </c>
      <c r="AE247" s="10">
        <f t="shared" si="92"/>
        <v>0</v>
      </c>
      <c r="AF247" s="98">
        <f t="shared" si="93"/>
        <v>0</v>
      </c>
      <c r="AG247" s="98">
        <f t="shared" si="94"/>
        <v>0</v>
      </c>
      <c r="AH247" s="98">
        <f t="shared" si="95"/>
        <v>0</v>
      </c>
      <c r="AI247" s="98">
        <f t="shared" si="96"/>
        <v>0</v>
      </c>
      <c r="AJ247" s="98" t="str">
        <f t="array" ref="AJ247">IF(ISNA(VLOOKUP(C247,'[1]Liste Equipements'!$A$5:$AH$2000,34,FALSE)),"",VLOOKUP(C247,'[1]Liste Equipements'!$A$5:$AH$2000,34,FALSE))</f>
        <v>oui</v>
      </c>
      <c r="AK247" s="98" t="e">
        <f t="array" ref="AK247">IF(ISNA(VLOOKUP(C247,'[1]Liste Equipements'!$A$5:$AH$2000,7,FALSE)),"",VLOOKUP(C247,'[1]Liste Equipements'!$A$5:$AH$2000,7,FALSE))</f>
        <v>#REF!</v>
      </c>
      <c r="AL247" s="112">
        <f t="shared" si="105"/>
        <v>0</v>
      </c>
      <c r="AM247" s="114">
        <f t="shared" si="106"/>
        <v>9</v>
      </c>
    </row>
    <row r="248" spans="1:39" ht="33.75" x14ac:dyDescent="0.2">
      <c r="A248" s="6" t="s">
        <v>260</v>
      </c>
      <c r="B248" s="97" t="str">
        <f t="shared" si="107"/>
        <v>S</v>
      </c>
      <c r="C248" s="6" t="s">
        <v>12</v>
      </c>
      <c r="D248" s="82" t="str">
        <f>IF(ISNA(VLOOKUP(C248,'[1]Liste Equipements'!$A$5:$AF$2000,4,FALSE)),"",VLOOKUP(C248,'[1]Liste Equipements'!$A$5:$AF$2000,4,FALSE))</f>
        <v>Tour de 3 m</v>
      </c>
      <c r="E248" s="7" t="s">
        <v>5</v>
      </c>
      <c r="F248" s="7" t="s">
        <v>34</v>
      </c>
      <c r="G248" s="95" t="str">
        <f t="shared" si="104"/>
        <v/>
      </c>
      <c r="H248" s="95" t="str">
        <f t="shared" si="78"/>
        <v/>
      </c>
      <c r="I248" s="85" t="s">
        <v>261</v>
      </c>
      <c r="J248" s="85" t="s">
        <v>78</v>
      </c>
      <c r="K248" s="85" t="s">
        <v>181</v>
      </c>
      <c r="L248" s="92">
        <v>15.5</v>
      </c>
      <c r="M248" s="104">
        <v>43887.541666666664</v>
      </c>
      <c r="N248" s="104">
        <v>43749.625</v>
      </c>
      <c r="O248" s="8" t="str">
        <f t="array" ref="O248">IF(ISNA(VLOOKUP(C248,'[1]Liste Equipements'!$A$5:$AF$2000,11,FALSE)),"",VLOOKUP(C248,'[1]Liste Equipements'!$A$5:$AF$2000,11,FALSE))</f>
        <v>1126  Confection silicones</v>
      </c>
      <c r="P248" s="9"/>
      <c r="Q248" s="10" t="str">
        <f t="shared" si="108"/>
        <v/>
      </c>
      <c r="R248" s="10"/>
      <c r="S248" s="8" t="str">
        <f t="shared" si="80"/>
        <v xml:space="preserve"> </v>
      </c>
      <c r="T248" s="8">
        <f t="shared" si="81"/>
        <v>-99</v>
      </c>
      <c r="U248" s="8">
        <f t="shared" si="99"/>
        <v>0</v>
      </c>
      <c r="V248" s="8">
        <f t="shared" si="100"/>
        <v>0</v>
      </c>
      <c r="W248" s="8">
        <f t="shared" si="101"/>
        <v>0</v>
      </c>
      <c r="X248" s="8">
        <f t="shared" si="102"/>
        <v>0</v>
      </c>
      <c r="Y248" s="8">
        <f t="shared" si="103"/>
        <v>0</v>
      </c>
      <c r="Z248" s="10">
        <f t="shared" si="109"/>
        <v>0</v>
      </c>
      <c r="AA248" s="10">
        <f t="shared" si="110"/>
        <v>0</v>
      </c>
      <c r="AB248" s="10">
        <f t="shared" si="111"/>
        <v>0</v>
      </c>
      <c r="AC248" s="10">
        <f t="shared" si="112"/>
        <v>0</v>
      </c>
      <c r="AD248" s="10">
        <f t="shared" si="113"/>
        <v>1</v>
      </c>
      <c r="AE248" s="10">
        <f t="shared" si="92"/>
        <v>0</v>
      </c>
      <c r="AF248" s="98">
        <f t="shared" si="93"/>
        <v>0</v>
      </c>
      <c r="AG248" s="98">
        <f t="shared" si="94"/>
        <v>0</v>
      </c>
      <c r="AH248" s="98">
        <f t="shared" si="95"/>
        <v>0</v>
      </c>
      <c r="AI248" s="98">
        <f t="shared" si="96"/>
        <v>0</v>
      </c>
      <c r="AJ248" s="98" t="str">
        <f t="array" ref="AJ248">IF(ISNA(VLOOKUP(C248,'[1]Liste Equipements'!$A$5:$AH$2000,34,FALSE)),"",VLOOKUP(C248,'[1]Liste Equipements'!$A$5:$AH$2000,34,FALSE))</f>
        <v>non</v>
      </c>
      <c r="AK248" s="98" t="e">
        <f t="array" ref="AK248">IF(ISNA(VLOOKUP(C248,'[1]Liste Equipements'!$A$5:$AH$2000,7,FALSE)),"",VLOOKUP(C248,'[1]Liste Equipements'!$A$5:$AH$2000,7,FALSE))</f>
        <v>#REF!</v>
      </c>
      <c r="AL248" s="112">
        <f t="shared" si="105"/>
        <v>0</v>
      </c>
      <c r="AM248" s="114">
        <f t="shared" si="106"/>
        <v>0</v>
      </c>
    </row>
    <row r="249" spans="1:39" ht="22.5" x14ac:dyDescent="0.2">
      <c r="A249" s="6" t="s">
        <v>262</v>
      </c>
      <c r="B249" s="97" t="str">
        <f t="shared" si="107"/>
        <v xml:space="preserve"> </v>
      </c>
      <c r="C249" s="6"/>
      <c r="D249" s="82" t="str">
        <f>IF(ISNA(VLOOKUP(C249,'[1]Liste Equipements'!$A$5:$AF$2000,4,FALSE)),"",VLOOKUP(C249,'[1]Liste Equipements'!$A$5:$AF$2000,4,FALSE))</f>
        <v/>
      </c>
      <c r="E249" s="7" t="s">
        <v>45</v>
      </c>
      <c r="F249" s="7" t="s">
        <v>34</v>
      </c>
      <c r="G249" s="95" t="str">
        <f t="shared" si="104"/>
        <v/>
      </c>
      <c r="H249" s="95" t="str">
        <f t="shared" si="78"/>
        <v/>
      </c>
      <c r="I249" s="85" t="s">
        <v>263</v>
      </c>
      <c r="J249" s="85"/>
      <c r="K249" s="85"/>
      <c r="L249" s="92"/>
      <c r="M249" s="104">
        <v>43887.8125</v>
      </c>
      <c r="N249" s="104"/>
      <c r="O249" s="8" t="str">
        <f t="array" ref="O249">IF(ISNA(VLOOKUP(C249,'[1]Liste Equipements'!$A$5:$AF$2000,11,FALSE)),"",VLOOKUP(C249,'[1]Liste Equipements'!$A$5:$AF$2000,11,FALSE))</f>
        <v/>
      </c>
      <c r="P249" s="9"/>
      <c r="Q249" s="10" t="str">
        <f t="shared" si="108"/>
        <v>Fournier</v>
      </c>
      <c r="R249" s="10"/>
      <c r="S249" s="8">
        <f t="shared" ca="1" si="80"/>
        <v>25</v>
      </c>
      <c r="T249" s="8" t="str">
        <f t="shared" si="81"/>
        <v xml:space="preserve"> </v>
      </c>
      <c r="U249" s="8">
        <f t="shared" si="99"/>
        <v>0</v>
      </c>
      <c r="V249" s="8">
        <f t="shared" si="100"/>
        <v>0</v>
      </c>
      <c r="W249" s="8">
        <f t="shared" si="101"/>
        <v>0</v>
      </c>
      <c r="X249" s="8">
        <f t="shared" si="102"/>
        <v>0</v>
      </c>
      <c r="Y249" s="8">
        <f t="shared" si="103"/>
        <v>0</v>
      </c>
      <c r="Z249" s="10">
        <f t="shared" si="109"/>
        <v>1</v>
      </c>
      <c r="AA249" s="10">
        <f t="shared" si="110"/>
        <v>0</v>
      </c>
      <c r="AB249" s="10">
        <f t="shared" si="111"/>
        <v>0</v>
      </c>
      <c r="AC249" s="10">
        <f t="shared" si="112"/>
        <v>0</v>
      </c>
      <c r="AD249" s="10">
        <f t="shared" si="113"/>
        <v>0</v>
      </c>
      <c r="AE249" s="10">
        <f t="shared" si="92"/>
        <v>1</v>
      </c>
      <c r="AF249" s="98">
        <f t="shared" si="93"/>
        <v>0</v>
      </c>
      <c r="AG249" s="98">
        <f t="shared" si="94"/>
        <v>0</v>
      </c>
      <c r="AH249" s="98">
        <f t="shared" si="95"/>
        <v>0</v>
      </c>
      <c r="AI249" s="98">
        <f t="shared" si="96"/>
        <v>0</v>
      </c>
      <c r="AJ249" s="98" t="str">
        <f t="array" ref="AJ249">IF(ISNA(VLOOKUP(C249,'[1]Liste Equipements'!$A$5:$AH$2000,34,FALSE)),"",VLOOKUP(C249,'[1]Liste Equipements'!$A$5:$AH$2000,34,FALSE))</f>
        <v/>
      </c>
      <c r="AK249" s="98" t="str">
        <f t="array" ref="AK249">IF(ISNA(VLOOKUP(C249,'[1]Liste Equipements'!$A$5:$AH$2000,7,FALSE)),"",VLOOKUP(C249,'[1]Liste Equipements'!$A$5:$AH$2000,7,FALSE))</f>
        <v/>
      </c>
      <c r="AL249" s="112">
        <f t="shared" si="105"/>
        <v>0</v>
      </c>
      <c r="AM249" s="114">
        <f t="shared" si="106"/>
        <v>0</v>
      </c>
    </row>
    <row r="250" spans="1:39" ht="22.5" x14ac:dyDescent="0.2">
      <c r="A250" s="6" t="s">
        <v>264</v>
      </c>
      <c r="B250" s="97" t="str">
        <f t="shared" si="107"/>
        <v>S</v>
      </c>
      <c r="C250" s="6"/>
      <c r="D250" s="82" t="str">
        <f>IF(ISNA(VLOOKUP(C250,'[1]Liste Equipements'!$A$5:$AF$2000,4,FALSE)),"",VLOOKUP(C250,'[1]Liste Equipements'!$A$5:$AF$2000,4,FALSE))</f>
        <v/>
      </c>
      <c r="E250" s="7" t="s">
        <v>5</v>
      </c>
      <c r="F250" s="7" t="s">
        <v>34</v>
      </c>
      <c r="G250" s="95" t="str">
        <f t="shared" si="104"/>
        <v/>
      </c>
      <c r="H250" s="95" t="str">
        <f t="shared" si="78"/>
        <v/>
      </c>
      <c r="I250" s="85" t="s">
        <v>265</v>
      </c>
      <c r="J250" s="85" t="s">
        <v>78</v>
      </c>
      <c r="K250" s="85" t="s">
        <v>181</v>
      </c>
      <c r="L250" s="92">
        <v>2.5</v>
      </c>
      <c r="M250" s="104">
        <v>43887.333333333336</v>
      </c>
      <c r="N250" s="104">
        <v>43887.489583333336</v>
      </c>
      <c r="O250" s="8" t="str">
        <f t="array" ref="O250">IF(ISNA(VLOOKUP(C250,'[1]Liste Equipements'!$A$5:$AF$2000,11,FALSE)),"",VLOOKUP(C250,'[1]Liste Equipements'!$A$5:$AF$2000,11,FALSE))</f>
        <v/>
      </c>
      <c r="P250" s="9"/>
      <c r="Q250" s="10" t="str">
        <f t="shared" si="108"/>
        <v/>
      </c>
      <c r="R250" s="10"/>
      <c r="S250" s="8" t="str">
        <f t="shared" si="80"/>
        <v xml:space="preserve"> </v>
      </c>
      <c r="T250" s="8">
        <f t="shared" si="81"/>
        <v>1</v>
      </c>
      <c r="U250" s="8">
        <f t="shared" si="99"/>
        <v>1</v>
      </c>
      <c r="V250" s="8">
        <f t="shared" si="100"/>
        <v>0</v>
      </c>
      <c r="W250" s="8">
        <f t="shared" si="101"/>
        <v>0</v>
      </c>
      <c r="X250" s="8">
        <f t="shared" si="102"/>
        <v>0</v>
      </c>
      <c r="Y250" s="8">
        <f t="shared" si="103"/>
        <v>0</v>
      </c>
      <c r="Z250" s="10">
        <f t="shared" si="109"/>
        <v>0</v>
      </c>
      <c r="AA250" s="10">
        <f t="shared" si="110"/>
        <v>0</v>
      </c>
      <c r="AB250" s="10">
        <f t="shared" si="111"/>
        <v>0</v>
      </c>
      <c r="AC250" s="10">
        <f t="shared" si="112"/>
        <v>0</v>
      </c>
      <c r="AD250" s="10">
        <f t="shared" si="113"/>
        <v>1</v>
      </c>
      <c r="AE250" s="10">
        <f t="shared" si="92"/>
        <v>0</v>
      </c>
      <c r="AF250" s="98">
        <f t="shared" si="93"/>
        <v>0</v>
      </c>
      <c r="AG250" s="98">
        <f t="shared" si="94"/>
        <v>0</v>
      </c>
      <c r="AH250" s="98">
        <f t="shared" si="95"/>
        <v>0</v>
      </c>
      <c r="AI250" s="98">
        <f t="shared" si="96"/>
        <v>0</v>
      </c>
      <c r="AJ250" s="98" t="str">
        <f t="array" ref="AJ250">IF(ISNA(VLOOKUP(C250,'[1]Liste Equipements'!$A$5:$AH$2000,34,FALSE)),"",VLOOKUP(C250,'[1]Liste Equipements'!$A$5:$AH$2000,34,FALSE))</f>
        <v/>
      </c>
      <c r="AK250" s="98" t="str">
        <f t="array" ref="AK250">IF(ISNA(VLOOKUP(C250,'[1]Liste Equipements'!$A$5:$AH$2000,7,FALSE)),"",VLOOKUP(C250,'[1]Liste Equipements'!$A$5:$AH$2000,7,FALSE))</f>
        <v/>
      </c>
      <c r="AL250" s="112">
        <f t="shared" si="105"/>
        <v>0</v>
      </c>
      <c r="AM250" s="114">
        <f t="shared" si="106"/>
        <v>9</v>
      </c>
    </row>
    <row r="251" spans="1:39" ht="22.5" x14ac:dyDescent="0.2">
      <c r="A251" s="6" t="s">
        <v>266</v>
      </c>
      <c r="B251" s="97" t="str">
        <f t="shared" si="107"/>
        <v>S</v>
      </c>
      <c r="C251" s="6" t="s">
        <v>10</v>
      </c>
      <c r="D251" s="82" t="str">
        <f>IF(ISNA(VLOOKUP(C251,'[1]Liste Equipements'!$A$5:$AF$2000,4,FALSE)),"",VLOOKUP(C251,'[1]Liste Equipements'!$A$5:$AF$2000,4,FALSE))</f>
        <v>cintreuse NC832</v>
      </c>
      <c r="E251" s="7" t="s">
        <v>45</v>
      </c>
      <c r="F251" s="7" t="s">
        <v>17</v>
      </c>
      <c r="G251" s="95" t="str">
        <f t="shared" si="104"/>
        <v/>
      </c>
      <c r="H251" s="95">
        <f t="shared" si="78"/>
        <v>0.50000000005820766</v>
      </c>
      <c r="I251" s="85" t="s">
        <v>267</v>
      </c>
      <c r="J251" s="85" t="s">
        <v>7</v>
      </c>
      <c r="K251" s="85" t="s">
        <v>54</v>
      </c>
      <c r="L251" s="92">
        <v>0.5</v>
      </c>
      <c r="M251" s="104">
        <v>43887.75</v>
      </c>
      <c r="N251" s="104">
        <v>43887.770833333336</v>
      </c>
      <c r="O251" s="8" t="str">
        <f t="array" ref="O251">IF(ISNA(VLOOKUP(C251,'[1]Liste Equipements'!$A$5:$AF$2000,11,FALSE)),"",VLOOKUP(C251,'[1]Liste Equipements'!$A$5:$AF$2000,11,FALSE))</f>
        <v>1122  Cintrage</v>
      </c>
      <c r="P251" s="9"/>
      <c r="Q251" s="10" t="str">
        <f t="shared" si="108"/>
        <v>Fournier</v>
      </c>
      <c r="R251" s="10"/>
      <c r="S251" s="8" t="str">
        <f t="shared" si="80"/>
        <v xml:space="preserve"> </v>
      </c>
      <c r="T251" s="8">
        <f t="shared" si="81"/>
        <v>1</v>
      </c>
      <c r="U251" s="8">
        <f t="shared" si="99"/>
        <v>1</v>
      </c>
      <c r="V251" s="8">
        <f t="shared" si="100"/>
        <v>0</v>
      </c>
      <c r="W251" s="8">
        <f t="shared" si="101"/>
        <v>0</v>
      </c>
      <c r="X251" s="8">
        <f t="shared" si="102"/>
        <v>0</v>
      </c>
      <c r="Y251" s="8">
        <f t="shared" si="103"/>
        <v>0</v>
      </c>
      <c r="Z251" s="10">
        <f t="shared" si="109"/>
        <v>1</v>
      </c>
      <c r="AA251" s="10">
        <f t="shared" si="110"/>
        <v>0</v>
      </c>
      <c r="AB251" s="10">
        <f t="shared" si="111"/>
        <v>0</v>
      </c>
      <c r="AC251" s="10">
        <f t="shared" si="112"/>
        <v>0</v>
      </c>
      <c r="AD251" s="10">
        <f t="shared" si="113"/>
        <v>0</v>
      </c>
      <c r="AE251" s="10">
        <f t="shared" si="92"/>
        <v>0</v>
      </c>
      <c r="AF251" s="98">
        <f t="shared" si="93"/>
        <v>0</v>
      </c>
      <c r="AG251" s="98">
        <f t="shared" si="94"/>
        <v>0</v>
      </c>
      <c r="AH251" s="98">
        <f t="shared" si="95"/>
        <v>0</v>
      </c>
      <c r="AI251" s="98">
        <f t="shared" si="96"/>
        <v>0</v>
      </c>
      <c r="AJ251" s="98" t="str">
        <f t="array" ref="AJ251">IF(ISNA(VLOOKUP(C251,'[1]Liste Equipements'!$A$5:$AH$2000,34,FALSE)),"",VLOOKUP(C251,'[1]Liste Equipements'!$A$5:$AH$2000,34,FALSE))</f>
        <v>oui</v>
      </c>
      <c r="AK251" s="98" t="e">
        <f t="array" ref="AK251">IF(ISNA(VLOOKUP(C251,'[1]Liste Equipements'!$A$5:$AH$2000,7,FALSE)),"",VLOOKUP(C251,'[1]Liste Equipements'!$A$5:$AH$2000,7,FALSE))</f>
        <v>#REF!</v>
      </c>
      <c r="AL251" s="112">
        <f t="shared" si="105"/>
        <v>0</v>
      </c>
      <c r="AM251" s="114">
        <f t="shared" si="106"/>
        <v>9</v>
      </c>
    </row>
    <row r="252" spans="1:39" ht="33.75" x14ac:dyDescent="0.2">
      <c r="A252" s="6" t="s">
        <v>268</v>
      </c>
      <c r="B252" s="97" t="str">
        <f t="shared" si="107"/>
        <v>S</v>
      </c>
      <c r="C252" s="6" t="s">
        <v>28</v>
      </c>
      <c r="D252" s="82" t="str">
        <f>IF(ISNA(VLOOKUP(C252,'[1]Liste Equipements'!$A$5:$AF$2000,4,FALSE)),"",VLOOKUP(C252,'[1]Liste Equipements'!$A$5:$AF$2000,4,FALSE))</f>
        <v>Tour 3m - silicone-</v>
      </c>
      <c r="E252" s="7" t="s">
        <v>45</v>
      </c>
      <c r="F252" s="7" t="s">
        <v>34</v>
      </c>
      <c r="G252" s="95" t="str">
        <f t="shared" si="104"/>
        <v/>
      </c>
      <c r="H252" s="95" t="str">
        <f t="shared" si="78"/>
        <v/>
      </c>
      <c r="I252" s="85" t="s">
        <v>269</v>
      </c>
      <c r="J252" s="85" t="s">
        <v>270</v>
      </c>
      <c r="K252" s="85" t="s">
        <v>54</v>
      </c>
      <c r="L252" s="92">
        <v>0.5</v>
      </c>
      <c r="M252" s="104">
        <v>43887.583333333336</v>
      </c>
      <c r="N252" s="104">
        <v>43887.604166666664</v>
      </c>
      <c r="O252" s="8" t="str">
        <f t="array" ref="O252">IF(ISNA(VLOOKUP(C252,'[1]Liste Equipements'!$A$5:$AF$2000,11,FALSE)),"",VLOOKUP(C252,'[1]Liste Equipements'!$A$5:$AF$2000,11,FALSE))</f>
        <v>1126  Confection silicones</v>
      </c>
      <c r="P252" s="9"/>
      <c r="Q252" s="10" t="str">
        <f t="shared" si="108"/>
        <v>Fournier</v>
      </c>
      <c r="R252" s="10"/>
      <c r="S252" s="8" t="str">
        <f t="shared" si="80"/>
        <v xml:space="preserve"> </v>
      </c>
      <c r="T252" s="8">
        <f t="shared" si="81"/>
        <v>1</v>
      </c>
      <c r="U252" s="8">
        <f t="shared" si="99"/>
        <v>1</v>
      </c>
      <c r="V252" s="8">
        <f t="shared" si="100"/>
        <v>0</v>
      </c>
      <c r="W252" s="8">
        <f t="shared" si="101"/>
        <v>0</v>
      </c>
      <c r="X252" s="8">
        <f t="shared" si="102"/>
        <v>0</v>
      </c>
      <c r="Y252" s="8">
        <f t="shared" si="103"/>
        <v>0</v>
      </c>
      <c r="Z252" s="10">
        <f t="shared" si="109"/>
        <v>1</v>
      </c>
      <c r="AA252" s="10">
        <f t="shared" si="110"/>
        <v>0</v>
      </c>
      <c r="AB252" s="10">
        <f t="shared" si="111"/>
        <v>0</v>
      </c>
      <c r="AC252" s="10">
        <f t="shared" si="112"/>
        <v>0</v>
      </c>
      <c r="AD252" s="10">
        <f t="shared" si="113"/>
        <v>0</v>
      </c>
      <c r="AE252" s="10">
        <f t="shared" si="92"/>
        <v>0</v>
      </c>
      <c r="AF252" s="98">
        <f t="shared" si="93"/>
        <v>0</v>
      </c>
      <c r="AG252" s="98">
        <f t="shared" si="94"/>
        <v>0</v>
      </c>
      <c r="AH252" s="98">
        <f t="shared" si="95"/>
        <v>0</v>
      </c>
      <c r="AI252" s="98">
        <f t="shared" si="96"/>
        <v>0</v>
      </c>
      <c r="AJ252" s="98" t="str">
        <f t="array" ref="AJ252">IF(ISNA(VLOOKUP(C252,'[1]Liste Equipements'!$A$5:$AH$2000,34,FALSE)),"",VLOOKUP(C252,'[1]Liste Equipements'!$A$5:$AH$2000,34,FALSE))</f>
        <v>N/A</v>
      </c>
      <c r="AK252" s="98" t="e">
        <f t="array" ref="AK252">IF(ISNA(VLOOKUP(C252,'[1]Liste Equipements'!$A$5:$AH$2000,7,FALSE)),"",VLOOKUP(C252,'[1]Liste Equipements'!$A$5:$AH$2000,7,FALSE))</f>
        <v>#REF!</v>
      </c>
      <c r="AL252" s="112">
        <f t="shared" si="105"/>
        <v>0</v>
      </c>
      <c r="AM252" s="114">
        <f t="shared" si="106"/>
        <v>9</v>
      </c>
    </row>
    <row r="253" spans="1:39" ht="33.75" x14ac:dyDescent="0.2">
      <c r="A253" s="6" t="s">
        <v>271</v>
      </c>
      <c r="B253" s="97" t="str">
        <f t="shared" si="107"/>
        <v>S</v>
      </c>
      <c r="C253" s="6" t="s">
        <v>12</v>
      </c>
      <c r="D253" s="82" t="str">
        <f>IF(ISNA(VLOOKUP(C253,'[1]Liste Equipements'!$A$5:$AF$2000,4,FALSE)),"",VLOOKUP(C253,'[1]Liste Equipements'!$A$5:$AF$2000,4,FALSE))</f>
        <v>Tour de 3 m</v>
      </c>
      <c r="E253" s="7" t="s">
        <v>45</v>
      </c>
      <c r="F253" s="7" t="s">
        <v>17</v>
      </c>
      <c r="G253" s="95" t="str">
        <f t="shared" si="104"/>
        <v/>
      </c>
      <c r="H253" s="95">
        <f t="shared" si="78"/>
        <v>2.5000000001164153</v>
      </c>
      <c r="I253" s="85" t="s">
        <v>272</v>
      </c>
      <c r="J253" s="85" t="s">
        <v>273</v>
      </c>
      <c r="K253" s="85" t="s">
        <v>54</v>
      </c>
      <c r="L253" s="92">
        <v>0.5</v>
      </c>
      <c r="M253" s="104">
        <v>43887.729166666664</v>
      </c>
      <c r="N253" s="104">
        <v>43887.833333333336</v>
      </c>
      <c r="O253" s="8" t="str">
        <f t="array" ref="O253">IF(ISNA(VLOOKUP(C253,'[1]Liste Equipements'!$A$5:$AF$2000,11,FALSE)),"",VLOOKUP(C253,'[1]Liste Equipements'!$A$5:$AF$2000,11,FALSE))</f>
        <v>1126  Confection silicones</v>
      </c>
      <c r="P253" s="9"/>
      <c r="Q253" s="10" t="str">
        <f t="shared" si="108"/>
        <v>Fournier</v>
      </c>
      <c r="R253" s="10"/>
      <c r="S253" s="8" t="str">
        <f t="shared" si="80"/>
        <v xml:space="preserve"> </v>
      </c>
      <c r="T253" s="8">
        <f t="shared" si="81"/>
        <v>1</v>
      </c>
      <c r="U253" s="8">
        <f t="shared" si="99"/>
        <v>1</v>
      </c>
      <c r="V253" s="8">
        <f t="shared" si="100"/>
        <v>0</v>
      </c>
      <c r="W253" s="8">
        <f t="shared" si="101"/>
        <v>0</v>
      </c>
      <c r="X253" s="8">
        <f t="shared" si="102"/>
        <v>0</v>
      </c>
      <c r="Y253" s="8">
        <f t="shared" si="103"/>
        <v>0</v>
      </c>
      <c r="Z253" s="10">
        <f t="shared" si="109"/>
        <v>1</v>
      </c>
      <c r="AA253" s="10">
        <f t="shared" si="110"/>
        <v>0</v>
      </c>
      <c r="AB253" s="10">
        <f t="shared" si="111"/>
        <v>0</v>
      </c>
      <c r="AC253" s="10">
        <f t="shared" si="112"/>
        <v>0</v>
      </c>
      <c r="AD253" s="10">
        <f t="shared" si="113"/>
        <v>0</v>
      </c>
      <c r="AE253" s="10">
        <f t="shared" si="92"/>
        <v>0</v>
      </c>
      <c r="AF253" s="98">
        <f t="shared" si="93"/>
        <v>0</v>
      </c>
      <c r="AG253" s="98">
        <f t="shared" si="94"/>
        <v>0</v>
      </c>
      <c r="AH253" s="98">
        <f t="shared" si="95"/>
        <v>0</v>
      </c>
      <c r="AI253" s="98">
        <f t="shared" si="96"/>
        <v>0</v>
      </c>
      <c r="AJ253" s="98" t="str">
        <f t="array" ref="AJ253">IF(ISNA(VLOOKUP(C253,'[1]Liste Equipements'!$A$5:$AH$2000,34,FALSE)),"",VLOOKUP(C253,'[1]Liste Equipements'!$A$5:$AH$2000,34,FALSE))</f>
        <v>non</v>
      </c>
      <c r="AK253" s="98" t="e">
        <f t="array" ref="AK253">IF(ISNA(VLOOKUP(C253,'[1]Liste Equipements'!$A$5:$AH$2000,7,FALSE)),"",VLOOKUP(C253,'[1]Liste Equipements'!$A$5:$AH$2000,7,FALSE))</f>
        <v>#REF!</v>
      </c>
      <c r="AL253" s="112">
        <f t="shared" si="105"/>
        <v>0</v>
      </c>
      <c r="AM253" s="114">
        <f t="shared" si="106"/>
        <v>9</v>
      </c>
    </row>
    <row r="254" spans="1:39" ht="33.75" x14ac:dyDescent="0.2">
      <c r="A254" s="6" t="s">
        <v>274</v>
      </c>
      <c r="B254" s="97" t="str">
        <f t="shared" si="107"/>
        <v>S</v>
      </c>
      <c r="C254" s="6" t="s">
        <v>180</v>
      </c>
      <c r="D254" s="82" t="str">
        <f>IF(ISNA(VLOOKUP(C254,'[1]Liste Equipements'!$A$5:$AF$2000,4,FALSE)),"",VLOOKUP(C254,'[1]Liste Equipements'!$A$5:$AF$2000,4,FALSE))</f>
        <v>Tour de confection de 3 mètres</v>
      </c>
      <c r="E254" s="7" t="s">
        <v>45</v>
      </c>
      <c r="F254" s="7" t="s">
        <v>17</v>
      </c>
      <c r="G254" s="95" t="str">
        <f t="shared" si="104"/>
        <v/>
      </c>
      <c r="H254" s="95">
        <f t="shared" si="78"/>
        <v>0.49999999988358468</v>
      </c>
      <c r="I254" s="85" t="s">
        <v>275</v>
      </c>
      <c r="J254" s="85" t="s">
        <v>276</v>
      </c>
      <c r="K254" s="85" t="s">
        <v>54</v>
      </c>
      <c r="L254" s="92">
        <v>0.5</v>
      </c>
      <c r="M254" s="104">
        <v>43887.802083333336</v>
      </c>
      <c r="N254" s="104">
        <v>43887.822916666664</v>
      </c>
      <c r="O254" s="8">
        <f t="array" ref="O254">IF(ISNA(VLOOKUP(C254,'[1]Liste Equipements'!$A$5:$AF$2000,11,FALSE)),"",VLOOKUP(C254,'[1]Liste Equipements'!$A$5:$AF$2000,11,FALSE))</f>
        <v>0</v>
      </c>
      <c r="P254" s="9"/>
      <c r="Q254" s="10" t="str">
        <f t="shared" si="108"/>
        <v>Fournier</v>
      </c>
      <c r="R254" s="10"/>
      <c r="S254" s="8" t="str">
        <f t="shared" si="80"/>
        <v xml:space="preserve"> </v>
      </c>
      <c r="T254" s="8">
        <f t="shared" si="81"/>
        <v>1</v>
      </c>
      <c r="U254" s="8">
        <f t="shared" si="99"/>
        <v>1</v>
      </c>
      <c r="V254" s="8">
        <f t="shared" si="100"/>
        <v>0</v>
      </c>
      <c r="W254" s="8">
        <f t="shared" si="101"/>
        <v>0</v>
      </c>
      <c r="X254" s="8">
        <f t="shared" si="102"/>
        <v>0</v>
      </c>
      <c r="Y254" s="8">
        <f t="shared" si="103"/>
        <v>0</v>
      </c>
      <c r="Z254" s="10">
        <f t="shared" si="109"/>
        <v>1</v>
      </c>
      <c r="AA254" s="10">
        <f t="shared" si="110"/>
        <v>0</v>
      </c>
      <c r="AB254" s="10">
        <f t="shared" si="111"/>
        <v>0</v>
      </c>
      <c r="AC254" s="10">
        <f t="shared" si="112"/>
        <v>0</v>
      </c>
      <c r="AD254" s="10">
        <f t="shared" si="113"/>
        <v>0</v>
      </c>
      <c r="AE254" s="10">
        <f t="shared" si="92"/>
        <v>0</v>
      </c>
      <c r="AF254" s="98">
        <f t="shared" si="93"/>
        <v>0</v>
      </c>
      <c r="AG254" s="98">
        <f t="shared" si="94"/>
        <v>0</v>
      </c>
      <c r="AH254" s="98">
        <f t="shared" si="95"/>
        <v>0</v>
      </c>
      <c r="AI254" s="98">
        <f t="shared" si="96"/>
        <v>0</v>
      </c>
      <c r="AJ254" s="98" t="str">
        <f t="array" ref="AJ254">IF(ISNA(VLOOKUP(C254,'[1]Liste Equipements'!$A$5:$AH$2000,34,FALSE)),"",VLOOKUP(C254,'[1]Liste Equipements'!$A$5:$AH$2000,34,FALSE))</f>
        <v>non</v>
      </c>
      <c r="AK254" s="98" t="e">
        <f t="array" ref="AK254">IF(ISNA(VLOOKUP(C254,'[1]Liste Equipements'!$A$5:$AH$2000,7,FALSE)),"",VLOOKUP(C254,'[1]Liste Equipements'!$A$5:$AH$2000,7,FALSE))</f>
        <v>#REF!</v>
      </c>
      <c r="AL254" s="112">
        <f t="shared" si="105"/>
        <v>0</v>
      </c>
      <c r="AM254" s="114">
        <f t="shared" si="106"/>
        <v>9</v>
      </c>
    </row>
    <row r="255" spans="1:39" ht="22.5" x14ac:dyDescent="0.2">
      <c r="A255" s="6" t="s">
        <v>277</v>
      </c>
      <c r="B255" s="97" t="str">
        <f t="shared" si="107"/>
        <v>S</v>
      </c>
      <c r="C255" s="6"/>
      <c r="D255" s="82" t="str">
        <f>IF(ISNA(VLOOKUP(C255,'[1]Liste Equipements'!$A$5:$AF$2000,4,FALSE)),"",VLOOKUP(C255,'[1]Liste Equipements'!$A$5:$AF$2000,4,FALSE))</f>
        <v/>
      </c>
      <c r="E255" s="7" t="s">
        <v>5</v>
      </c>
      <c r="F255" s="7" t="s">
        <v>34</v>
      </c>
      <c r="G255" s="95" t="str">
        <f t="shared" si="104"/>
        <v/>
      </c>
      <c r="H255" s="95" t="str">
        <f t="shared" si="78"/>
        <v/>
      </c>
      <c r="I255" s="85" t="s">
        <v>278</v>
      </c>
      <c r="J255" s="85" t="s">
        <v>78</v>
      </c>
      <c r="K255" s="85" t="s">
        <v>181</v>
      </c>
      <c r="L255" s="92">
        <v>1.5</v>
      </c>
      <c r="M255" s="104">
        <v>43886.333333333336</v>
      </c>
      <c r="N255" s="104">
        <v>43887.6875</v>
      </c>
      <c r="O255" s="8" t="str">
        <f t="array" ref="O255">IF(ISNA(VLOOKUP(C255,'[1]Liste Equipements'!$A$5:$AF$2000,11,FALSE)),"",VLOOKUP(C255,'[1]Liste Equipements'!$A$5:$AF$2000,11,FALSE))</f>
        <v/>
      </c>
      <c r="P255" s="9"/>
      <c r="Q255" s="10" t="str">
        <f t="shared" si="108"/>
        <v/>
      </c>
      <c r="R255" s="10"/>
      <c r="S255" s="8" t="str">
        <f t="shared" si="80"/>
        <v xml:space="preserve"> </v>
      </c>
      <c r="T255" s="8">
        <f t="shared" si="81"/>
        <v>2</v>
      </c>
      <c r="U255" s="8">
        <f t="shared" si="99"/>
        <v>0</v>
      </c>
      <c r="V255" s="8">
        <f t="shared" si="100"/>
        <v>1</v>
      </c>
      <c r="W255" s="8">
        <f t="shared" si="101"/>
        <v>0</v>
      </c>
      <c r="X255" s="8">
        <f t="shared" si="102"/>
        <v>0</v>
      </c>
      <c r="Y255" s="8">
        <f t="shared" si="103"/>
        <v>0</v>
      </c>
      <c r="Z255" s="10">
        <f t="shared" si="109"/>
        <v>0</v>
      </c>
      <c r="AA255" s="10">
        <f t="shared" si="110"/>
        <v>0</v>
      </c>
      <c r="AB255" s="10">
        <f t="shared" si="111"/>
        <v>0</v>
      </c>
      <c r="AC255" s="10">
        <f t="shared" si="112"/>
        <v>0</v>
      </c>
      <c r="AD255" s="10">
        <f t="shared" si="113"/>
        <v>1</v>
      </c>
      <c r="AE255" s="10">
        <f t="shared" si="92"/>
        <v>0</v>
      </c>
      <c r="AF255" s="98">
        <f t="shared" si="93"/>
        <v>0</v>
      </c>
      <c r="AG255" s="98">
        <f t="shared" si="94"/>
        <v>0</v>
      </c>
      <c r="AH255" s="98">
        <f t="shared" si="95"/>
        <v>0</v>
      </c>
      <c r="AI255" s="98">
        <f t="shared" si="96"/>
        <v>0</v>
      </c>
      <c r="AJ255" s="98" t="str">
        <f t="array" ref="AJ255">IF(ISNA(VLOOKUP(C255,'[1]Liste Equipements'!$A$5:$AH$2000,34,FALSE)),"",VLOOKUP(C255,'[1]Liste Equipements'!$A$5:$AH$2000,34,FALSE))</f>
        <v/>
      </c>
      <c r="AK255" s="98" t="str">
        <f t="array" ref="AK255">IF(ISNA(VLOOKUP(C255,'[1]Liste Equipements'!$A$5:$AH$2000,7,FALSE)),"",VLOOKUP(C255,'[1]Liste Equipements'!$A$5:$AH$2000,7,FALSE))</f>
        <v/>
      </c>
      <c r="AL255" s="112">
        <f t="shared" si="105"/>
        <v>0</v>
      </c>
      <c r="AM255" s="114">
        <f t="shared" si="106"/>
        <v>9</v>
      </c>
    </row>
    <row r="256" spans="1:39" ht="22.5" x14ac:dyDescent="0.2">
      <c r="A256" s="6" t="s">
        <v>279</v>
      </c>
      <c r="B256" s="97" t="str">
        <f t="shared" si="107"/>
        <v xml:space="preserve"> </v>
      </c>
      <c r="C256" s="6"/>
      <c r="D256" s="82" t="str">
        <f>IF(ISNA(VLOOKUP(C256,'[1]Liste Equipements'!$A$5:$AF$2000,4,FALSE)),"",VLOOKUP(C256,'[1]Liste Equipements'!$A$5:$AF$2000,4,FALSE))</f>
        <v/>
      </c>
      <c r="E256" s="7" t="s">
        <v>5</v>
      </c>
      <c r="F256" s="7" t="s">
        <v>34</v>
      </c>
      <c r="G256" s="95" t="str">
        <f t="shared" si="104"/>
        <v/>
      </c>
      <c r="H256" s="95" t="str">
        <f t="shared" si="78"/>
        <v/>
      </c>
      <c r="I256" s="85" t="s">
        <v>280</v>
      </c>
      <c r="J256" s="85"/>
      <c r="K256" s="85"/>
      <c r="L256" s="92"/>
      <c r="M256" s="104">
        <v>43889.291666666664</v>
      </c>
      <c r="N256" s="104"/>
      <c r="O256" s="8" t="str">
        <f t="array" ref="O256">IF(ISNA(VLOOKUP(C256,'[1]Liste Equipements'!$A$5:$AF$2000,11,FALSE)),"",VLOOKUP(C256,'[1]Liste Equipements'!$A$5:$AF$2000,11,FALSE))</f>
        <v/>
      </c>
      <c r="P256" s="9"/>
      <c r="Q256" s="10" t="str">
        <f t="shared" si="108"/>
        <v/>
      </c>
      <c r="R256" s="10"/>
      <c r="S256" s="8">
        <f t="shared" ca="1" si="80"/>
        <v>23</v>
      </c>
      <c r="T256" s="8" t="str">
        <f t="shared" si="81"/>
        <v xml:space="preserve"> </v>
      </c>
      <c r="U256" s="8">
        <f t="shared" si="99"/>
        <v>0</v>
      </c>
      <c r="V256" s="8">
        <f t="shared" si="100"/>
        <v>0</v>
      </c>
      <c r="W256" s="8">
        <f t="shared" si="101"/>
        <v>0</v>
      </c>
      <c r="X256" s="8">
        <f t="shared" si="102"/>
        <v>0</v>
      </c>
      <c r="Y256" s="8">
        <f t="shared" si="103"/>
        <v>0</v>
      </c>
      <c r="Z256" s="10">
        <f t="shared" si="109"/>
        <v>0</v>
      </c>
      <c r="AA256" s="10">
        <f t="shared" si="110"/>
        <v>0</v>
      </c>
      <c r="AB256" s="10">
        <f t="shared" si="111"/>
        <v>0</v>
      </c>
      <c r="AC256" s="10">
        <f t="shared" si="112"/>
        <v>0</v>
      </c>
      <c r="AD256" s="10">
        <f t="shared" si="113"/>
        <v>1</v>
      </c>
      <c r="AE256" s="10">
        <f t="shared" si="92"/>
        <v>0</v>
      </c>
      <c r="AF256" s="98">
        <f t="shared" si="93"/>
        <v>0</v>
      </c>
      <c r="AG256" s="98">
        <f t="shared" si="94"/>
        <v>0</v>
      </c>
      <c r="AH256" s="98">
        <f t="shared" si="95"/>
        <v>0</v>
      </c>
      <c r="AI256" s="98">
        <f t="shared" si="96"/>
        <v>1</v>
      </c>
      <c r="AJ256" s="98" t="str">
        <f t="array" ref="AJ256">IF(ISNA(VLOOKUP(C256,'[1]Liste Equipements'!$A$5:$AH$2000,34,FALSE)),"",VLOOKUP(C256,'[1]Liste Equipements'!$A$5:$AH$2000,34,FALSE))</f>
        <v/>
      </c>
      <c r="AK256" s="98" t="str">
        <f t="array" ref="AK256">IF(ISNA(VLOOKUP(C256,'[1]Liste Equipements'!$A$5:$AH$2000,7,FALSE)),"",VLOOKUP(C256,'[1]Liste Equipements'!$A$5:$AH$2000,7,FALSE))</f>
        <v/>
      </c>
      <c r="AL256" s="112">
        <f t="shared" si="105"/>
        <v>0</v>
      </c>
      <c r="AM256" s="114">
        <f t="shared" si="106"/>
        <v>0</v>
      </c>
    </row>
    <row r="257" spans="1:39" ht="33.75" x14ac:dyDescent="0.2">
      <c r="A257" s="6" t="s">
        <v>281</v>
      </c>
      <c r="B257" s="97" t="str">
        <f t="shared" si="107"/>
        <v>S</v>
      </c>
      <c r="C257" s="6" t="s">
        <v>4</v>
      </c>
      <c r="D257" s="82" t="str">
        <f>IF(ISNA(VLOOKUP(C257,'[1]Liste Equipements'!$A$5:$AF$2000,4,FALSE)),"",VLOOKUP(C257,'[1]Liste Equipements'!$A$5:$AF$2000,4,FALSE))</f>
        <v>Tour U.V avec extraction</v>
      </c>
      <c r="E257" s="7" t="s">
        <v>46</v>
      </c>
      <c r="F257" s="7" t="s">
        <v>34</v>
      </c>
      <c r="G257" s="95" t="str">
        <f t="shared" si="104"/>
        <v/>
      </c>
      <c r="H257" s="95" t="str">
        <f t="shared" si="78"/>
        <v/>
      </c>
      <c r="I257" s="85" t="s">
        <v>183</v>
      </c>
      <c r="J257" s="85" t="s">
        <v>122</v>
      </c>
      <c r="K257" s="85" t="s">
        <v>54</v>
      </c>
      <c r="L257" s="92">
        <v>1</v>
      </c>
      <c r="M257" s="104">
        <v>43888.645833333336</v>
      </c>
      <c r="N257" s="104">
        <v>43895.479166666664</v>
      </c>
      <c r="O257" s="8" t="str">
        <f t="array" ref="O257">IF(ISNA(VLOOKUP(C257,'[1]Liste Equipements'!$A$5:$AF$2000,11,FALSE)),"",VLOOKUP(C257,'[1]Liste Equipements'!$A$5:$AF$2000,11,FALSE))</f>
        <v>1125  Gaines légères</v>
      </c>
      <c r="P257" s="9"/>
      <c r="Q257" s="10" t="str">
        <f t="shared" si="108"/>
        <v>Fournier</v>
      </c>
      <c r="R257" s="10"/>
      <c r="S257" s="8" t="str">
        <f t="shared" si="80"/>
        <v xml:space="preserve"> </v>
      </c>
      <c r="T257" s="8">
        <f t="shared" si="81"/>
        <v>6</v>
      </c>
      <c r="U257" s="8">
        <f t="shared" si="99"/>
        <v>0</v>
      </c>
      <c r="V257" s="8">
        <f t="shared" si="100"/>
        <v>0</v>
      </c>
      <c r="W257" s="8">
        <f t="shared" si="101"/>
        <v>0</v>
      </c>
      <c r="X257" s="8">
        <f t="shared" si="102"/>
        <v>0</v>
      </c>
      <c r="Y257" s="8">
        <f t="shared" si="103"/>
        <v>1</v>
      </c>
      <c r="Z257" s="10">
        <f t="shared" si="109"/>
        <v>0</v>
      </c>
      <c r="AA257" s="10">
        <f t="shared" si="110"/>
        <v>1</v>
      </c>
      <c r="AB257" s="10">
        <f t="shared" si="111"/>
        <v>0</v>
      </c>
      <c r="AC257" s="10">
        <f t="shared" si="112"/>
        <v>0</v>
      </c>
      <c r="AD257" s="10">
        <f t="shared" si="113"/>
        <v>0</v>
      </c>
      <c r="AE257" s="10">
        <f t="shared" si="92"/>
        <v>0</v>
      </c>
      <c r="AF257" s="98">
        <f t="shared" si="93"/>
        <v>0</v>
      </c>
      <c r="AG257" s="98">
        <f t="shared" si="94"/>
        <v>0</v>
      </c>
      <c r="AH257" s="98">
        <f t="shared" si="95"/>
        <v>0</v>
      </c>
      <c r="AI257" s="98">
        <f t="shared" si="96"/>
        <v>0</v>
      </c>
      <c r="AJ257" s="98" t="str">
        <f t="array" ref="AJ257">IF(ISNA(VLOOKUP(C257,'[1]Liste Equipements'!$A$5:$AH$2000,34,FALSE)),"",VLOOKUP(C257,'[1]Liste Equipements'!$A$5:$AH$2000,34,FALSE))</f>
        <v>oui</v>
      </c>
      <c r="AK257" s="98" t="e">
        <f t="array" ref="AK257">IF(ISNA(VLOOKUP(C257,'[1]Liste Equipements'!$A$5:$AH$2000,7,FALSE)),"",VLOOKUP(C257,'[1]Liste Equipements'!$A$5:$AH$2000,7,FALSE))</f>
        <v>#REF!</v>
      </c>
      <c r="AL257" s="112">
        <f t="shared" si="105"/>
        <v>0</v>
      </c>
      <c r="AM257" s="114">
        <f t="shared" si="106"/>
        <v>10</v>
      </c>
    </row>
    <row r="258" spans="1:39" ht="33.75" x14ac:dyDescent="0.2">
      <c r="A258" s="6" t="s">
        <v>282</v>
      </c>
      <c r="B258" s="97" t="str">
        <f t="shared" si="107"/>
        <v>S</v>
      </c>
      <c r="C258" s="6" t="s">
        <v>29</v>
      </c>
      <c r="D258" s="82" t="str">
        <f>IF(ISNA(VLOOKUP(C258,'[1]Liste Equipements'!$A$5:$AF$2000,4,FALSE)),"",VLOOKUP(C258,'[1]Liste Equipements'!$A$5:$AF$2000,4,FALSE))</f>
        <v>Sécheur U.V + Aménage + Ebavureur</v>
      </c>
      <c r="E258" s="7" t="s">
        <v>45</v>
      </c>
      <c r="F258" s="7" t="s">
        <v>34</v>
      </c>
      <c r="G258" s="95" t="str">
        <f t="shared" si="104"/>
        <v/>
      </c>
      <c r="H258" s="95" t="str">
        <f t="shared" si="78"/>
        <v/>
      </c>
      <c r="I258" s="85" t="s">
        <v>74</v>
      </c>
      <c r="J258" s="85" t="s">
        <v>283</v>
      </c>
      <c r="K258" s="85" t="s">
        <v>188</v>
      </c>
      <c r="L258" s="92">
        <v>0.75</v>
      </c>
      <c r="M258" s="104">
        <v>43889.333333333336</v>
      </c>
      <c r="N258" s="104">
        <v>43889.364583333336</v>
      </c>
      <c r="O258" s="8" t="str">
        <f t="array" ref="O258">IF(ISNA(VLOOKUP(C258,'[1]Liste Equipements'!$A$5:$AF$2000,11,FALSE)),"",VLOOKUP(C258,'[1]Liste Equipements'!$A$5:$AF$2000,11,FALSE))</f>
        <v>1120  Colliers spéciaux</v>
      </c>
      <c r="P258" s="9"/>
      <c r="Q258" s="10" t="str">
        <f t="shared" si="108"/>
        <v>Fournier</v>
      </c>
      <c r="R258" s="10"/>
      <c r="S258" s="8" t="str">
        <f t="shared" si="80"/>
        <v xml:space="preserve"> </v>
      </c>
      <c r="T258" s="8">
        <f t="shared" si="81"/>
        <v>1</v>
      </c>
      <c r="U258" s="8">
        <f t="shared" si="99"/>
        <v>1</v>
      </c>
      <c r="V258" s="8">
        <f t="shared" si="100"/>
        <v>0</v>
      </c>
      <c r="W258" s="8">
        <f t="shared" si="101"/>
        <v>0</v>
      </c>
      <c r="X258" s="8">
        <f t="shared" si="102"/>
        <v>0</v>
      </c>
      <c r="Y258" s="8">
        <f t="shared" si="103"/>
        <v>0</v>
      </c>
      <c r="Z258" s="10">
        <f t="shared" si="109"/>
        <v>1</v>
      </c>
      <c r="AA258" s="10">
        <f t="shared" si="110"/>
        <v>0</v>
      </c>
      <c r="AB258" s="10">
        <f t="shared" si="111"/>
        <v>0</v>
      </c>
      <c r="AC258" s="10">
        <f t="shared" si="112"/>
        <v>0</v>
      </c>
      <c r="AD258" s="10">
        <f t="shared" si="113"/>
        <v>0</v>
      </c>
      <c r="AE258" s="10">
        <f t="shared" si="92"/>
        <v>0</v>
      </c>
      <c r="AF258" s="98">
        <f t="shared" si="93"/>
        <v>0</v>
      </c>
      <c r="AG258" s="98">
        <f t="shared" si="94"/>
        <v>0</v>
      </c>
      <c r="AH258" s="98">
        <f t="shared" si="95"/>
        <v>0</v>
      </c>
      <c r="AI258" s="98">
        <f t="shared" si="96"/>
        <v>0</v>
      </c>
      <c r="AJ258" s="98" t="str">
        <f t="array" ref="AJ258">IF(ISNA(VLOOKUP(C258,'[1]Liste Equipements'!$A$5:$AH$2000,34,FALSE)),"",VLOOKUP(C258,'[1]Liste Equipements'!$A$5:$AH$2000,34,FALSE))</f>
        <v>N/A</v>
      </c>
      <c r="AK258" s="98" t="e">
        <f t="array" ref="AK258">IF(ISNA(VLOOKUP(C258,'[1]Liste Equipements'!$A$5:$AH$2000,7,FALSE)),"",VLOOKUP(C258,'[1]Liste Equipements'!$A$5:$AH$2000,7,FALSE))</f>
        <v>#REF!</v>
      </c>
      <c r="AL258" s="112">
        <f t="shared" si="105"/>
        <v>0</v>
      </c>
      <c r="AM258" s="114">
        <f t="shared" si="106"/>
        <v>9</v>
      </c>
    </row>
    <row r="259" spans="1:39" ht="22.5" x14ac:dyDescent="0.2">
      <c r="A259" s="6" t="s">
        <v>284</v>
      </c>
      <c r="B259" s="97" t="str">
        <f t="shared" si="107"/>
        <v>S</v>
      </c>
      <c r="C259" s="6" t="s">
        <v>285</v>
      </c>
      <c r="D259" s="82" t="str">
        <f>IF(ISNA(VLOOKUP(C259,'[1]Liste Equipements'!$A$5:$AF$2000,4,FALSE)),"",VLOOKUP(C259,'[1]Liste Equipements'!$A$5:$AF$2000,4,FALSE))</f>
        <v>Générateur de soudure</v>
      </c>
      <c r="E259" s="7" t="s">
        <v>45</v>
      </c>
      <c r="F259" s="7" t="s">
        <v>34</v>
      </c>
      <c r="G259" s="95" t="str">
        <f t="shared" si="104"/>
        <v/>
      </c>
      <c r="H259" s="95" t="str">
        <f t="shared" si="78"/>
        <v/>
      </c>
      <c r="I259" s="85" t="s">
        <v>286</v>
      </c>
      <c r="J259" s="85" t="s">
        <v>287</v>
      </c>
      <c r="K259" s="85" t="s">
        <v>54</v>
      </c>
      <c r="L259" s="92">
        <v>1.25</v>
      </c>
      <c r="M259" s="104">
        <v>43887.583333333336</v>
      </c>
      <c r="N259" s="104">
        <v>43888.666666666664</v>
      </c>
      <c r="O259" s="8" t="str">
        <f t="array" ref="O259">IF(ISNA(VLOOKUP(C259,'[1]Liste Equipements'!$A$5:$AF$2000,11,FALSE)),"",VLOOKUP(C259,'[1]Liste Equipements'!$A$5:$AF$2000,11,FALSE))</f>
        <v>1117  Soudure</v>
      </c>
      <c r="P259" s="9"/>
      <c r="Q259" s="10" t="str">
        <f t="shared" si="108"/>
        <v>Fournier</v>
      </c>
      <c r="R259" s="10"/>
      <c r="S259" s="8" t="str">
        <f t="shared" si="80"/>
        <v xml:space="preserve"> </v>
      </c>
      <c r="T259" s="8">
        <f t="shared" si="81"/>
        <v>2</v>
      </c>
      <c r="U259" s="8">
        <f t="shared" si="99"/>
        <v>0</v>
      </c>
      <c r="V259" s="8">
        <f t="shared" si="100"/>
        <v>1</v>
      </c>
      <c r="W259" s="8">
        <f t="shared" si="101"/>
        <v>0</v>
      </c>
      <c r="X259" s="8">
        <f t="shared" si="102"/>
        <v>0</v>
      </c>
      <c r="Y259" s="8">
        <f t="shared" si="103"/>
        <v>0</v>
      </c>
      <c r="Z259" s="10">
        <f t="shared" si="109"/>
        <v>1</v>
      </c>
      <c r="AA259" s="10">
        <f t="shared" si="110"/>
        <v>0</v>
      </c>
      <c r="AB259" s="10">
        <f t="shared" si="111"/>
        <v>0</v>
      </c>
      <c r="AC259" s="10">
        <f t="shared" si="112"/>
        <v>0</v>
      </c>
      <c r="AD259" s="10">
        <f t="shared" si="113"/>
        <v>0</v>
      </c>
      <c r="AE259" s="10">
        <f t="shared" si="92"/>
        <v>0</v>
      </c>
      <c r="AF259" s="98">
        <f t="shared" si="93"/>
        <v>0</v>
      </c>
      <c r="AG259" s="98">
        <f t="shared" si="94"/>
        <v>0</v>
      </c>
      <c r="AH259" s="98">
        <f t="shared" si="95"/>
        <v>0</v>
      </c>
      <c r="AI259" s="98">
        <f t="shared" si="96"/>
        <v>0</v>
      </c>
      <c r="AJ259" s="98" t="str">
        <f t="array" ref="AJ259">IF(ISNA(VLOOKUP(C259,'[1]Liste Equipements'!$A$5:$AH$2000,34,FALSE)),"",VLOOKUP(C259,'[1]Liste Equipements'!$A$5:$AH$2000,34,FALSE))</f>
        <v>N/A</v>
      </c>
      <c r="AK259" s="98" t="e">
        <f t="array" ref="AK259">IF(ISNA(VLOOKUP(C259,'[1]Liste Equipements'!$A$5:$AH$2000,7,FALSE)),"",VLOOKUP(C259,'[1]Liste Equipements'!$A$5:$AH$2000,7,FALSE))</f>
        <v>#REF!</v>
      </c>
      <c r="AL259" s="112">
        <f t="shared" si="105"/>
        <v>0</v>
      </c>
      <c r="AM259" s="114">
        <f t="shared" si="106"/>
        <v>9</v>
      </c>
    </row>
    <row r="260" spans="1:39" ht="33.75" x14ac:dyDescent="0.2">
      <c r="A260" s="6" t="s">
        <v>289</v>
      </c>
      <c r="B260" s="97" t="str">
        <f t="shared" si="107"/>
        <v>S</v>
      </c>
      <c r="C260" s="6" t="s">
        <v>77</v>
      </c>
      <c r="D260" s="82" t="str">
        <f>IF(ISNA(VLOOKUP(C260,'[1]Liste Equipements'!$A$5:$AF$2000,4,FALSE)),"",VLOOKUP(C260,'[1]Liste Equipements'!$A$5:$AF$2000,4,FALSE))</f>
        <v>Scie circulaire (coupe)</v>
      </c>
      <c r="E260" s="7" t="s">
        <v>63</v>
      </c>
      <c r="F260" s="7" t="s">
        <v>34</v>
      </c>
      <c r="G260" s="95" t="str">
        <f t="shared" si="104"/>
        <v/>
      </c>
      <c r="H260" s="95" t="str">
        <f t="shared" si="78"/>
        <v/>
      </c>
      <c r="I260" s="85" t="s">
        <v>290</v>
      </c>
      <c r="J260" s="85" t="s">
        <v>78</v>
      </c>
      <c r="K260" s="85" t="s">
        <v>192</v>
      </c>
      <c r="L260" s="92">
        <v>0.75</v>
      </c>
      <c r="M260" s="104">
        <v>43889.40625</v>
      </c>
      <c r="N260" s="104">
        <v>43893.625</v>
      </c>
      <c r="O260" s="8" t="str">
        <f t="array" ref="O260">IF(ISNA(VLOOKUP(C260,'[1]Liste Equipements'!$A$5:$AF$2000,11,FALSE)),"",VLOOKUP(C260,'[1]Liste Equipements'!$A$5:$AF$2000,11,FALSE))</f>
        <v>1113  Tuyauteries</v>
      </c>
      <c r="P260" s="9"/>
      <c r="Q260" s="10" t="str">
        <f t="shared" si="108"/>
        <v/>
      </c>
      <c r="R260" s="10"/>
      <c r="S260" s="8" t="str">
        <f t="shared" si="80"/>
        <v xml:space="preserve"> </v>
      </c>
      <c r="T260" s="8">
        <f t="shared" si="81"/>
        <v>3</v>
      </c>
      <c r="U260" s="8">
        <f t="shared" si="99"/>
        <v>0</v>
      </c>
      <c r="V260" s="8">
        <f t="shared" si="100"/>
        <v>0</v>
      </c>
      <c r="W260" s="8">
        <f t="shared" si="101"/>
        <v>1</v>
      </c>
      <c r="X260" s="8">
        <f t="shared" si="102"/>
        <v>0</v>
      </c>
      <c r="Y260" s="8">
        <f t="shared" si="103"/>
        <v>0</v>
      </c>
      <c r="Z260" s="10">
        <f t="shared" si="109"/>
        <v>0</v>
      </c>
      <c r="AA260" s="10">
        <f t="shared" si="110"/>
        <v>0</v>
      </c>
      <c r="AB260" s="10">
        <f t="shared" si="111"/>
        <v>0</v>
      </c>
      <c r="AC260" s="10">
        <f t="shared" si="112"/>
        <v>0</v>
      </c>
      <c r="AD260" s="10">
        <f t="shared" si="113"/>
        <v>1</v>
      </c>
      <c r="AE260" s="10">
        <f t="shared" si="92"/>
        <v>0</v>
      </c>
      <c r="AF260" s="98">
        <f t="shared" si="93"/>
        <v>0</v>
      </c>
      <c r="AG260" s="98">
        <f t="shared" si="94"/>
        <v>0</v>
      </c>
      <c r="AH260" s="98">
        <f t="shared" si="95"/>
        <v>0</v>
      </c>
      <c r="AI260" s="98">
        <f t="shared" si="96"/>
        <v>0</v>
      </c>
      <c r="AJ260" s="98" t="str">
        <f t="array" ref="AJ260">IF(ISNA(VLOOKUP(C260,'[1]Liste Equipements'!$A$5:$AH$2000,34,FALSE)),"",VLOOKUP(C260,'[1]Liste Equipements'!$A$5:$AH$2000,34,FALSE))</f>
        <v>N/A</v>
      </c>
      <c r="AK260" s="98" t="e">
        <f t="array" ref="AK260">IF(ISNA(VLOOKUP(C260,'[1]Liste Equipements'!$A$5:$AH$2000,7,FALSE)),"",VLOOKUP(C260,'[1]Liste Equipements'!$A$5:$AH$2000,7,FALSE))</f>
        <v>#REF!</v>
      </c>
      <c r="AL260" s="112">
        <f t="shared" si="105"/>
        <v>0</v>
      </c>
      <c r="AM260" s="114">
        <f t="shared" si="106"/>
        <v>10</v>
      </c>
    </row>
    <row r="261" spans="1:39" ht="33.75" x14ac:dyDescent="0.2">
      <c r="A261" s="6" t="s">
        <v>292</v>
      </c>
      <c r="B261" s="97" t="str">
        <f t="shared" si="107"/>
        <v>S</v>
      </c>
      <c r="C261" s="6" t="s">
        <v>115</v>
      </c>
      <c r="D261" s="82" t="str">
        <f>IF(ISNA(VLOOKUP(C261,'[1]Liste Equipements'!$A$5:$AF$2000,4,FALSE)),"",VLOOKUP(C261,'[1]Liste Equipements'!$A$5:$AF$2000,4,FALSE))</f>
        <v>Poste soudure fourreau Terel avec galon</v>
      </c>
      <c r="E261" s="7" t="s">
        <v>45</v>
      </c>
      <c r="F261" s="7" t="s">
        <v>34</v>
      </c>
      <c r="G261" s="95" t="str">
        <f t="shared" si="104"/>
        <v/>
      </c>
      <c r="H261" s="95" t="str">
        <f t="shared" si="78"/>
        <v/>
      </c>
      <c r="I261" s="85" t="s">
        <v>293</v>
      </c>
      <c r="J261" s="85" t="s">
        <v>31</v>
      </c>
      <c r="K261" s="85" t="s">
        <v>113</v>
      </c>
      <c r="L261" s="92">
        <v>0.33</v>
      </c>
      <c r="M261" s="104">
        <v>43888.354166666664</v>
      </c>
      <c r="N261" s="104">
        <v>43888.375</v>
      </c>
      <c r="O261" s="8" t="str">
        <f t="array" ref="O261">IF(ISNA(VLOOKUP(C261,'[1]Liste Equipements'!$A$5:$AF$2000,11,FALSE)),"",VLOOKUP(C261,'[1]Liste Equipements'!$A$5:$AF$2000,11,FALSE))</f>
        <v>1125  Gaines légères</v>
      </c>
      <c r="P261" s="9"/>
      <c r="Q261" s="10" t="str">
        <f t="shared" si="108"/>
        <v>Fournier</v>
      </c>
      <c r="R261" s="10"/>
      <c r="S261" s="8" t="str">
        <f t="shared" si="80"/>
        <v xml:space="preserve"> </v>
      </c>
      <c r="T261" s="8">
        <f t="shared" si="81"/>
        <v>1</v>
      </c>
      <c r="U261" s="8">
        <f t="shared" si="99"/>
        <v>1</v>
      </c>
      <c r="V261" s="8">
        <f t="shared" si="100"/>
        <v>0</v>
      </c>
      <c r="W261" s="8">
        <f t="shared" si="101"/>
        <v>0</v>
      </c>
      <c r="X261" s="8">
        <f t="shared" si="102"/>
        <v>0</v>
      </c>
      <c r="Y261" s="8">
        <f t="shared" si="103"/>
        <v>0</v>
      </c>
      <c r="Z261" s="10">
        <f t="shared" si="109"/>
        <v>1</v>
      </c>
      <c r="AA261" s="10">
        <f t="shared" si="110"/>
        <v>0</v>
      </c>
      <c r="AB261" s="10">
        <f t="shared" si="111"/>
        <v>0</v>
      </c>
      <c r="AC261" s="10">
        <f t="shared" si="112"/>
        <v>0</v>
      </c>
      <c r="AD261" s="10">
        <f t="shared" si="113"/>
        <v>0</v>
      </c>
      <c r="AE261" s="10">
        <f t="shared" si="92"/>
        <v>0</v>
      </c>
      <c r="AF261" s="98">
        <f t="shared" si="93"/>
        <v>0</v>
      </c>
      <c r="AG261" s="98">
        <f t="shared" si="94"/>
        <v>0</v>
      </c>
      <c r="AH261" s="98">
        <f t="shared" si="95"/>
        <v>0</v>
      </c>
      <c r="AI261" s="98">
        <f t="shared" si="96"/>
        <v>0</v>
      </c>
      <c r="AJ261" s="98" t="str">
        <f t="array" ref="AJ261">IF(ISNA(VLOOKUP(C261,'[1]Liste Equipements'!$A$5:$AH$2000,34,FALSE)),"",VLOOKUP(C261,'[1]Liste Equipements'!$A$5:$AH$2000,34,FALSE))</f>
        <v>oui</v>
      </c>
      <c r="AK261" s="98" t="e">
        <f t="array" ref="AK261">IF(ISNA(VLOOKUP(C261,'[1]Liste Equipements'!$A$5:$AH$2000,7,FALSE)),"",VLOOKUP(C261,'[1]Liste Equipements'!$A$5:$AH$2000,7,FALSE))</f>
        <v>#REF!</v>
      </c>
      <c r="AL261" s="112">
        <f t="shared" si="105"/>
        <v>0</v>
      </c>
      <c r="AM261" s="114">
        <f t="shared" si="106"/>
        <v>9</v>
      </c>
    </row>
    <row r="262" spans="1:39" ht="21" customHeight="1" x14ac:dyDescent="0.2">
      <c r="A262" s="6" t="s">
        <v>294</v>
      </c>
      <c r="B262" s="97" t="str">
        <f t="shared" si="107"/>
        <v>S</v>
      </c>
      <c r="C262" s="6" t="s">
        <v>105</v>
      </c>
      <c r="D262" s="82" t="str">
        <f>IF(ISNA(VLOOKUP(C262,'[1]Liste Equipements'!$A$5:$AF$2000,4,FALSE)),"",VLOOKUP(C262,'[1]Liste Equipements'!$A$5:$AF$2000,4,FALSE))</f>
        <v>enceinte climatique</v>
      </c>
      <c r="E262" s="7" t="s">
        <v>45</v>
      </c>
      <c r="F262" s="7" t="s">
        <v>17</v>
      </c>
      <c r="G262" s="95" t="str">
        <f t="shared" si="104"/>
        <v/>
      </c>
      <c r="H262" s="95">
        <f t="shared" si="78"/>
        <v>339.49999999988358</v>
      </c>
      <c r="I262" s="85" t="s">
        <v>295</v>
      </c>
      <c r="J262" s="85" t="s">
        <v>326</v>
      </c>
      <c r="K262" s="85" t="s">
        <v>113</v>
      </c>
      <c r="L262" s="92">
        <v>1</v>
      </c>
      <c r="M262" s="104">
        <v>43892.333333333336</v>
      </c>
      <c r="N262" s="104">
        <v>43906.479166666664</v>
      </c>
      <c r="O262" s="8" t="str">
        <f t="array" ref="O262">IF(ISNA(VLOOKUP(C262,'[1]Liste Equipements'!$A$5:$AF$2000,11,FALSE)),"",VLOOKUP(C262,'[1]Liste Equipements'!$A$5:$AF$2000,11,FALSE))</f>
        <v>1159  Essais</v>
      </c>
      <c r="P262" s="9"/>
      <c r="Q262" s="10" t="str">
        <f t="shared" si="108"/>
        <v>Fournier</v>
      </c>
      <c r="R262" s="10"/>
      <c r="S262" s="8" t="str">
        <f t="shared" si="80"/>
        <v xml:space="preserve"> </v>
      </c>
      <c r="T262" s="8">
        <f t="shared" si="81"/>
        <v>11</v>
      </c>
      <c r="U262" s="8">
        <f t="shared" si="99"/>
        <v>0</v>
      </c>
      <c r="V262" s="8">
        <f t="shared" si="100"/>
        <v>0</v>
      </c>
      <c r="W262" s="8">
        <f t="shared" si="101"/>
        <v>0</v>
      </c>
      <c r="X262" s="8">
        <f t="shared" si="102"/>
        <v>0</v>
      </c>
      <c r="Y262" s="8">
        <f t="shared" si="103"/>
        <v>1</v>
      </c>
      <c r="Z262" s="10">
        <f t="shared" si="109"/>
        <v>1</v>
      </c>
      <c r="AA262" s="10">
        <f t="shared" si="110"/>
        <v>0</v>
      </c>
      <c r="AB262" s="10">
        <f t="shared" si="111"/>
        <v>0</v>
      </c>
      <c r="AC262" s="10">
        <f t="shared" si="112"/>
        <v>0</v>
      </c>
      <c r="AD262" s="10">
        <f t="shared" si="113"/>
        <v>0</v>
      </c>
      <c r="AE262" s="10">
        <f t="shared" si="92"/>
        <v>0</v>
      </c>
      <c r="AF262" s="98">
        <f t="shared" si="93"/>
        <v>0</v>
      </c>
      <c r="AG262" s="98">
        <f t="shared" si="94"/>
        <v>0</v>
      </c>
      <c r="AH262" s="98">
        <f t="shared" si="95"/>
        <v>0</v>
      </c>
      <c r="AI262" s="98">
        <f t="shared" si="96"/>
        <v>0</v>
      </c>
      <c r="AJ262" s="98" t="str">
        <f t="array" ref="AJ262">IF(ISNA(VLOOKUP(C262,'[1]Liste Equipements'!$A$5:$AH$2000,34,FALSE)),"",VLOOKUP(C262,'[1]Liste Equipements'!$A$5:$AH$2000,34,FALSE))</f>
        <v>non</v>
      </c>
      <c r="AK262" s="98" t="e">
        <f t="array" ref="AK262">IF(ISNA(VLOOKUP(C262,'[1]Liste Equipements'!$A$5:$AH$2000,7,FALSE)),"",VLOOKUP(C262,'[1]Liste Equipements'!$A$5:$AH$2000,7,FALSE))</f>
        <v>#REF!</v>
      </c>
      <c r="AL262" s="112">
        <f t="shared" si="105"/>
        <v>0</v>
      </c>
      <c r="AM262" s="114">
        <f t="shared" si="106"/>
        <v>12</v>
      </c>
    </row>
    <row r="263" spans="1:39" x14ac:dyDescent="0.2">
      <c r="A263" s="6" t="s">
        <v>296</v>
      </c>
      <c r="B263" s="97" t="str">
        <f t="shared" si="107"/>
        <v xml:space="preserve"> </v>
      </c>
      <c r="C263" s="6"/>
      <c r="D263" s="82" t="str">
        <f>IF(ISNA(VLOOKUP(C263,'[1]Liste Equipements'!$A$5:$AF$2000,4,FALSE)),"",VLOOKUP(C263,'[1]Liste Equipements'!$A$5:$AF$2000,4,FALSE))</f>
        <v/>
      </c>
      <c r="E263" s="7" t="s">
        <v>45</v>
      </c>
      <c r="F263" s="7" t="s">
        <v>34</v>
      </c>
      <c r="G263" s="95" t="str">
        <f t="shared" si="104"/>
        <v/>
      </c>
      <c r="H263" s="95" t="str">
        <f t="shared" si="78"/>
        <v/>
      </c>
      <c r="I263" s="85" t="s">
        <v>297</v>
      </c>
      <c r="J263" s="85"/>
      <c r="K263" s="85"/>
      <c r="L263" s="92"/>
      <c r="M263" s="104">
        <v>43892.3125</v>
      </c>
      <c r="N263" s="104"/>
      <c r="O263" s="8" t="str">
        <f t="array" ref="O263">IF(ISNA(VLOOKUP(C263,'[1]Liste Equipements'!$A$5:$AF$2000,11,FALSE)),"",VLOOKUP(C263,'[1]Liste Equipements'!$A$5:$AF$2000,11,FALSE))</f>
        <v/>
      </c>
      <c r="P263" s="9"/>
      <c r="Q263" s="10" t="str">
        <f t="shared" si="108"/>
        <v>Fournier</v>
      </c>
      <c r="R263" s="10"/>
      <c r="S263" s="8">
        <f t="shared" ca="1" si="80"/>
        <v>22</v>
      </c>
      <c r="T263" s="8" t="str">
        <f t="shared" si="81"/>
        <v xml:space="preserve"> </v>
      </c>
      <c r="U263" s="8">
        <f t="shared" si="99"/>
        <v>0</v>
      </c>
      <c r="V263" s="8">
        <f t="shared" si="100"/>
        <v>0</v>
      </c>
      <c r="W263" s="8">
        <f t="shared" si="101"/>
        <v>0</v>
      </c>
      <c r="X263" s="8">
        <f t="shared" si="102"/>
        <v>0</v>
      </c>
      <c r="Y263" s="8">
        <f t="shared" si="103"/>
        <v>0</v>
      </c>
      <c r="Z263" s="10">
        <f t="shared" si="109"/>
        <v>1</v>
      </c>
      <c r="AA263" s="10">
        <f t="shared" si="110"/>
        <v>0</v>
      </c>
      <c r="AB263" s="10">
        <f t="shared" si="111"/>
        <v>0</v>
      </c>
      <c r="AC263" s="10">
        <f t="shared" si="112"/>
        <v>0</v>
      </c>
      <c r="AD263" s="10">
        <f t="shared" si="113"/>
        <v>0</v>
      </c>
      <c r="AE263" s="10">
        <f t="shared" si="92"/>
        <v>1</v>
      </c>
      <c r="AF263" s="98">
        <f t="shared" si="93"/>
        <v>0</v>
      </c>
      <c r="AG263" s="98">
        <f t="shared" si="94"/>
        <v>0</v>
      </c>
      <c r="AH263" s="98">
        <f t="shared" si="95"/>
        <v>0</v>
      </c>
      <c r="AI263" s="98">
        <f t="shared" si="96"/>
        <v>0</v>
      </c>
      <c r="AJ263" s="98" t="str">
        <f t="array" ref="AJ263">IF(ISNA(VLOOKUP(C263,'[1]Liste Equipements'!$A$5:$AH$2000,34,FALSE)),"",VLOOKUP(C263,'[1]Liste Equipements'!$A$5:$AH$2000,34,FALSE))</f>
        <v/>
      </c>
      <c r="AK263" s="98" t="str">
        <f t="array" ref="AK263">IF(ISNA(VLOOKUP(C263,'[1]Liste Equipements'!$A$5:$AH$2000,7,FALSE)),"",VLOOKUP(C263,'[1]Liste Equipements'!$A$5:$AH$2000,7,FALSE))</f>
        <v/>
      </c>
      <c r="AL263" s="112">
        <f t="shared" si="105"/>
        <v>0</v>
      </c>
      <c r="AM263" s="114">
        <f t="shared" si="106"/>
        <v>0</v>
      </c>
    </row>
    <row r="264" spans="1:39" ht="33.75" x14ac:dyDescent="0.2">
      <c r="A264" s="6" t="s">
        <v>298</v>
      </c>
      <c r="B264" s="97" t="str">
        <f t="shared" si="107"/>
        <v>S</v>
      </c>
      <c r="C264" s="6"/>
      <c r="D264" s="82" t="str">
        <f>IF(ISNA(VLOOKUP(C264,'[1]Liste Equipements'!$A$5:$AF$2000,4,FALSE)),"",VLOOKUP(C264,'[1]Liste Equipements'!$A$5:$AF$2000,4,FALSE))</f>
        <v/>
      </c>
      <c r="E264" s="7" t="s">
        <v>5</v>
      </c>
      <c r="F264" s="7" t="s">
        <v>34</v>
      </c>
      <c r="G264" s="95" t="str">
        <f t="shared" si="104"/>
        <v/>
      </c>
      <c r="H264" s="95" t="str">
        <f t="shared" si="78"/>
        <v/>
      </c>
      <c r="I264" s="85" t="s">
        <v>299</v>
      </c>
      <c r="J264" s="85" t="s">
        <v>78</v>
      </c>
      <c r="K264" s="85" t="s">
        <v>192</v>
      </c>
      <c r="L264" s="92">
        <v>2.5</v>
      </c>
      <c r="M264" s="104">
        <v>43889.333333333336</v>
      </c>
      <c r="N264" s="104">
        <v>43892.375</v>
      </c>
      <c r="O264" s="8" t="str">
        <f t="array" ref="O264">IF(ISNA(VLOOKUP(C264,'[1]Liste Equipements'!$A$5:$AF$2000,11,FALSE)),"",VLOOKUP(C264,'[1]Liste Equipements'!$A$5:$AF$2000,11,FALSE))</f>
        <v/>
      </c>
      <c r="P264" s="9"/>
      <c r="Q264" s="10" t="str">
        <f t="shared" si="108"/>
        <v/>
      </c>
      <c r="R264" s="10"/>
      <c r="S264" s="8" t="str">
        <f t="shared" si="80"/>
        <v xml:space="preserve"> </v>
      </c>
      <c r="T264" s="8">
        <f t="shared" si="81"/>
        <v>2</v>
      </c>
      <c r="U264" s="8">
        <f t="shared" si="99"/>
        <v>0</v>
      </c>
      <c r="V264" s="8">
        <f t="shared" si="100"/>
        <v>1</v>
      </c>
      <c r="W264" s="8">
        <f t="shared" si="101"/>
        <v>0</v>
      </c>
      <c r="X264" s="8">
        <f t="shared" si="102"/>
        <v>0</v>
      </c>
      <c r="Y264" s="8">
        <f t="shared" si="103"/>
        <v>0</v>
      </c>
      <c r="Z264" s="10">
        <f t="shared" si="109"/>
        <v>0</v>
      </c>
      <c r="AA264" s="10">
        <f t="shared" si="110"/>
        <v>0</v>
      </c>
      <c r="AB264" s="10">
        <f t="shared" si="111"/>
        <v>0</v>
      </c>
      <c r="AC264" s="10">
        <f t="shared" si="112"/>
        <v>0</v>
      </c>
      <c r="AD264" s="10">
        <f t="shared" si="113"/>
        <v>1</v>
      </c>
      <c r="AE264" s="10">
        <f t="shared" si="92"/>
        <v>0</v>
      </c>
      <c r="AF264" s="98">
        <f t="shared" si="93"/>
        <v>0</v>
      </c>
      <c r="AG264" s="98">
        <f t="shared" si="94"/>
        <v>0</v>
      </c>
      <c r="AH264" s="98">
        <f t="shared" si="95"/>
        <v>0</v>
      </c>
      <c r="AI264" s="98">
        <f t="shared" si="96"/>
        <v>0</v>
      </c>
      <c r="AJ264" s="98" t="str">
        <f t="array" ref="AJ264">IF(ISNA(VLOOKUP(C264,'[1]Liste Equipements'!$A$5:$AH$2000,34,FALSE)),"",VLOOKUP(C264,'[1]Liste Equipements'!$A$5:$AH$2000,34,FALSE))</f>
        <v/>
      </c>
      <c r="AK264" s="98" t="str">
        <f t="array" ref="AK264">IF(ISNA(VLOOKUP(C264,'[1]Liste Equipements'!$A$5:$AH$2000,7,FALSE)),"",VLOOKUP(C264,'[1]Liste Equipements'!$A$5:$AH$2000,7,FALSE))</f>
        <v/>
      </c>
      <c r="AL264" s="112">
        <f t="shared" si="105"/>
        <v>0</v>
      </c>
      <c r="AM264" s="114">
        <f t="shared" si="106"/>
        <v>10</v>
      </c>
    </row>
    <row r="265" spans="1:39" ht="33.75" x14ac:dyDescent="0.2">
      <c r="A265" s="6" t="s">
        <v>300</v>
      </c>
      <c r="B265" s="97" t="str">
        <f t="shared" si="107"/>
        <v>S</v>
      </c>
      <c r="C265" s="6" t="s">
        <v>11</v>
      </c>
      <c r="D265" s="82" t="str">
        <f>IF(ISNA(VLOOKUP(C265,'[1]Liste Equipements'!$A$5:$AF$2000,4,FALSE)),"",VLOOKUP(C265,'[1]Liste Equipements'!$A$5:$AF$2000,4,FALSE))</f>
        <v>Touret à meuler le caoutchouc avec aspiration</v>
      </c>
      <c r="E265" s="7" t="s">
        <v>45</v>
      </c>
      <c r="F265" s="7" t="s">
        <v>34</v>
      </c>
      <c r="G265" s="95" t="str">
        <f t="shared" si="104"/>
        <v/>
      </c>
      <c r="H265" s="95" t="str">
        <f t="shared" ref="H265:H277" si="114">IF(AND(F265="oui",N265&lt;&gt;""),(N265-M265)*24,"")</f>
        <v/>
      </c>
      <c r="I265" s="85" t="s">
        <v>74</v>
      </c>
      <c r="J265" s="85" t="s">
        <v>197</v>
      </c>
      <c r="K265" s="85" t="s">
        <v>188</v>
      </c>
      <c r="L265" s="92">
        <v>7.5</v>
      </c>
      <c r="M265" s="104">
        <v>43889.409722222219</v>
      </c>
      <c r="N265" s="104">
        <v>43894.6875</v>
      </c>
      <c r="O265" s="8" t="str">
        <f t="array" ref="O265">IF(ISNA(VLOOKUP(C265,'[1]Liste Equipements'!$A$5:$AF$2000,11,FALSE)),"",VLOOKUP(C265,'[1]Liste Equipements'!$A$5:$AF$2000,11,FALSE))</f>
        <v>1113  Tuyauteries</v>
      </c>
      <c r="P265" s="9"/>
      <c r="Q265" s="10" t="str">
        <f t="shared" si="108"/>
        <v>Fournier</v>
      </c>
      <c r="R265" s="10"/>
      <c r="S265" s="8" t="str">
        <f t="shared" si="80"/>
        <v xml:space="preserve"> </v>
      </c>
      <c r="T265" s="8">
        <f t="shared" si="81"/>
        <v>4</v>
      </c>
      <c r="U265" s="8">
        <f t="shared" si="99"/>
        <v>0</v>
      </c>
      <c r="V265" s="8">
        <f t="shared" si="100"/>
        <v>0</v>
      </c>
      <c r="W265" s="8">
        <f t="shared" si="101"/>
        <v>0</v>
      </c>
      <c r="X265" s="8">
        <f t="shared" si="102"/>
        <v>1</v>
      </c>
      <c r="Y265" s="8">
        <f t="shared" si="103"/>
        <v>0</v>
      </c>
      <c r="Z265" s="10">
        <f t="shared" si="109"/>
        <v>1</v>
      </c>
      <c r="AA265" s="10">
        <f t="shared" si="110"/>
        <v>0</v>
      </c>
      <c r="AB265" s="10">
        <f t="shared" si="111"/>
        <v>0</v>
      </c>
      <c r="AC265" s="10">
        <f t="shared" si="112"/>
        <v>0</v>
      </c>
      <c r="AD265" s="10">
        <f t="shared" si="113"/>
        <v>0</v>
      </c>
      <c r="AE265" s="10">
        <f t="shared" si="92"/>
        <v>0</v>
      </c>
      <c r="AF265" s="98">
        <f t="shared" si="93"/>
        <v>0</v>
      </c>
      <c r="AG265" s="98">
        <f t="shared" si="94"/>
        <v>0</v>
      </c>
      <c r="AH265" s="98">
        <f t="shared" si="95"/>
        <v>0</v>
      </c>
      <c r="AI265" s="98">
        <f t="shared" si="96"/>
        <v>0</v>
      </c>
      <c r="AJ265" s="98" t="str">
        <f t="array" ref="AJ265">IF(ISNA(VLOOKUP(C265,'[1]Liste Equipements'!$A$5:$AH$2000,34,FALSE)),"",VLOOKUP(C265,'[1]Liste Equipements'!$A$5:$AH$2000,34,FALSE))</f>
        <v>N/A</v>
      </c>
      <c r="AK265" s="98" t="e">
        <f t="array" ref="AK265">IF(ISNA(VLOOKUP(C265,'[1]Liste Equipements'!$A$5:$AH$2000,7,FALSE)),"",VLOOKUP(C265,'[1]Liste Equipements'!$A$5:$AH$2000,7,FALSE))</f>
        <v>#REF!</v>
      </c>
      <c r="AL265" s="112">
        <f t="shared" si="105"/>
        <v>0</v>
      </c>
      <c r="AM265" s="114">
        <f t="shared" si="106"/>
        <v>10</v>
      </c>
    </row>
    <row r="266" spans="1:39" ht="22.5" x14ac:dyDescent="0.2">
      <c r="A266" s="6" t="s">
        <v>301</v>
      </c>
      <c r="B266" s="97" t="str">
        <f t="shared" si="107"/>
        <v>S</v>
      </c>
      <c r="C266" s="6" t="s">
        <v>114</v>
      </c>
      <c r="D266" s="82" t="str">
        <f>IF(ISNA(VLOOKUP(C266,'[1]Liste Equipements'!$A$5:$AF$2000,4,FALSE)),"",VLOOKUP(C266,'[1]Liste Equipements'!$A$5:$AF$2000,4,FALSE))</f>
        <v>groupe froid Labo d'Essais (groupe clim)</v>
      </c>
      <c r="E266" s="7" t="s">
        <v>45</v>
      </c>
      <c r="F266" s="7" t="s">
        <v>17</v>
      </c>
      <c r="G266" s="95" t="str">
        <f t="shared" si="104"/>
        <v/>
      </c>
      <c r="H266" s="95">
        <f t="shared" si="114"/>
        <v>240</v>
      </c>
      <c r="I266" s="85" t="s">
        <v>3</v>
      </c>
      <c r="J266" s="85" t="s">
        <v>302</v>
      </c>
      <c r="K266" s="85" t="s">
        <v>38</v>
      </c>
      <c r="L266" s="92">
        <v>0.5</v>
      </c>
      <c r="M266" s="104">
        <v>43989.625</v>
      </c>
      <c r="N266" s="104">
        <v>43999.625</v>
      </c>
      <c r="O266" s="8" t="str">
        <f t="array" ref="O266">IF(ISNA(VLOOKUP(C266,'[1]Liste Equipements'!$A$5:$AF$2000,11,FALSE)),"",VLOOKUP(C266,'[1]Liste Equipements'!$A$5:$AF$2000,11,FALSE))</f>
        <v>1159  Essais</v>
      </c>
      <c r="P266" s="9"/>
      <c r="Q266" s="10" t="str">
        <f t="shared" si="108"/>
        <v>Fournier</v>
      </c>
      <c r="R266" s="10"/>
      <c r="S266" s="8" t="str">
        <f t="shared" si="80"/>
        <v xml:space="preserve"> </v>
      </c>
      <c r="T266" s="8">
        <f t="shared" si="81"/>
        <v>8</v>
      </c>
      <c r="U266" s="8">
        <f t="shared" si="99"/>
        <v>0</v>
      </c>
      <c r="V266" s="8">
        <f t="shared" si="100"/>
        <v>0</v>
      </c>
      <c r="W266" s="8">
        <f t="shared" si="101"/>
        <v>0</v>
      </c>
      <c r="X266" s="8">
        <f t="shared" si="102"/>
        <v>0</v>
      </c>
      <c r="Y266" s="8">
        <f t="shared" si="103"/>
        <v>1</v>
      </c>
      <c r="Z266" s="10">
        <f t="shared" si="109"/>
        <v>1</v>
      </c>
      <c r="AA266" s="10">
        <f t="shared" si="110"/>
        <v>0</v>
      </c>
      <c r="AB266" s="10">
        <f t="shared" si="111"/>
        <v>0</v>
      </c>
      <c r="AC266" s="10">
        <f t="shared" si="112"/>
        <v>0</v>
      </c>
      <c r="AD266" s="10">
        <f t="shared" si="113"/>
        <v>0</v>
      </c>
      <c r="AE266" s="10">
        <f t="shared" si="92"/>
        <v>0</v>
      </c>
      <c r="AF266" s="98">
        <f t="shared" si="93"/>
        <v>0</v>
      </c>
      <c r="AG266" s="98">
        <f t="shared" si="94"/>
        <v>0</v>
      </c>
      <c r="AH266" s="98">
        <f t="shared" si="95"/>
        <v>0</v>
      </c>
      <c r="AI266" s="98">
        <f t="shared" si="96"/>
        <v>0</v>
      </c>
      <c r="AJ266" s="98" t="str">
        <f t="array" ref="AJ266">IF(ISNA(VLOOKUP(C266,'[1]Liste Equipements'!$A$5:$AH$2000,34,FALSE)),"",VLOOKUP(C266,'[1]Liste Equipements'!$A$5:$AH$2000,34,FALSE))</f>
        <v>non</v>
      </c>
      <c r="AK266" s="98" t="e">
        <f t="array" ref="AK266">IF(ISNA(VLOOKUP(C266,'[1]Liste Equipements'!$A$5:$AH$2000,7,FALSE)),"",VLOOKUP(C266,'[1]Liste Equipements'!$A$5:$AH$2000,7,FALSE))</f>
        <v>#REF!</v>
      </c>
      <c r="AL266" s="112">
        <f t="shared" si="105"/>
        <v>0</v>
      </c>
      <c r="AM266" s="114">
        <f t="shared" si="106"/>
        <v>25</v>
      </c>
    </row>
    <row r="267" spans="1:39" ht="22.5" x14ac:dyDescent="0.2">
      <c r="A267" s="6" t="s">
        <v>303</v>
      </c>
      <c r="B267" s="97" t="str">
        <f t="shared" si="107"/>
        <v xml:space="preserve"> </v>
      </c>
      <c r="C267" s="6"/>
      <c r="D267" s="82" t="str">
        <f>IF(ISNA(VLOOKUP(C267,'[1]Liste Equipements'!$A$5:$AF$2000,4,FALSE)),"",VLOOKUP(C267,'[1]Liste Equipements'!$A$5:$AF$2000,4,FALSE))</f>
        <v/>
      </c>
      <c r="E267" s="7" t="s">
        <v>5</v>
      </c>
      <c r="F267" s="7" t="s">
        <v>34</v>
      </c>
      <c r="G267" s="95" t="str">
        <f t="shared" si="104"/>
        <v/>
      </c>
      <c r="H267" s="95" t="str">
        <f t="shared" si="114"/>
        <v/>
      </c>
      <c r="I267" s="85" t="s">
        <v>304</v>
      </c>
      <c r="J267" s="85"/>
      <c r="K267" s="85"/>
      <c r="L267" s="92"/>
      <c r="M267" s="104">
        <v>43892.541666666664</v>
      </c>
      <c r="N267" s="104"/>
      <c r="O267" s="8" t="str">
        <f t="array" ref="O267">IF(ISNA(VLOOKUP(C267,'[1]Liste Equipements'!$A$5:$AF$2000,11,FALSE)),"",VLOOKUP(C267,'[1]Liste Equipements'!$A$5:$AF$2000,11,FALSE))</f>
        <v/>
      </c>
      <c r="P267" s="9"/>
      <c r="Q267" s="10" t="str">
        <f t="shared" si="108"/>
        <v/>
      </c>
      <c r="R267" s="10"/>
      <c r="S267" s="8">
        <f t="shared" ca="1" si="80"/>
        <v>22</v>
      </c>
      <c r="T267" s="8" t="str">
        <f t="shared" si="81"/>
        <v xml:space="preserve"> </v>
      </c>
      <c r="U267" s="8">
        <f t="shared" si="99"/>
        <v>0</v>
      </c>
      <c r="V267" s="8">
        <f t="shared" si="100"/>
        <v>0</v>
      </c>
      <c r="W267" s="8">
        <f t="shared" si="101"/>
        <v>0</v>
      </c>
      <c r="X267" s="8">
        <f t="shared" si="102"/>
        <v>0</v>
      </c>
      <c r="Y267" s="8">
        <f t="shared" si="103"/>
        <v>0</v>
      </c>
      <c r="Z267" s="10">
        <f t="shared" si="109"/>
        <v>0</v>
      </c>
      <c r="AA267" s="10">
        <f t="shared" si="110"/>
        <v>0</v>
      </c>
      <c r="AB267" s="10">
        <f t="shared" si="111"/>
        <v>0</v>
      </c>
      <c r="AC267" s="10">
        <f t="shared" si="112"/>
        <v>0</v>
      </c>
      <c r="AD267" s="10">
        <f t="shared" si="113"/>
        <v>1</v>
      </c>
      <c r="AE267" s="10">
        <f t="shared" si="92"/>
        <v>0</v>
      </c>
      <c r="AF267" s="98">
        <f t="shared" si="93"/>
        <v>0</v>
      </c>
      <c r="AG267" s="98">
        <f t="shared" si="94"/>
        <v>0</v>
      </c>
      <c r="AH267" s="98">
        <f t="shared" si="95"/>
        <v>0</v>
      </c>
      <c r="AI267" s="98">
        <f t="shared" si="96"/>
        <v>1</v>
      </c>
      <c r="AJ267" s="98" t="str">
        <f t="array" ref="AJ267">IF(ISNA(VLOOKUP(C267,'[1]Liste Equipements'!$A$5:$AH$2000,34,FALSE)),"",VLOOKUP(C267,'[1]Liste Equipements'!$A$5:$AH$2000,34,FALSE))</f>
        <v/>
      </c>
      <c r="AK267" s="98" t="str">
        <f t="array" ref="AK267">IF(ISNA(VLOOKUP(C267,'[1]Liste Equipements'!$A$5:$AH$2000,7,FALSE)),"",VLOOKUP(C267,'[1]Liste Equipements'!$A$5:$AH$2000,7,FALSE))</f>
        <v/>
      </c>
      <c r="AL267" s="112">
        <f t="shared" si="105"/>
        <v>0</v>
      </c>
      <c r="AM267" s="114">
        <f t="shared" si="106"/>
        <v>0</v>
      </c>
    </row>
    <row r="268" spans="1:39" ht="33.75" x14ac:dyDescent="0.2">
      <c r="A268" s="6" t="s">
        <v>305</v>
      </c>
      <c r="B268" s="97" t="str">
        <f t="shared" si="107"/>
        <v>S</v>
      </c>
      <c r="C268" s="6" t="s">
        <v>124</v>
      </c>
      <c r="D268" s="82" t="str">
        <f>IF(ISNA(VLOOKUP(C268,'[1]Liste Equipements'!$A$5:$AF$2000,4,FALSE)),"",VLOOKUP(C268,'[1]Liste Equipements'!$A$5:$AF$2000,4,FALSE))</f>
        <v>Table de coupe toile (massicot)</v>
      </c>
      <c r="E268" s="7" t="s">
        <v>5</v>
      </c>
      <c r="F268" s="7" t="s">
        <v>34</v>
      </c>
      <c r="G268" s="95" t="str">
        <f t="shared" si="104"/>
        <v/>
      </c>
      <c r="H268" s="95" t="str">
        <f t="shared" si="114"/>
        <v/>
      </c>
      <c r="I268" s="85" t="s">
        <v>176</v>
      </c>
      <c r="J268" s="85" t="s">
        <v>78</v>
      </c>
      <c r="K268" s="85" t="s">
        <v>193</v>
      </c>
      <c r="L268" s="92">
        <v>11</v>
      </c>
      <c r="M268" s="104">
        <v>43892.416666666664</v>
      </c>
      <c r="N268" s="104">
        <v>43893.6875</v>
      </c>
      <c r="O268" s="8" t="str">
        <f t="array" ref="O268">IF(ISNA(VLOOKUP(C268,'[1]Liste Equipements'!$A$5:$AF$2000,11,FALSE)),"",VLOOKUP(C268,'[1]Liste Equipements'!$A$5:$AF$2000,11,FALSE))</f>
        <v>1126  Confection silicones</v>
      </c>
      <c r="P268" s="9"/>
      <c r="Q268" s="10" t="str">
        <f t="shared" si="108"/>
        <v/>
      </c>
      <c r="R268" s="10"/>
      <c r="S268" s="8" t="str">
        <f t="shared" si="80"/>
        <v xml:space="preserve"> </v>
      </c>
      <c r="T268" s="8">
        <f t="shared" si="81"/>
        <v>2</v>
      </c>
      <c r="U268" s="8">
        <f t="shared" si="99"/>
        <v>0</v>
      </c>
      <c r="V268" s="8">
        <f t="shared" si="100"/>
        <v>1</v>
      </c>
      <c r="W268" s="8">
        <f t="shared" si="101"/>
        <v>0</v>
      </c>
      <c r="X268" s="8">
        <f t="shared" si="102"/>
        <v>0</v>
      </c>
      <c r="Y268" s="8">
        <f t="shared" si="103"/>
        <v>0</v>
      </c>
      <c r="Z268" s="10">
        <f t="shared" si="109"/>
        <v>0</v>
      </c>
      <c r="AA268" s="10">
        <f t="shared" si="110"/>
        <v>0</v>
      </c>
      <c r="AB268" s="10">
        <f t="shared" si="111"/>
        <v>0</v>
      </c>
      <c r="AC268" s="10">
        <f t="shared" si="112"/>
        <v>0</v>
      </c>
      <c r="AD268" s="10">
        <f t="shared" si="113"/>
        <v>1</v>
      </c>
      <c r="AE268" s="10">
        <f t="shared" si="92"/>
        <v>0</v>
      </c>
      <c r="AF268" s="98">
        <f t="shared" si="93"/>
        <v>0</v>
      </c>
      <c r="AG268" s="98">
        <f t="shared" si="94"/>
        <v>0</v>
      </c>
      <c r="AH268" s="98">
        <f t="shared" si="95"/>
        <v>0</v>
      </c>
      <c r="AI268" s="98">
        <f t="shared" si="96"/>
        <v>0</v>
      </c>
      <c r="AJ268" s="98" t="str">
        <f t="array" ref="AJ268">IF(ISNA(VLOOKUP(C268,'[1]Liste Equipements'!$A$5:$AH$2000,34,FALSE)),"",VLOOKUP(C268,'[1]Liste Equipements'!$A$5:$AH$2000,34,FALSE))</f>
        <v>non</v>
      </c>
      <c r="AK268" s="98" t="e">
        <f t="array" ref="AK268">IF(ISNA(VLOOKUP(C268,'[1]Liste Equipements'!$A$5:$AH$2000,7,FALSE)),"",VLOOKUP(C268,'[1]Liste Equipements'!$A$5:$AH$2000,7,FALSE))</f>
        <v>#REF!</v>
      </c>
      <c r="AL268" s="112">
        <f t="shared" si="105"/>
        <v>0</v>
      </c>
      <c r="AM268" s="114">
        <f t="shared" si="106"/>
        <v>10</v>
      </c>
    </row>
    <row r="269" spans="1:39" ht="22.5" x14ac:dyDescent="0.2">
      <c r="A269" s="6" t="s">
        <v>306</v>
      </c>
      <c r="B269" s="97" t="str">
        <f t="shared" si="107"/>
        <v>S</v>
      </c>
      <c r="C269" s="6" t="s">
        <v>10</v>
      </c>
      <c r="D269" s="82" t="str">
        <f>IF(ISNA(VLOOKUP(C269,'[1]Liste Equipements'!$A$5:$AF$2000,4,FALSE)),"",VLOOKUP(C269,'[1]Liste Equipements'!$A$5:$AF$2000,4,FALSE))</f>
        <v>cintreuse NC832</v>
      </c>
      <c r="E269" s="7" t="s">
        <v>45</v>
      </c>
      <c r="F269" s="7" t="s">
        <v>17</v>
      </c>
      <c r="G269" s="95" t="str">
        <f t="shared" si="104"/>
        <v/>
      </c>
      <c r="H269" s="95">
        <f t="shared" si="114"/>
        <v>0.75</v>
      </c>
      <c r="I269" s="85" t="s">
        <v>307</v>
      </c>
      <c r="J269" s="85" t="s">
        <v>117</v>
      </c>
      <c r="K269" s="85" t="s">
        <v>54</v>
      </c>
      <c r="L269" s="92">
        <v>0.75</v>
      </c>
      <c r="M269" s="104">
        <v>43892.541666666664</v>
      </c>
      <c r="N269" s="104">
        <v>43892.572916666664</v>
      </c>
      <c r="O269" s="8" t="str">
        <f t="array" ref="O269">IF(ISNA(VLOOKUP(C269,'[1]Liste Equipements'!$A$5:$AF$2000,11,FALSE)),"",VLOOKUP(C269,'[1]Liste Equipements'!$A$5:$AF$2000,11,FALSE))</f>
        <v>1122  Cintrage</v>
      </c>
      <c r="P269" s="9"/>
      <c r="Q269" s="10" t="str">
        <f t="shared" si="108"/>
        <v>Fournier</v>
      </c>
      <c r="R269" s="10"/>
      <c r="S269" s="8" t="str">
        <f t="shared" si="80"/>
        <v xml:space="preserve"> </v>
      </c>
      <c r="T269" s="8">
        <f t="shared" si="81"/>
        <v>1</v>
      </c>
      <c r="U269" s="8">
        <f t="shared" si="99"/>
        <v>1</v>
      </c>
      <c r="V269" s="8">
        <f t="shared" si="100"/>
        <v>0</v>
      </c>
      <c r="W269" s="8">
        <f t="shared" si="101"/>
        <v>0</v>
      </c>
      <c r="X269" s="8">
        <f t="shared" si="102"/>
        <v>0</v>
      </c>
      <c r="Y269" s="8">
        <f t="shared" si="103"/>
        <v>0</v>
      </c>
      <c r="Z269" s="10">
        <f t="shared" si="109"/>
        <v>1</v>
      </c>
      <c r="AA269" s="10">
        <f t="shared" si="110"/>
        <v>0</v>
      </c>
      <c r="AB269" s="10">
        <f t="shared" si="111"/>
        <v>0</v>
      </c>
      <c r="AC269" s="10">
        <f t="shared" si="112"/>
        <v>0</v>
      </c>
      <c r="AD269" s="10">
        <f t="shared" si="113"/>
        <v>0</v>
      </c>
      <c r="AE269" s="10">
        <f t="shared" si="92"/>
        <v>0</v>
      </c>
      <c r="AF269" s="98">
        <f t="shared" si="93"/>
        <v>0</v>
      </c>
      <c r="AG269" s="98">
        <f t="shared" si="94"/>
        <v>0</v>
      </c>
      <c r="AH269" s="98">
        <f t="shared" si="95"/>
        <v>0</v>
      </c>
      <c r="AI269" s="98">
        <f t="shared" si="96"/>
        <v>0</v>
      </c>
      <c r="AJ269" s="98" t="str">
        <f t="array" ref="AJ269">IF(ISNA(VLOOKUP(C269,'[1]Liste Equipements'!$A$5:$AH$2000,34,FALSE)),"",VLOOKUP(C269,'[1]Liste Equipements'!$A$5:$AH$2000,34,FALSE))</f>
        <v>oui</v>
      </c>
      <c r="AK269" s="98" t="e">
        <f t="array" ref="AK269">IF(ISNA(VLOOKUP(C269,'[1]Liste Equipements'!$A$5:$AH$2000,7,FALSE)),"",VLOOKUP(C269,'[1]Liste Equipements'!$A$5:$AH$2000,7,FALSE))</f>
        <v>#REF!</v>
      </c>
      <c r="AL269" s="112">
        <f t="shared" si="105"/>
        <v>0</v>
      </c>
      <c r="AM269" s="114">
        <f t="shared" si="106"/>
        <v>10</v>
      </c>
    </row>
    <row r="270" spans="1:39" x14ac:dyDescent="0.2">
      <c r="A270" s="6" t="s">
        <v>308</v>
      </c>
      <c r="B270" s="97" t="str">
        <f t="shared" si="107"/>
        <v>S</v>
      </c>
      <c r="C270" s="6"/>
      <c r="D270" s="82" t="str">
        <f>IF(ISNA(VLOOKUP(C270,'[1]Liste Equipements'!$A$5:$AF$2000,4,FALSE)),"",VLOOKUP(C270,'[1]Liste Equipements'!$A$5:$AF$2000,4,FALSE))</f>
        <v/>
      </c>
      <c r="E270" s="7" t="s">
        <v>5</v>
      </c>
      <c r="F270" s="7" t="s">
        <v>34</v>
      </c>
      <c r="G270" s="95" t="str">
        <f t="shared" si="104"/>
        <v/>
      </c>
      <c r="H270" s="95" t="str">
        <f t="shared" si="114"/>
        <v/>
      </c>
      <c r="I270" s="85" t="s">
        <v>309</v>
      </c>
      <c r="J270" s="85" t="s">
        <v>78</v>
      </c>
      <c r="K270" s="85" t="s">
        <v>113</v>
      </c>
      <c r="L270" s="92">
        <v>0.25</v>
      </c>
      <c r="M270" s="104">
        <v>43892.322916666664</v>
      </c>
      <c r="N270" s="104">
        <v>43892.333333333336</v>
      </c>
      <c r="O270" s="8" t="str">
        <f t="array" ref="O270">IF(ISNA(VLOOKUP(C270,'[1]Liste Equipements'!$A$5:$AF$2000,11,FALSE)),"",VLOOKUP(C270,'[1]Liste Equipements'!$A$5:$AF$2000,11,FALSE))</f>
        <v/>
      </c>
      <c r="P270" s="9"/>
      <c r="Q270" s="10" t="str">
        <f t="shared" si="108"/>
        <v/>
      </c>
      <c r="R270" s="10"/>
      <c r="S270" s="8" t="str">
        <f t="shared" si="80"/>
        <v xml:space="preserve"> </v>
      </c>
      <c r="T270" s="8">
        <f t="shared" si="81"/>
        <v>1</v>
      </c>
      <c r="U270" s="8">
        <f t="shared" si="99"/>
        <v>1</v>
      </c>
      <c r="V270" s="8">
        <f t="shared" si="100"/>
        <v>0</v>
      </c>
      <c r="W270" s="8">
        <f t="shared" si="101"/>
        <v>0</v>
      </c>
      <c r="X270" s="8">
        <f t="shared" si="102"/>
        <v>0</v>
      </c>
      <c r="Y270" s="8">
        <f t="shared" si="103"/>
        <v>0</v>
      </c>
      <c r="Z270" s="10">
        <f t="shared" si="109"/>
        <v>0</v>
      </c>
      <c r="AA270" s="10">
        <f t="shared" si="110"/>
        <v>0</v>
      </c>
      <c r="AB270" s="10">
        <f t="shared" si="111"/>
        <v>0</v>
      </c>
      <c r="AC270" s="10">
        <f t="shared" si="112"/>
        <v>0</v>
      </c>
      <c r="AD270" s="10">
        <f t="shared" si="113"/>
        <v>1</v>
      </c>
      <c r="AE270" s="10">
        <f t="shared" si="92"/>
        <v>0</v>
      </c>
      <c r="AF270" s="98">
        <f t="shared" si="93"/>
        <v>0</v>
      </c>
      <c r="AG270" s="98">
        <f t="shared" si="94"/>
        <v>0</v>
      </c>
      <c r="AH270" s="98">
        <f t="shared" si="95"/>
        <v>0</v>
      </c>
      <c r="AI270" s="98">
        <f t="shared" si="96"/>
        <v>0</v>
      </c>
      <c r="AJ270" s="98" t="str">
        <f t="array" ref="AJ270">IF(ISNA(VLOOKUP(C270,'[1]Liste Equipements'!$A$5:$AH$2000,34,FALSE)),"",VLOOKUP(C270,'[1]Liste Equipements'!$A$5:$AH$2000,34,FALSE))</f>
        <v/>
      </c>
      <c r="AK270" s="98" t="str">
        <f t="array" ref="AK270">IF(ISNA(VLOOKUP(C270,'[1]Liste Equipements'!$A$5:$AH$2000,7,FALSE)),"",VLOOKUP(C270,'[1]Liste Equipements'!$A$5:$AH$2000,7,FALSE))</f>
        <v/>
      </c>
      <c r="AL270" s="112">
        <f t="shared" si="105"/>
        <v>0</v>
      </c>
      <c r="AM270" s="114">
        <f t="shared" si="106"/>
        <v>10</v>
      </c>
    </row>
    <row r="271" spans="1:39" ht="33.75" x14ac:dyDescent="0.2">
      <c r="A271" s="6" t="s">
        <v>310</v>
      </c>
      <c r="B271" s="97" t="str">
        <f t="shared" si="107"/>
        <v>S</v>
      </c>
      <c r="C271" s="6" t="s">
        <v>37</v>
      </c>
      <c r="D271" s="82" t="str">
        <f>IF(ISNA(VLOOKUP(C271,'[1]Liste Equipements'!$A$5:$AF$2000,4,FALSE)),"",VLOOKUP(C271,'[1]Liste Equipements'!$A$5:$AF$2000,4,FALSE))</f>
        <v>Table de Montage et Comptage</v>
      </c>
      <c r="E271" s="7" t="s">
        <v>45</v>
      </c>
      <c r="F271" s="7" t="s">
        <v>34</v>
      </c>
      <c r="G271" s="95" t="str">
        <f t="shared" si="104"/>
        <v/>
      </c>
      <c r="H271" s="95" t="str">
        <f t="shared" si="114"/>
        <v/>
      </c>
      <c r="I271" s="85" t="s">
        <v>311</v>
      </c>
      <c r="J271" s="85" t="s">
        <v>312</v>
      </c>
      <c r="K271" s="85" t="s">
        <v>90</v>
      </c>
      <c r="L271" s="92">
        <v>0.5</v>
      </c>
      <c r="M271" s="104">
        <v>43893.604166666664</v>
      </c>
      <c r="N271" s="104">
        <v>43893.625</v>
      </c>
      <c r="O271" s="8" t="str">
        <f t="array" ref="O271">IF(ISNA(VLOOKUP(C271,'[1]Liste Equipements'!$A$5:$AF$2000,11,FALSE)),"",VLOOKUP(C271,'[1]Liste Equipements'!$A$5:$AF$2000,11,FALSE))</f>
        <v>1118  Colliers de fixation</v>
      </c>
      <c r="P271" s="9"/>
      <c r="Q271" s="10" t="str">
        <f t="shared" si="108"/>
        <v>Fournier</v>
      </c>
      <c r="R271" s="10"/>
      <c r="S271" s="8" t="str">
        <f t="shared" si="80"/>
        <v xml:space="preserve"> </v>
      </c>
      <c r="T271" s="8">
        <f t="shared" si="81"/>
        <v>1</v>
      </c>
      <c r="U271" s="8">
        <f t="shared" si="99"/>
        <v>1</v>
      </c>
      <c r="V271" s="8">
        <f t="shared" si="100"/>
        <v>0</v>
      </c>
      <c r="W271" s="8">
        <f t="shared" si="101"/>
        <v>0</v>
      </c>
      <c r="X271" s="8">
        <f t="shared" si="102"/>
        <v>0</v>
      </c>
      <c r="Y271" s="8">
        <f t="shared" si="103"/>
        <v>0</v>
      </c>
      <c r="Z271" s="10">
        <f t="shared" si="109"/>
        <v>1</v>
      </c>
      <c r="AA271" s="10">
        <f t="shared" si="110"/>
        <v>0</v>
      </c>
      <c r="AB271" s="10">
        <f t="shared" si="111"/>
        <v>0</v>
      </c>
      <c r="AC271" s="10">
        <f t="shared" si="112"/>
        <v>0</v>
      </c>
      <c r="AD271" s="10">
        <f t="shared" si="113"/>
        <v>0</v>
      </c>
      <c r="AE271" s="10">
        <f t="shared" si="92"/>
        <v>0</v>
      </c>
      <c r="AF271" s="98">
        <f t="shared" si="93"/>
        <v>0</v>
      </c>
      <c r="AG271" s="98">
        <f t="shared" si="94"/>
        <v>0</v>
      </c>
      <c r="AH271" s="98">
        <f t="shared" si="95"/>
        <v>0</v>
      </c>
      <c r="AI271" s="98">
        <f t="shared" si="96"/>
        <v>0</v>
      </c>
      <c r="AJ271" s="98" t="str">
        <f t="array" ref="AJ271">IF(ISNA(VLOOKUP(C271,'[1]Liste Equipements'!$A$5:$AH$2000,34,FALSE)),"",VLOOKUP(C271,'[1]Liste Equipements'!$A$5:$AH$2000,34,FALSE))</f>
        <v>non</v>
      </c>
      <c r="AK271" s="98" t="e">
        <f t="array" ref="AK271">IF(ISNA(VLOOKUP(C271,'[1]Liste Equipements'!$A$5:$AH$2000,7,FALSE)),"",VLOOKUP(C271,'[1]Liste Equipements'!$A$5:$AH$2000,7,FALSE))</f>
        <v>#REF!</v>
      </c>
      <c r="AL271" s="112">
        <f t="shared" si="105"/>
        <v>0</v>
      </c>
      <c r="AM271" s="114">
        <f t="shared" si="106"/>
        <v>10</v>
      </c>
    </row>
    <row r="272" spans="1:39" ht="22.5" x14ac:dyDescent="0.2">
      <c r="A272" s="6" t="s">
        <v>313</v>
      </c>
      <c r="B272" s="97" t="str">
        <f t="shared" si="107"/>
        <v xml:space="preserve"> </v>
      </c>
      <c r="C272" s="6"/>
      <c r="D272" s="82" t="str">
        <f>IF(ISNA(VLOOKUP(C272,'[1]Liste Equipements'!$A$5:$AF$2000,4,FALSE)),"",VLOOKUP(C272,'[1]Liste Equipements'!$A$5:$AF$2000,4,FALSE))</f>
        <v/>
      </c>
      <c r="E272" s="7" t="s">
        <v>63</v>
      </c>
      <c r="F272" s="7" t="s">
        <v>34</v>
      </c>
      <c r="G272" s="95" t="str">
        <f t="shared" si="104"/>
        <v/>
      </c>
      <c r="H272" s="95" t="str">
        <f t="shared" si="114"/>
        <v/>
      </c>
      <c r="I272" s="85" t="s">
        <v>314</v>
      </c>
      <c r="J272" s="85"/>
      <c r="K272" s="85"/>
      <c r="L272" s="92"/>
      <c r="M272" s="104">
        <v>43893.666666666664</v>
      </c>
      <c r="N272" s="104"/>
      <c r="O272" s="8" t="str">
        <f t="array" ref="O272">IF(ISNA(VLOOKUP(C272,'[1]Liste Equipements'!$A$5:$AF$2000,11,FALSE)),"",VLOOKUP(C272,'[1]Liste Equipements'!$A$5:$AF$2000,11,FALSE))</f>
        <v/>
      </c>
      <c r="P272" s="9"/>
      <c r="Q272" s="10" t="str">
        <f t="shared" si="108"/>
        <v/>
      </c>
      <c r="R272" s="10"/>
      <c r="S272" s="8">
        <f t="shared" ca="1" si="80"/>
        <v>21</v>
      </c>
      <c r="T272" s="8" t="str">
        <f t="shared" si="81"/>
        <v xml:space="preserve"> </v>
      </c>
      <c r="U272" s="8">
        <f t="shared" si="99"/>
        <v>0</v>
      </c>
      <c r="V272" s="8">
        <f t="shared" si="100"/>
        <v>0</v>
      </c>
      <c r="W272" s="8">
        <f t="shared" si="101"/>
        <v>0</v>
      </c>
      <c r="X272" s="8">
        <f t="shared" si="102"/>
        <v>0</v>
      </c>
      <c r="Y272" s="8">
        <f t="shared" si="103"/>
        <v>0</v>
      </c>
      <c r="Z272" s="10">
        <f t="shared" si="109"/>
        <v>0</v>
      </c>
      <c r="AA272" s="10">
        <f t="shared" si="110"/>
        <v>0</v>
      </c>
      <c r="AB272" s="10">
        <f t="shared" si="111"/>
        <v>0</v>
      </c>
      <c r="AC272" s="10">
        <f t="shared" si="112"/>
        <v>0</v>
      </c>
      <c r="AD272" s="10">
        <f t="shared" si="113"/>
        <v>1</v>
      </c>
      <c r="AE272" s="10">
        <f t="shared" si="92"/>
        <v>0</v>
      </c>
      <c r="AF272" s="98">
        <f t="shared" si="93"/>
        <v>0</v>
      </c>
      <c r="AG272" s="98">
        <f t="shared" si="94"/>
        <v>0</v>
      </c>
      <c r="AH272" s="98">
        <f t="shared" si="95"/>
        <v>0</v>
      </c>
      <c r="AI272" s="98">
        <f t="shared" si="96"/>
        <v>1</v>
      </c>
      <c r="AJ272" s="98" t="str">
        <f t="array" ref="AJ272">IF(ISNA(VLOOKUP(C272,'[1]Liste Equipements'!$A$5:$AH$2000,34,FALSE)),"",VLOOKUP(C272,'[1]Liste Equipements'!$A$5:$AH$2000,34,FALSE))</f>
        <v/>
      </c>
      <c r="AK272" s="98" t="str">
        <f t="array" ref="AK272">IF(ISNA(VLOOKUP(C272,'[1]Liste Equipements'!$A$5:$AH$2000,7,FALSE)),"",VLOOKUP(C272,'[1]Liste Equipements'!$A$5:$AH$2000,7,FALSE))</f>
        <v/>
      </c>
      <c r="AL272" s="112">
        <f t="shared" si="105"/>
        <v>0</v>
      </c>
      <c r="AM272" s="114">
        <f t="shared" si="106"/>
        <v>0</v>
      </c>
    </row>
    <row r="273" spans="1:39" ht="22.5" x14ac:dyDescent="0.2">
      <c r="A273" s="6" t="s">
        <v>315</v>
      </c>
      <c r="B273" s="97" t="str">
        <f t="shared" si="107"/>
        <v>S</v>
      </c>
      <c r="C273" s="6"/>
      <c r="D273" s="82" t="str">
        <f>IF(ISNA(VLOOKUP(C273,'[1]Liste Equipements'!$A$5:$AF$2000,4,FALSE)),"",VLOOKUP(C273,'[1]Liste Equipements'!$A$5:$AF$2000,4,FALSE))</f>
        <v/>
      </c>
      <c r="E273" s="7" t="s">
        <v>5</v>
      </c>
      <c r="F273" s="7" t="s">
        <v>34</v>
      </c>
      <c r="G273" s="95" t="str">
        <f t="shared" si="104"/>
        <v/>
      </c>
      <c r="H273" s="95" t="str">
        <f t="shared" si="114"/>
        <v/>
      </c>
      <c r="I273" s="85" t="s">
        <v>316</v>
      </c>
      <c r="J273" s="85" t="s">
        <v>78</v>
      </c>
      <c r="K273" s="85" t="s">
        <v>90</v>
      </c>
      <c r="L273" s="92">
        <v>0.5</v>
      </c>
      <c r="M273" s="104">
        <v>43893.552083333336</v>
      </c>
      <c r="N273" s="104">
        <v>43893.572916666664</v>
      </c>
      <c r="O273" s="8" t="str">
        <f t="array" ref="O273">IF(ISNA(VLOOKUP(C273,'[1]Liste Equipements'!$A$5:$AF$2000,11,FALSE)),"",VLOOKUP(C273,'[1]Liste Equipements'!$A$5:$AF$2000,11,FALSE))</f>
        <v/>
      </c>
      <c r="P273" s="9"/>
      <c r="Q273" s="10" t="str">
        <f t="shared" si="108"/>
        <v/>
      </c>
      <c r="R273" s="10"/>
      <c r="S273" s="8" t="str">
        <f t="shared" si="80"/>
        <v xml:space="preserve"> </v>
      </c>
      <c r="T273" s="8">
        <f t="shared" si="81"/>
        <v>1</v>
      </c>
      <c r="U273" s="8">
        <f t="shared" si="99"/>
        <v>1</v>
      </c>
      <c r="V273" s="8">
        <f t="shared" si="100"/>
        <v>0</v>
      </c>
      <c r="W273" s="8">
        <f t="shared" si="101"/>
        <v>0</v>
      </c>
      <c r="X273" s="8">
        <f t="shared" si="102"/>
        <v>0</v>
      </c>
      <c r="Y273" s="8">
        <f t="shared" si="103"/>
        <v>0</v>
      </c>
      <c r="Z273" s="10">
        <f t="shared" si="109"/>
        <v>0</v>
      </c>
      <c r="AA273" s="10">
        <f t="shared" si="110"/>
        <v>0</v>
      </c>
      <c r="AB273" s="10">
        <f t="shared" si="111"/>
        <v>0</v>
      </c>
      <c r="AC273" s="10">
        <f t="shared" si="112"/>
        <v>0</v>
      </c>
      <c r="AD273" s="10">
        <f t="shared" si="113"/>
        <v>1</v>
      </c>
      <c r="AE273" s="10">
        <f t="shared" si="92"/>
        <v>0</v>
      </c>
      <c r="AF273" s="98">
        <f t="shared" si="93"/>
        <v>0</v>
      </c>
      <c r="AG273" s="98">
        <f t="shared" si="94"/>
        <v>0</v>
      </c>
      <c r="AH273" s="98">
        <f t="shared" si="95"/>
        <v>0</v>
      </c>
      <c r="AI273" s="98">
        <f t="shared" si="96"/>
        <v>0</v>
      </c>
      <c r="AJ273" s="98" t="str">
        <f t="array" ref="AJ273">IF(ISNA(VLOOKUP(C273,'[1]Liste Equipements'!$A$5:$AH$2000,34,FALSE)),"",VLOOKUP(C273,'[1]Liste Equipements'!$A$5:$AH$2000,34,FALSE))</f>
        <v/>
      </c>
      <c r="AK273" s="98" t="str">
        <f t="array" ref="AK273">IF(ISNA(VLOOKUP(C273,'[1]Liste Equipements'!$A$5:$AH$2000,7,FALSE)),"",VLOOKUP(C273,'[1]Liste Equipements'!$A$5:$AH$2000,7,FALSE))</f>
        <v/>
      </c>
      <c r="AL273" s="112">
        <f t="shared" si="105"/>
        <v>0</v>
      </c>
      <c r="AM273" s="114">
        <f t="shared" si="106"/>
        <v>10</v>
      </c>
    </row>
    <row r="274" spans="1:39" ht="33.75" x14ac:dyDescent="0.2">
      <c r="A274" s="6" t="s">
        <v>317</v>
      </c>
      <c r="B274" s="97" t="str">
        <f t="shared" si="107"/>
        <v>S</v>
      </c>
      <c r="C274" s="6" t="s">
        <v>73</v>
      </c>
      <c r="D274" s="82" t="str">
        <f>IF(ISNA(VLOOKUP(C274,'[1]Liste Equipements'!$A$5:$AF$2000,4,FALSE)),"",VLOOKUP(C274,'[1]Liste Equipements'!$A$5:$AF$2000,4,FALSE))</f>
        <v>presse d'injection macromelt</v>
      </c>
      <c r="E274" s="7" t="s">
        <v>45</v>
      </c>
      <c r="F274" s="7" t="s">
        <v>34</v>
      </c>
      <c r="G274" s="95" t="str">
        <f t="shared" si="104"/>
        <v/>
      </c>
      <c r="H274" s="95" t="str">
        <f t="shared" si="114"/>
        <v/>
      </c>
      <c r="I274" s="85" t="s">
        <v>318</v>
      </c>
      <c r="J274" s="85" t="s">
        <v>319</v>
      </c>
      <c r="K274" s="85" t="s">
        <v>54</v>
      </c>
      <c r="L274" s="92">
        <v>8</v>
      </c>
      <c r="M274" s="104">
        <v>43886.583333333336</v>
      </c>
      <c r="N274" s="104">
        <v>43887.75</v>
      </c>
      <c r="O274" s="8" t="str">
        <f t="array" ref="O274">IF(ISNA(VLOOKUP(C274,'[1]Liste Equipements'!$A$5:$AF$2000,11,FALSE)),"",VLOOKUP(C274,'[1]Liste Equipements'!$A$5:$AF$2000,11,FALSE))</f>
        <v>1113  Tuyauteries</v>
      </c>
      <c r="P274" s="9"/>
      <c r="Q274" s="10" t="str">
        <f t="shared" si="108"/>
        <v>Fournier</v>
      </c>
      <c r="R274" s="10"/>
      <c r="S274" s="8" t="str">
        <f t="shared" si="80"/>
        <v xml:space="preserve"> </v>
      </c>
      <c r="T274" s="8">
        <f t="shared" si="81"/>
        <v>2</v>
      </c>
      <c r="U274" s="8">
        <f t="shared" si="99"/>
        <v>0</v>
      </c>
      <c r="V274" s="8">
        <f t="shared" si="100"/>
        <v>1</v>
      </c>
      <c r="W274" s="8">
        <f t="shared" si="101"/>
        <v>0</v>
      </c>
      <c r="X274" s="8">
        <f t="shared" si="102"/>
        <v>0</v>
      </c>
      <c r="Y274" s="8">
        <f t="shared" si="103"/>
        <v>0</v>
      </c>
      <c r="Z274" s="10">
        <f t="shared" si="109"/>
        <v>1</v>
      </c>
      <c r="AA274" s="10">
        <f t="shared" si="110"/>
        <v>0</v>
      </c>
      <c r="AB274" s="10">
        <f t="shared" si="111"/>
        <v>0</v>
      </c>
      <c r="AC274" s="10">
        <f t="shared" si="112"/>
        <v>0</v>
      </c>
      <c r="AD274" s="10">
        <f t="shared" si="113"/>
        <v>0</v>
      </c>
      <c r="AE274" s="10">
        <f t="shared" si="92"/>
        <v>0</v>
      </c>
      <c r="AF274" s="98">
        <f t="shared" si="93"/>
        <v>0</v>
      </c>
      <c r="AG274" s="98">
        <f t="shared" si="94"/>
        <v>0</v>
      </c>
      <c r="AH274" s="98">
        <f t="shared" si="95"/>
        <v>0</v>
      </c>
      <c r="AI274" s="98">
        <f t="shared" si="96"/>
        <v>0</v>
      </c>
      <c r="AJ274" s="98" t="str">
        <f t="array" ref="AJ274">IF(ISNA(VLOOKUP(C274,'[1]Liste Equipements'!$A$5:$AH$2000,34,FALSE)),"",VLOOKUP(C274,'[1]Liste Equipements'!$A$5:$AH$2000,34,FALSE))</f>
        <v>N/A</v>
      </c>
      <c r="AK274" s="98" t="e">
        <f t="array" ref="AK274">IF(ISNA(VLOOKUP(C274,'[1]Liste Equipements'!$A$5:$AH$2000,7,FALSE)),"",VLOOKUP(C274,'[1]Liste Equipements'!$A$5:$AH$2000,7,FALSE))</f>
        <v>#REF!</v>
      </c>
      <c r="AL274" s="112">
        <f t="shared" si="105"/>
        <v>0</v>
      </c>
      <c r="AM274" s="114">
        <f t="shared" si="106"/>
        <v>9</v>
      </c>
    </row>
    <row r="275" spans="1:39" x14ac:dyDescent="0.2">
      <c r="A275" s="6" t="s">
        <v>320</v>
      </c>
      <c r="B275" s="97" t="str">
        <f t="shared" si="107"/>
        <v>S</v>
      </c>
      <c r="C275" s="6"/>
      <c r="D275" s="82" t="str">
        <f>IF(ISNA(VLOOKUP(C275,'[1]Liste Equipements'!$A$5:$AF$2000,4,FALSE)),"",VLOOKUP(C275,'[1]Liste Equipements'!$A$5:$AF$2000,4,FALSE))</f>
        <v/>
      </c>
      <c r="E275" s="7" t="s">
        <v>5</v>
      </c>
      <c r="F275" s="7" t="s">
        <v>34</v>
      </c>
      <c r="G275" s="95" t="str">
        <f t="shared" si="104"/>
        <v/>
      </c>
      <c r="H275" s="95" t="str">
        <f t="shared" si="114"/>
        <v/>
      </c>
      <c r="I275" s="85" t="s">
        <v>321</v>
      </c>
      <c r="J275" s="85" t="s">
        <v>78</v>
      </c>
      <c r="K275" s="85" t="s">
        <v>192</v>
      </c>
      <c r="L275" s="92">
        <v>2.5</v>
      </c>
      <c r="M275" s="104">
        <v>43892.375</v>
      </c>
      <c r="N275" s="104">
        <v>43893.583333333336</v>
      </c>
      <c r="O275" s="8" t="str">
        <f t="array" ref="O275">IF(ISNA(VLOOKUP(C275,'[1]Liste Equipements'!$A$5:$AF$2000,11,FALSE)),"",VLOOKUP(C275,'[1]Liste Equipements'!$A$5:$AF$2000,11,FALSE))</f>
        <v/>
      </c>
      <c r="P275" s="9"/>
      <c r="Q275" s="10" t="str">
        <f t="shared" si="108"/>
        <v/>
      </c>
      <c r="R275" s="10"/>
      <c r="S275" s="8" t="str">
        <f t="shared" si="80"/>
        <v xml:space="preserve"> </v>
      </c>
      <c r="T275" s="8">
        <f t="shared" si="81"/>
        <v>2</v>
      </c>
      <c r="U275" s="8">
        <f t="shared" si="99"/>
        <v>0</v>
      </c>
      <c r="V275" s="8">
        <f t="shared" si="100"/>
        <v>1</v>
      </c>
      <c r="W275" s="8">
        <f t="shared" si="101"/>
        <v>0</v>
      </c>
      <c r="X275" s="8">
        <f t="shared" si="102"/>
        <v>0</v>
      </c>
      <c r="Y275" s="8">
        <f t="shared" si="103"/>
        <v>0</v>
      </c>
      <c r="Z275" s="10">
        <f t="shared" si="109"/>
        <v>0</v>
      </c>
      <c r="AA275" s="10">
        <f t="shared" si="110"/>
        <v>0</v>
      </c>
      <c r="AB275" s="10">
        <f t="shared" si="111"/>
        <v>0</v>
      </c>
      <c r="AC275" s="10">
        <f t="shared" si="112"/>
        <v>0</v>
      </c>
      <c r="AD275" s="10">
        <f t="shared" si="113"/>
        <v>1</v>
      </c>
      <c r="AE275" s="10">
        <f t="shared" si="92"/>
        <v>0</v>
      </c>
      <c r="AF275" s="98">
        <f t="shared" si="93"/>
        <v>0</v>
      </c>
      <c r="AG275" s="98">
        <f t="shared" si="94"/>
        <v>0</v>
      </c>
      <c r="AH275" s="98">
        <f t="shared" si="95"/>
        <v>0</v>
      </c>
      <c r="AI275" s="98">
        <f t="shared" si="96"/>
        <v>0</v>
      </c>
      <c r="AJ275" s="98" t="str">
        <f t="array" ref="AJ275">IF(ISNA(VLOOKUP(C275,'[1]Liste Equipements'!$A$5:$AH$2000,34,FALSE)),"",VLOOKUP(C275,'[1]Liste Equipements'!$A$5:$AH$2000,34,FALSE))</f>
        <v/>
      </c>
      <c r="AK275" s="98" t="str">
        <f t="array" ref="AK275">IF(ISNA(VLOOKUP(C275,'[1]Liste Equipements'!$A$5:$AH$2000,7,FALSE)),"",VLOOKUP(C275,'[1]Liste Equipements'!$A$5:$AH$2000,7,FALSE))</f>
        <v/>
      </c>
      <c r="AL275" s="112">
        <f t="shared" si="105"/>
        <v>0</v>
      </c>
      <c r="AM275" s="114">
        <f t="shared" si="106"/>
        <v>10</v>
      </c>
    </row>
    <row r="276" spans="1:39" ht="22.5" x14ac:dyDescent="0.2">
      <c r="A276" s="6" t="s">
        <v>322</v>
      </c>
      <c r="B276" s="97" t="str">
        <f t="shared" si="107"/>
        <v>S</v>
      </c>
      <c r="C276" s="6"/>
      <c r="D276" s="82" t="str">
        <f>IF(ISNA(VLOOKUP(C276,'[1]Liste Equipements'!$A$5:$AF$2000,4,FALSE)),"",VLOOKUP(C276,'[1]Liste Equipements'!$A$5:$AF$2000,4,FALSE))</f>
        <v/>
      </c>
      <c r="E276" s="7" t="s">
        <v>45</v>
      </c>
      <c r="F276" s="7" t="s">
        <v>34</v>
      </c>
      <c r="G276" s="95" t="str">
        <f t="shared" si="104"/>
        <v/>
      </c>
      <c r="H276" s="95" t="str">
        <f t="shared" si="114"/>
        <v/>
      </c>
      <c r="I276" s="85" t="s">
        <v>323</v>
      </c>
      <c r="J276" s="85" t="s">
        <v>41</v>
      </c>
      <c r="K276" s="85" t="s">
        <v>192</v>
      </c>
      <c r="L276" s="92">
        <v>2.5</v>
      </c>
      <c r="M276" s="104">
        <v>43892.552083333336</v>
      </c>
      <c r="N276" s="104">
        <v>43892.666666666664</v>
      </c>
      <c r="O276" s="8" t="str">
        <f t="array" ref="O276">IF(ISNA(VLOOKUP(C276,'[1]Liste Equipements'!$A$5:$AF$2000,11,FALSE)),"",VLOOKUP(C276,'[1]Liste Equipements'!$A$5:$AF$2000,11,FALSE))</f>
        <v/>
      </c>
      <c r="P276" s="9"/>
      <c r="Q276" s="10" t="str">
        <f t="shared" si="108"/>
        <v>Fournier</v>
      </c>
      <c r="R276" s="10"/>
      <c r="S276" s="8" t="str">
        <f t="shared" si="80"/>
        <v xml:space="preserve"> </v>
      </c>
      <c r="T276" s="8">
        <f t="shared" si="81"/>
        <v>1</v>
      </c>
      <c r="U276" s="8">
        <f t="shared" si="99"/>
        <v>1</v>
      </c>
      <c r="V276" s="8">
        <f t="shared" si="100"/>
        <v>0</v>
      </c>
      <c r="W276" s="8">
        <f t="shared" si="101"/>
        <v>0</v>
      </c>
      <c r="X276" s="8">
        <f t="shared" si="102"/>
        <v>0</v>
      </c>
      <c r="Y276" s="8">
        <f t="shared" si="103"/>
        <v>0</v>
      </c>
      <c r="Z276" s="10">
        <f t="shared" si="109"/>
        <v>1</v>
      </c>
      <c r="AA276" s="10">
        <f t="shared" si="110"/>
        <v>0</v>
      </c>
      <c r="AB276" s="10">
        <f t="shared" si="111"/>
        <v>0</v>
      </c>
      <c r="AC276" s="10">
        <f t="shared" si="112"/>
        <v>0</v>
      </c>
      <c r="AD276" s="10">
        <f t="shared" si="113"/>
        <v>0</v>
      </c>
      <c r="AE276" s="10">
        <f t="shared" si="92"/>
        <v>0</v>
      </c>
      <c r="AF276" s="98">
        <f t="shared" si="93"/>
        <v>0</v>
      </c>
      <c r="AG276" s="98">
        <f t="shared" si="94"/>
        <v>0</v>
      </c>
      <c r="AH276" s="98">
        <f t="shared" si="95"/>
        <v>0</v>
      </c>
      <c r="AI276" s="98">
        <f t="shared" si="96"/>
        <v>0</v>
      </c>
      <c r="AJ276" s="98" t="str">
        <f t="array" ref="AJ276">IF(ISNA(VLOOKUP(C276,'[1]Liste Equipements'!$A$5:$AH$2000,34,FALSE)),"",VLOOKUP(C276,'[1]Liste Equipements'!$A$5:$AH$2000,34,FALSE))</f>
        <v/>
      </c>
      <c r="AK276" s="98" t="str">
        <f t="array" ref="AK276">IF(ISNA(VLOOKUP(C276,'[1]Liste Equipements'!$A$5:$AH$2000,7,FALSE)),"",VLOOKUP(C276,'[1]Liste Equipements'!$A$5:$AH$2000,7,FALSE))</f>
        <v/>
      </c>
      <c r="AL276" s="112">
        <f t="shared" si="105"/>
        <v>0</v>
      </c>
      <c r="AM276" s="114">
        <f t="shared" si="106"/>
        <v>10</v>
      </c>
    </row>
    <row r="277" spans="1:39" ht="33.75" x14ac:dyDescent="0.2">
      <c r="A277" s="6" t="s">
        <v>324</v>
      </c>
      <c r="B277" s="97" t="str">
        <f t="shared" si="107"/>
        <v>S</v>
      </c>
      <c r="C277" s="6" t="s">
        <v>12</v>
      </c>
      <c r="D277" s="82" t="str">
        <f>IF(ISNA(VLOOKUP(C277,'[1]Liste Equipements'!$A$5:$AF$2000,4,FALSE)),"",VLOOKUP(C277,'[1]Liste Equipements'!$A$5:$AF$2000,4,FALSE))</f>
        <v>Tour de 3 m</v>
      </c>
      <c r="E277" s="7" t="s">
        <v>5</v>
      </c>
      <c r="F277" s="7" t="s">
        <v>34</v>
      </c>
      <c r="G277" s="95" t="str">
        <f t="shared" si="104"/>
        <v/>
      </c>
      <c r="H277" s="95" t="str">
        <f t="shared" si="114"/>
        <v/>
      </c>
      <c r="I277" s="85" t="s">
        <v>325</v>
      </c>
      <c r="J277" s="85" t="s">
        <v>78</v>
      </c>
      <c r="K277" s="85" t="s">
        <v>192</v>
      </c>
      <c r="L277" s="92">
        <v>2.5</v>
      </c>
      <c r="M277" s="104">
        <v>43892.458333333336</v>
      </c>
      <c r="N277" s="104">
        <v>43892.625</v>
      </c>
      <c r="O277" s="8" t="str">
        <f t="array" ref="O277">IF(ISNA(VLOOKUP(C277,'[1]Liste Equipements'!$A$5:$AF$2000,11,FALSE)),"",VLOOKUP(C277,'[1]Liste Equipements'!$A$5:$AF$2000,11,FALSE))</f>
        <v>1126  Confection silicones</v>
      </c>
      <c r="P277" s="9"/>
      <c r="Q277" s="10" t="str">
        <f t="shared" si="108"/>
        <v/>
      </c>
      <c r="R277" s="10"/>
      <c r="S277" s="8" t="str">
        <f t="shared" si="80"/>
        <v xml:space="preserve"> </v>
      </c>
      <c r="T277" s="8">
        <f t="shared" si="81"/>
        <v>1</v>
      </c>
      <c r="U277" s="8">
        <f t="shared" si="99"/>
        <v>1</v>
      </c>
      <c r="V277" s="8">
        <f t="shared" si="100"/>
        <v>0</v>
      </c>
      <c r="W277" s="8">
        <f t="shared" si="101"/>
        <v>0</v>
      </c>
      <c r="X277" s="8">
        <f t="shared" si="102"/>
        <v>0</v>
      </c>
      <c r="Y277" s="8">
        <f t="shared" si="103"/>
        <v>0</v>
      </c>
      <c r="Z277" s="10">
        <f t="shared" si="109"/>
        <v>0</v>
      </c>
      <c r="AA277" s="10">
        <f t="shared" si="110"/>
        <v>0</v>
      </c>
      <c r="AB277" s="10">
        <f t="shared" si="111"/>
        <v>0</v>
      </c>
      <c r="AC277" s="10">
        <f t="shared" si="112"/>
        <v>0</v>
      </c>
      <c r="AD277" s="10">
        <f t="shared" si="113"/>
        <v>1</v>
      </c>
      <c r="AE277" s="10">
        <f t="shared" si="92"/>
        <v>0</v>
      </c>
      <c r="AF277" s="98">
        <f t="shared" si="93"/>
        <v>0</v>
      </c>
      <c r="AG277" s="98">
        <f t="shared" si="94"/>
        <v>0</v>
      </c>
      <c r="AH277" s="98">
        <f t="shared" si="95"/>
        <v>0</v>
      </c>
      <c r="AI277" s="98">
        <f t="shared" si="96"/>
        <v>0</v>
      </c>
      <c r="AJ277" s="98" t="str">
        <f t="array" ref="AJ277">IF(ISNA(VLOOKUP(C277,'[1]Liste Equipements'!$A$5:$AH$2000,34,FALSE)),"",VLOOKUP(C277,'[1]Liste Equipements'!$A$5:$AH$2000,34,FALSE))</f>
        <v>non</v>
      </c>
      <c r="AK277" s="98" t="e">
        <f t="array" ref="AK277">IF(ISNA(VLOOKUP(C277,'[1]Liste Equipements'!$A$5:$AH$2000,7,FALSE)),"",VLOOKUP(C277,'[1]Liste Equipements'!$A$5:$AH$2000,7,FALSE))</f>
        <v>#REF!</v>
      </c>
      <c r="AL277" s="112">
        <f t="shared" si="105"/>
        <v>0</v>
      </c>
      <c r="AM277" s="114">
        <f t="shared" si="106"/>
        <v>10</v>
      </c>
    </row>
  </sheetData>
  <sheetProtection sort="0" autoFilter="0"/>
  <mergeCells count="11">
    <mergeCell ref="AE8:AH8"/>
    <mergeCell ref="D6:I6"/>
    <mergeCell ref="A1:C1"/>
    <mergeCell ref="A8:B8"/>
    <mergeCell ref="E1:F1"/>
    <mergeCell ref="E2:F2"/>
    <mergeCell ref="E3:F3"/>
    <mergeCell ref="D4:F4"/>
    <mergeCell ref="Z8:AD8"/>
    <mergeCell ref="K2:L2"/>
    <mergeCell ref="K3:L3"/>
  </mergeCells>
  <phoneticPr fontId="0" type="noConversion"/>
  <conditionalFormatting sqref="C11:C277">
    <cfRule type="expression" dxfId="5" priority="8" stopIfTrue="1">
      <formula>AND(AK11&lt;&gt;"",AK11&lt;&gt;0)</formula>
    </cfRule>
  </conditionalFormatting>
  <conditionalFormatting sqref="G11:G277">
    <cfRule type="cellIs" dxfId="4" priority="4" operator="greaterThan">
      <formula>18</formula>
    </cfRule>
    <cfRule type="cellIs" dxfId="3" priority="5" operator="between">
      <formula>14</formula>
      <formula>17.99</formula>
    </cfRule>
    <cfRule type="cellIs" dxfId="2" priority="6" operator="equal">
      <formula>18</formula>
    </cfRule>
  </conditionalFormatting>
  <conditionalFormatting sqref="D11:D277">
    <cfRule type="expression" dxfId="1" priority="10" stopIfTrue="1">
      <formula>$AJ11="Oui"</formula>
    </cfRule>
  </conditionalFormatting>
  <conditionalFormatting sqref="D11:D277">
    <cfRule type="expression" dxfId="0" priority="20" stopIfTrue="1">
      <formula>#REF!="Oui"</formula>
    </cfRule>
  </conditionalFormatting>
  <pageMargins left="0.13" right="0.13" top="0.48" bottom="0.14000000000000001" header="0.13" footer="0.12"/>
  <pageSetup paperSize="9" scale="95" orientation="landscape" r:id="rId1"/>
  <headerFooter alignWithMargins="0">
    <oddHeader>&amp;L&amp;"Arial,Gras"&amp;8ESPA
Service Maintenance &amp; Travaux Neufs &amp; HSE
L. Dufrène&amp;C&amp;"Arial,Gras"&amp;12SUIVI DES ACTIONS MAINTENANCE&amp;R&amp;8&amp;D</oddHeader>
    <oddFooter>&amp;L&amp;"Arial,Gras"&amp;8&amp;F \ &amp;A&amp;R&amp;"Arial,Gras"&amp;8Page &amp;P / &amp;N</oddFooter>
  </headerFooter>
  <cellWatches>
    <cellWatch r="N2"/>
    <cellWatch r="B4"/>
  </cellWatche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42ABC-106F-4B2D-B562-69EA7F0BF24A}">
  <sheetPr codeName="Feuil22"/>
  <dimension ref="A1:U93"/>
  <sheetViews>
    <sheetView workbookViewId="0">
      <selection activeCell="H8" sqref="H8"/>
    </sheetView>
  </sheetViews>
  <sheetFormatPr baseColWidth="10" defaultColWidth="11.140625" defaultRowHeight="15" x14ac:dyDescent="0.25"/>
  <cols>
    <col min="1" max="1" width="30" style="126" customWidth="1"/>
    <col min="2" max="2" width="11.140625" style="126"/>
    <col min="3" max="3" width="13.28515625" style="126" customWidth="1"/>
    <col min="4" max="19" width="11.140625" style="119"/>
    <col min="20" max="20" width="24" style="119" bestFit="1" customWidth="1"/>
    <col min="21" max="16384" width="11.140625" style="119"/>
  </cols>
  <sheetData>
    <row r="1" spans="1:21" ht="15" customHeight="1" x14ac:dyDescent="0.25">
      <c r="A1" s="116"/>
      <c r="B1" s="117"/>
      <c r="C1" s="117"/>
      <c r="D1" s="117"/>
      <c r="E1" s="159" t="s">
        <v>327</v>
      </c>
      <c r="F1" s="160"/>
      <c r="G1" s="160"/>
      <c r="H1" s="160"/>
      <c r="I1" s="160"/>
      <c r="J1" s="160"/>
      <c r="K1" s="160"/>
      <c r="L1" s="117"/>
      <c r="M1" s="118"/>
      <c r="T1" s="140" t="s">
        <v>368</v>
      </c>
      <c r="U1" s="120" t="s">
        <v>5</v>
      </c>
    </row>
    <row r="2" spans="1:21" ht="15" customHeight="1" x14ac:dyDescent="0.25">
      <c r="A2" s="121"/>
      <c r="B2" s="119"/>
      <c r="C2" s="119"/>
      <c r="E2" s="161"/>
      <c r="F2" s="162"/>
      <c r="G2" s="162"/>
      <c r="H2" s="162"/>
      <c r="I2" s="162"/>
      <c r="J2" s="162"/>
      <c r="K2" s="162"/>
      <c r="M2" s="122"/>
      <c r="T2" s="140" t="s">
        <v>83</v>
      </c>
      <c r="U2" s="120" t="s">
        <v>45</v>
      </c>
    </row>
    <row r="3" spans="1:21" ht="15" customHeight="1" x14ac:dyDescent="0.25">
      <c r="A3" s="121"/>
      <c r="B3" s="119"/>
      <c r="C3" s="119"/>
      <c r="E3" s="161"/>
      <c r="F3" s="162"/>
      <c r="G3" s="162"/>
      <c r="H3" s="162"/>
      <c r="I3" s="162"/>
      <c r="J3" s="162"/>
      <c r="K3" s="162"/>
      <c r="M3" s="122"/>
      <c r="T3" s="140" t="s">
        <v>112</v>
      </c>
      <c r="U3" s="120" t="s">
        <v>63</v>
      </c>
    </row>
    <row r="4" spans="1:21" ht="15" customHeight="1" x14ac:dyDescent="0.25">
      <c r="A4" s="123"/>
      <c r="B4" s="124"/>
      <c r="C4" s="124"/>
      <c r="D4" s="124"/>
      <c r="E4" s="163"/>
      <c r="F4" s="164"/>
      <c r="G4" s="164"/>
      <c r="H4" s="164"/>
      <c r="I4" s="164"/>
      <c r="J4" s="164"/>
      <c r="K4" s="164"/>
      <c r="L4" s="124"/>
      <c r="M4" s="125"/>
      <c r="T4" s="140" t="s">
        <v>369</v>
      </c>
    </row>
    <row r="5" spans="1:21" x14ac:dyDescent="0.25">
      <c r="T5" s="139" t="s">
        <v>25</v>
      </c>
    </row>
    <row r="6" spans="1:21" s="127" customFormat="1" x14ac:dyDescent="0.25">
      <c r="A6" s="120" t="s">
        <v>22</v>
      </c>
      <c r="B6" s="120" t="s">
        <v>19</v>
      </c>
      <c r="C6" s="120"/>
      <c r="F6" s="120" t="s">
        <v>329</v>
      </c>
      <c r="G6" s="141" t="s">
        <v>370</v>
      </c>
      <c r="L6" s="119"/>
      <c r="T6" s="140" t="s">
        <v>367</v>
      </c>
    </row>
    <row r="7" spans="1:21" x14ac:dyDescent="0.25">
      <c r="A7" s="126" t="s">
        <v>83</v>
      </c>
      <c r="B7" s="126" t="s">
        <v>63</v>
      </c>
      <c r="E7" s="128" t="s">
        <v>330</v>
      </c>
      <c r="F7" s="129">
        <v>43831</v>
      </c>
      <c r="G7" s="142"/>
      <c r="K7" s="130" t="s">
        <v>331</v>
      </c>
    </row>
    <row r="8" spans="1:21" x14ac:dyDescent="0.25">
      <c r="E8" s="128" t="s">
        <v>332</v>
      </c>
      <c r="F8" s="129">
        <v>44196</v>
      </c>
      <c r="G8" s="142"/>
      <c r="K8" s="130" t="b">
        <f>AND(COUNTIF(extraction!A:A,DI!O11),DI!O11&lt;&gt;"",COUNTIF(extraction!B:B,DI!E11),DI!E11&lt;&gt;"",DI!M11&gt;=extraction!F7,DI!M11&lt;=IF(extraction!F8="",73050,extraction!F8),DI!N11&gt;=extraction!G7,DI!N11&lt;=IF(extraction!G8="",73050,extraction!G8))</f>
        <v>0</v>
      </c>
      <c r="T8" s="139"/>
    </row>
    <row r="9" spans="1:21" x14ac:dyDescent="0.25">
      <c r="T9" s="140"/>
    </row>
    <row r="10" spans="1:21" x14ac:dyDescent="0.25">
      <c r="D10" s="140"/>
      <c r="T10" s="140"/>
    </row>
    <row r="11" spans="1:21" x14ac:dyDescent="0.25">
      <c r="T11" s="140"/>
    </row>
    <row r="12" spans="1:21" x14ac:dyDescent="0.25">
      <c r="T12" s="140"/>
    </row>
    <row r="13" spans="1:21" x14ac:dyDescent="0.25">
      <c r="B13" s="119"/>
      <c r="C13" s="119"/>
      <c r="H13" s="131"/>
      <c r="T13" s="140"/>
    </row>
    <row r="14" spans="1:21" x14ac:dyDescent="0.25">
      <c r="B14" s="119"/>
      <c r="C14" s="119"/>
      <c r="T14" s="140"/>
    </row>
    <row r="15" spans="1:21" ht="38.25" x14ac:dyDescent="0.25">
      <c r="B15" s="67" t="s">
        <v>23</v>
      </c>
      <c r="C15" s="69" t="s">
        <v>14</v>
      </c>
      <c r="D15" s="70" t="s">
        <v>19</v>
      </c>
      <c r="E15" s="70" t="s">
        <v>13</v>
      </c>
      <c r="F15" s="70" t="s">
        <v>184</v>
      </c>
      <c r="G15" s="70" t="s">
        <v>109</v>
      </c>
      <c r="H15" s="71" t="s">
        <v>33</v>
      </c>
      <c r="I15" s="71" t="s">
        <v>1</v>
      </c>
      <c r="J15" s="68" t="s">
        <v>85</v>
      </c>
      <c r="T15" s="140"/>
    </row>
    <row r="16" spans="1:21" x14ac:dyDescent="0.25">
      <c r="B16" s="132" t="s">
        <v>191</v>
      </c>
      <c r="C16" s="133" t="s">
        <v>63</v>
      </c>
      <c r="D16" s="134">
        <v>10</v>
      </c>
      <c r="E16" s="135">
        <v>68.500000000116415</v>
      </c>
      <c r="F16" s="136" t="s">
        <v>45</v>
      </c>
      <c r="G16" s="137" t="s">
        <v>333</v>
      </c>
      <c r="H16" s="137" t="s">
        <v>333</v>
      </c>
      <c r="I16" s="137" t="s">
        <v>334</v>
      </c>
      <c r="J16" s="137" t="s">
        <v>335</v>
      </c>
      <c r="T16" s="140"/>
    </row>
    <row r="17" spans="2:20" x14ac:dyDescent="0.25">
      <c r="B17" s="132" t="s">
        <v>35</v>
      </c>
      <c r="C17" s="133" t="s">
        <v>63</v>
      </c>
      <c r="D17" s="134">
        <v>0.25</v>
      </c>
      <c r="E17" s="135" t="s">
        <v>328</v>
      </c>
      <c r="F17" s="136" t="s">
        <v>45</v>
      </c>
      <c r="G17" s="137" t="s">
        <v>336</v>
      </c>
      <c r="H17" s="137" t="s">
        <v>336</v>
      </c>
      <c r="I17" s="137" t="s">
        <v>337</v>
      </c>
      <c r="J17" s="137" t="s">
        <v>338</v>
      </c>
      <c r="T17" s="140"/>
    </row>
    <row r="18" spans="2:20" x14ac:dyDescent="0.25">
      <c r="B18" s="132" t="s">
        <v>12</v>
      </c>
      <c r="C18" s="133" t="s">
        <v>63</v>
      </c>
      <c r="D18" s="134">
        <v>0.25</v>
      </c>
      <c r="E18" s="135" t="s">
        <v>328</v>
      </c>
      <c r="F18" s="136" t="s">
        <v>45</v>
      </c>
      <c r="G18" s="137" t="s">
        <v>339</v>
      </c>
      <c r="H18" s="137" t="s">
        <v>339</v>
      </c>
      <c r="I18" s="137" t="s">
        <v>340</v>
      </c>
      <c r="J18" s="137" t="s">
        <v>341</v>
      </c>
      <c r="T18" s="140"/>
    </row>
    <row r="19" spans="2:20" x14ac:dyDescent="0.25">
      <c r="B19" s="132" t="s">
        <v>101</v>
      </c>
      <c r="C19" s="133" t="s">
        <v>63</v>
      </c>
      <c r="D19" s="134">
        <v>1</v>
      </c>
      <c r="E19" s="135">
        <v>1.0000000001164153</v>
      </c>
      <c r="F19" s="136" t="s">
        <v>45</v>
      </c>
      <c r="G19" s="137" t="s">
        <v>339</v>
      </c>
      <c r="H19" s="137" t="s">
        <v>339</v>
      </c>
      <c r="I19" s="137" t="s">
        <v>342</v>
      </c>
      <c r="J19" s="137" t="s">
        <v>343</v>
      </c>
      <c r="L19" s="138"/>
      <c r="T19" s="140"/>
    </row>
    <row r="20" spans="2:20" x14ac:dyDescent="0.25">
      <c r="B20" s="132" t="s">
        <v>118</v>
      </c>
      <c r="C20" s="133" t="s">
        <v>99</v>
      </c>
      <c r="D20" s="134"/>
      <c r="E20" s="135" t="s">
        <v>328</v>
      </c>
      <c r="F20" s="136" t="s">
        <v>5</v>
      </c>
      <c r="G20" s="137"/>
      <c r="H20" s="137"/>
      <c r="I20" s="137" t="s">
        <v>344</v>
      </c>
      <c r="J20" s="137" t="s">
        <v>345</v>
      </c>
      <c r="L20" s="126"/>
      <c r="T20" s="140"/>
    </row>
    <row r="21" spans="2:20" x14ac:dyDescent="0.25">
      <c r="B21" s="132" t="s">
        <v>191</v>
      </c>
      <c r="C21" s="133" t="s">
        <v>99</v>
      </c>
      <c r="D21" s="134"/>
      <c r="E21" s="135" t="s">
        <v>328</v>
      </c>
      <c r="F21" s="136" t="s">
        <v>45</v>
      </c>
      <c r="G21" s="137"/>
      <c r="H21" s="137"/>
      <c r="I21" s="137" t="s">
        <v>346</v>
      </c>
      <c r="J21" s="137" t="s">
        <v>347</v>
      </c>
      <c r="L21" s="126"/>
      <c r="T21" s="140"/>
    </row>
    <row r="22" spans="2:20" x14ac:dyDescent="0.25">
      <c r="B22" s="132" t="s">
        <v>126</v>
      </c>
      <c r="C22" s="133" t="s">
        <v>99</v>
      </c>
      <c r="D22" s="134"/>
      <c r="E22" s="135" t="s">
        <v>328</v>
      </c>
      <c r="F22" s="136" t="s">
        <v>45</v>
      </c>
      <c r="G22" s="137"/>
      <c r="H22" s="137"/>
      <c r="I22" s="137" t="s">
        <v>348</v>
      </c>
      <c r="J22" s="137" t="s">
        <v>349</v>
      </c>
      <c r="L22" s="126"/>
      <c r="T22" s="140"/>
    </row>
    <row r="23" spans="2:20" x14ac:dyDescent="0.25">
      <c r="B23" s="132" t="s">
        <v>191</v>
      </c>
      <c r="C23" s="133" t="s">
        <v>63</v>
      </c>
      <c r="D23" s="134">
        <v>2</v>
      </c>
      <c r="E23" s="135">
        <v>2.25</v>
      </c>
      <c r="F23" s="136" t="s">
        <v>45</v>
      </c>
      <c r="G23" s="137" t="s">
        <v>350</v>
      </c>
      <c r="H23" s="137" t="s">
        <v>350</v>
      </c>
      <c r="I23" s="137" t="s">
        <v>351</v>
      </c>
      <c r="J23" s="137" t="s">
        <v>352</v>
      </c>
      <c r="L23" s="138"/>
      <c r="T23" s="140"/>
    </row>
    <row r="24" spans="2:20" x14ac:dyDescent="0.25">
      <c r="B24" s="132" t="s">
        <v>101</v>
      </c>
      <c r="C24" s="133" t="s">
        <v>99</v>
      </c>
      <c r="D24" s="134"/>
      <c r="E24" s="135" t="s">
        <v>328</v>
      </c>
      <c r="F24" s="136" t="s">
        <v>45</v>
      </c>
      <c r="G24" s="137"/>
      <c r="H24" s="137"/>
      <c r="I24" s="137" t="s">
        <v>353</v>
      </c>
      <c r="J24" s="137" t="s">
        <v>354</v>
      </c>
      <c r="T24" s="140"/>
    </row>
    <row r="25" spans="2:20" x14ac:dyDescent="0.25">
      <c r="B25" s="132" t="s">
        <v>174</v>
      </c>
      <c r="C25" s="133" t="s">
        <v>99</v>
      </c>
      <c r="D25" s="134"/>
      <c r="E25" s="135" t="s">
        <v>328</v>
      </c>
      <c r="F25" s="136" t="s">
        <v>63</v>
      </c>
      <c r="G25" s="137"/>
      <c r="H25" s="137"/>
      <c r="I25" s="137" t="s">
        <v>355</v>
      </c>
      <c r="J25" s="137" t="s">
        <v>356</v>
      </c>
      <c r="T25" s="140"/>
    </row>
    <row r="26" spans="2:20" x14ac:dyDescent="0.25">
      <c r="B26" s="132" t="s">
        <v>40</v>
      </c>
      <c r="C26" s="133" t="s">
        <v>99</v>
      </c>
      <c r="D26" s="134"/>
      <c r="E26" s="135" t="s">
        <v>328</v>
      </c>
      <c r="F26" s="136" t="s">
        <v>63</v>
      </c>
      <c r="G26" s="137"/>
      <c r="H26" s="137"/>
      <c r="I26" s="137" t="s">
        <v>357</v>
      </c>
      <c r="J26" s="137" t="s">
        <v>358</v>
      </c>
      <c r="T26" s="140"/>
    </row>
    <row r="27" spans="2:20" x14ac:dyDescent="0.25">
      <c r="B27" s="132" t="s">
        <v>42</v>
      </c>
      <c r="C27" s="133" t="s">
        <v>63</v>
      </c>
      <c r="D27" s="134">
        <v>0.75</v>
      </c>
      <c r="E27" s="135" t="s">
        <v>328</v>
      </c>
      <c r="F27" s="136" t="s">
        <v>45</v>
      </c>
      <c r="G27" s="137" t="s">
        <v>339</v>
      </c>
      <c r="H27" s="137" t="s">
        <v>339</v>
      </c>
      <c r="I27" s="137" t="s">
        <v>359</v>
      </c>
      <c r="J27" s="137" t="s">
        <v>360</v>
      </c>
      <c r="T27" s="140"/>
    </row>
    <row r="28" spans="2:20" x14ac:dyDescent="0.25">
      <c r="B28" s="132" t="s">
        <v>127</v>
      </c>
      <c r="C28" s="133" t="s">
        <v>63</v>
      </c>
      <c r="D28" s="134">
        <v>27.75</v>
      </c>
      <c r="E28" s="135" t="s">
        <v>328</v>
      </c>
      <c r="F28" s="136" t="s">
        <v>45</v>
      </c>
      <c r="G28" s="137" t="s">
        <v>361</v>
      </c>
      <c r="H28" s="137" t="s">
        <v>361</v>
      </c>
      <c r="I28" s="137" t="s">
        <v>362</v>
      </c>
      <c r="J28" s="137" t="s">
        <v>363</v>
      </c>
      <c r="T28" s="140"/>
    </row>
    <row r="29" spans="2:20" x14ac:dyDescent="0.25">
      <c r="B29" s="132" t="s">
        <v>119</v>
      </c>
      <c r="C29" s="133" t="s">
        <v>63</v>
      </c>
      <c r="D29" s="134">
        <v>0.75</v>
      </c>
      <c r="E29" s="135">
        <v>0.75</v>
      </c>
      <c r="F29" s="136" t="s">
        <v>45</v>
      </c>
      <c r="G29" s="137" t="s">
        <v>364</v>
      </c>
      <c r="H29" s="137" t="s">
        <v>364</v>
      </c>
      <c r="I29" s="137" t="s">
        <v>365</v>
      </c>
      <c r="J29" s="137" t="s">
        <v>366</v>
      </c>
      <c r="T29" s="140"/>
    </row>
    <row r="30" spans="2:20" x14ac:dyDescent="0.25">
      <c r="T30" s="140"/>
    </row>
    <row r="31" spans="2:20" x14ac:dyDescent="0.25">
      <c r="T31" s="140"/>
    </row>
    <row r="32" spans="2:20" x14ac:dyDescent="0.25">
      <c r="T32" s="140"/>
    </row>
    <row r="33" spans="20:20" x14ac:dyDescent="0.25">
      <c r="T33" s="140"/>
    </row>
    <row r="34" spans="20:20" x14ac:dyDescent="0.25">
      <c r="T34" s="140"/>
    </row>
    <row r="35" spans="20:20" x14ac:dyDescent="0.25">
      <c r="T35" s="140"/>
    </row>
    <row r="36" spans="20:20" x14ac:dyDescent="0.25">
      <c r="T36" s="140"/>
    </row>
    <row r="37" spans="20:20" x14ac:dyDescent="0.25">
      <c r="T37" s="140"/>
    </row>
    <row r="38" spans="20:20" x14ac:dyDescent="0.25">
      <c r="T38" s="140"/>
    </row>
    <row r="39" spans="20:20" x14ac:dyDescent="0.25">
      <c r="T39" s="140"/>
    </row>
    <row r="40" spans="20:20" x14ac:dyDescent="0.25">
      <c r="T40" s="140"/>
    </row>
    <row r="41" spans="20:20" x14ac:dyDescent="0.25">
      <c r="T41" s="140"/>
    </row>
    <row r="42" spans="20:20" x14ac:dyDescent="0.25">
      <c r="T42" s="140"/>
    </row>
    <row r="43" spans="20:20" x14ac:dyDescent="0.25">
      <c r="T43" s="140"/>
    </row>
    <row r="44" spans="20:20" x14ac:dyDescent="0.25">
      <c r="T44" s="140"/>
    </row>
    <row r="45" spans="20:20" x14ac:dyDescent="0.25">
      <c r="T45" s="140"/>
    </row>
    <row r="46" spans="20:20" x14ac:dyDescent="0.25">
      <c r="T46" s="140"/>
    </row>
    <row r="47" spans="20:20" x14ac:dyDescent="0.25">
      <c r="T47" s="139"/>
    </row>
    <row r="48" spans="20:20" x14ac:dyDescent="0.25">
      <c r="T48" s="140"/>
    </row>
    <row r="49" spans="20:20" x14ac:dyDescent="0.25">
      <c r="T49" s="140"/>
    </row>
    <row r="50" spans="20:20" x14ac:dyDescent="0.25">
      <c r="T50" s="140"/>
    </row>
    <row r="51" spans="20:20" x14ac:dyDescent="0.25">
      <c r="T51" s="140"/>
    </row>
    <row r="52" spans="20:20" x14ac:dyDescent="0.25">
      <c r="T52" s="140"/>
    </row>
    <row r="53" spans="20:20" x14ac:dyDescent="0.25">
      <c r="T53" s="140"/>
    </row>
    <row r="54" spans="20:20" x14ac:dyDescent="0.25">
      <c r="T54" s="140"/>
    </row>
    <row r="55" spans="20:20" x14ac:dyDescent="0.25">
      <c r="T55" s="140"/>
    </row>
    <row r="56" spans="20:20" x14ac:dyDescent="0.25">
      <c r="T56" s="140"/>
    </row>
    <row r="57" spans="20:20" x14ac:dyDescent="0.25">
      <c r="T57" s="140"/>
    </row>
    <row r="58" spans="20:20" x14ac:dyDescent="0.25">
      <c r="T58" s="140"/>
    </row>
    <row r="59" spans="20:20" x14ac:dyDescent="0.25">
      <c r="T59" s="140"/>
    </row>
    <row r="60" spans="20:20" x14ac:dyDescent="0.25">
      <c r="T60" s="140"/>
    </row>
    <row r="61" spans="20:20" x14ac:dyDescent="0.25">
      <c r="T61" s="140"/>
    </row>
    <row r="62" spans="20:20" x14ac:dyDescent="0.25">
      <c r="T62" s="140"/>
    </row>
    <row r="63" spans="20:20" x14ac:dyDescent="0.25">
      <c r="T63" s="140"/>
    </row>
    <row r="64" spans="20:20" x14ac:dyDescent="0.25">
      <c r="T64" s="140"/>
    </row>
    <row r="65" spans="20:20" x14ac:dyDescent="0.25">
      <c r="T65" s="140"/>
    </row>
    <row r="66" spans="20:20" x14ac:dyDescent="0.25">
      <c r="T66" s="140"/>
    </row>
    <row r="67" spans="20:20" x14ac:dyDescent="0.25">
      <c r="T67" s="140"/>
    </row>
    <row r="68" spans="20:20" x14ac:dyDescent="0.25">
      <c r="T68" s="140"/>
    </row>
    <row r="69" spans="20:20" x14ac:dyDescent="0.25">
      <c r="T69" s="140"/>
    </row>
    <row r="70" spans="20:20" x14ac:dyDescent="0.25">
      <c r="T70" s="140"/>
    </row>
    <row r="71" spans="20:20" x14ac:dyDescent="0.25">
      <c r="T71" s="140"/>
    </row>
    <row r="72" spans="20:20" x14ac:dyDescent="0.25">
      <c r="T72" s="140"/>
    </row>
    <row r="73" spans="20:20" x14ac:dyDescent="0.25">
      <c r="T73" s="140"/>
    </row>
    <row r="74" spans="20:20" x14ac:dyDescent="0.25">
      <c r="T74" s="140"/>
    </row>
    <row r="75" spans="20:20" x14ac:dyDescent="0.25">
      <c r="T75" s="140"/>
    </row>
    <row r="76" spans="20:20" x14ac:dyDescent="0.25">
      <c r="T76" s="140"/>
    </row>
    <row r="77" spans="20:20" x14ac:dyDescent="0.25">
      <c r="T77" s="140"/>
    </row>
    <row r="78" spans="20:20" x14ac:dyDescent="0.25">
      <c r="T78" s="140"/>
    </row>
    <row r="79" spans="20:20" x14ac:dyDescent="0.25">
      <c r="T79" s="140"/>
    </row>
    <row r="80" spans="20:20" x14ac:dyDescent="0.25">
      <c r="T80" s="140"/>
    </row>
    <row r="81" spans="20:20" x14ac:dyDescent="0.25">
      <c r="T81" s="140"/>
    </row>
    <row r="82" spans="20:20" x14ac:dyDescent="0.25">
      <c r="T82" s="140"/>
    </row>
    <row r="83" spans="20:20" x14ac:dyDescent="0.25">
      <c r="T83" s="140"/>
    </row>
    <row r="84" spans="20:20" x14ac:dyDescent="0.25">
      <c r="T84" s="140"/>
    </row>
    <row r="85" spans="20:20" x14ac:dyDescent="0.25">
      <c r="T85" s="140"/>
    </row>
    <row r="86" spans="20:20" x14ac:dyDescent="0.25">
      <c r="T86" s="140"/>
    </row>
    <row r="87" spans="20:20" x14ac:dyDescent="0.25">
      <c r="T87" s="140"/>
    </row>
    <row r="88" spans="20:20" x14ac:dyDescent="0.25">
      <c r="T88" s="140"/>
    </row>
    <row r="89" spans="20:20" x14ac:dyDescent="0.25">
      <c r="T89" s="140"/>
    </row>
    <row r="90" spans="20:20" x14ac:dyDescent="0.25">
      <c r="T90" s="140"/>
    </row>
    <row r="91" spans="20:20" x14ac:dyDescent="0.25">
      <c r="T91" s="139"/>
    </row>
    <row r="92" spans="20:20" x14ac:dyDescent="0.25">
      <c r="T92" s="139"/>
    </row>
    <row r="93" spans="20:20" x14ac:dyDescent="0.25">
      <c r="T93" s="139"/>
    </row>
  </sheetData>
  <mergeCells count="1">
    <mergeCell ref="E1:K4"/>
  </mergeCells>
  <dataValidations count="1">
    <dataValidation type="list" allowBlank="1" showInputMessage="1" showErrorMessage="1" sqref="A7:A12" xr:uid="{5B8DACA9-1069-4474-81B3-E87EBC1E92E0}">
      <formula1>$T:$T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DI</vt:lpstr>
      <vt:lpstr>extraction</vt:lpstr>
      <vt:lpstr>extraction!Criteres</vt:lpstr>
      <vt:lpstr>DI!Impression_des_titres</vt:lpstr>
      <vt:lpstr>DI!Zone_d_impression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a2h45071</cp:lastModifiedBy>
  <cp:lastPrinted>2020-03-16T12:08:04Z</cp:lastPrinted>
  <dcterms:created xsi:type="dcterms:W3CDTF">1996-10-21T11:03:58Z</dcterms:created>
  <dcterms:modified xsi:type="dcterms:W3CDTF">2020-03-31T13:11:49Z</dcterms:modified>
</cp:coreProperties>
</file>