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Quentin\Desktop\"/>
    </mc:Choice>
  </mc:AlternateContent>
  <xr:revisionPtr revIDLastSave="0" documentId="13_ncr:1_{FB9C6EF8-08E1-48A9-A16A-1C76BA83C96A}" xr6:coauthVersionLast="45" xr6:coauthVersionMax="45" xr10:uidLastSave="{00000000-0000-0000-0000-000000000000}"/>
  <bookViews>
    <workbookView xWindow="-120" yWindow="-120" windowWidth="19440" windowHeight="15000" tabRatio="803" activeTab="1" xr2:uid="{00000000-000D-0000-FFFF-FFFF00000000}"/>
  </bookViews>
  <sheets>
    <sheet name="Import" sheetId="24" r:id="rId1"/>
    <sheet name="Portefeuille" sheetId="25" r:id="rId2"/>
    <sheet name="Vendu" sheetId="30" r:id="rId3"/>
  </sheets>
  <definedNames>
    <definedName name="Bourse">OFFSET(#REF!,#REF!,,#REF!,)</definedName>
    <definedName name="Bourse2">OFFSET(#REF!,#REF!-#REF!,0,#REF!,1)</definedName>
    <definedName name="Date">OFFSET(#REF!,#REF!,,#REF!,)</definedName>
    <definedName name="Date2">OFFSET(#REF!,#REF!-#REF!,0,#REF!,1)</definedName>
    <definedName name="Histogramme">OFFSET(#REF!,,,#REF!,1)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30" l="1"/>
  <c r="K4" i="30"/>
  <c r="L4" i="30" s="1"/>
  <c r="M4" i="30"/>
  <c r="M5" i="30"/>
  <c r="K5" i="30"/>
  <c r="L5" i="30" s="1"/>
  <c r="J5" i="30"/>
  <c r="N4" i="30" l="1"/>
  <c r="O4" i="30"/>
  <c r="O5" i="30"/>
  <c r="N5" i="30"/>
  <c r="J11" i="25"/>
  <c r="K11" i="25"/>
  <c r="L11" i="25" s="1"/>
  <c r="M11" i="25"/>
  <c r="J12" i="25"/>
  <c r="K12" i="25"/>
  <c r="L12" i="25" s="1"/>
  <c r="M12" i="25"/>
  <c r="M6" i="30"/>
  <c r="K6" i="30"/>
  <c r="L6" i="30" s="1"/>
  <c r="J6" i="30"/>
  <c r="M7" i="30"/>
  <c r="K7" i="30"/>
  <c r="L7" i="30" s="1"/>
  <c r="J7" i="30"/>
  <c r="N11" i="25" l="1"/>
  <c r="O11" i="25"/>
  <c r="N12" i="25"/>
  <c r="O12" i="25"/>
  <c r="O6" i="30"/>
  <c r="N6" i="30"/>
  <c r="O7" i="30"/>
  <c r="N7" i="30"/>
  <c r="J13" i="25"/>
  <c r="K13" i="25"/>
  <c r="L13" i="25" s="1"/>
  <c r="M13" i="25"/>
  <c r="N13" i="25" l="1"/>
  <c r="O13" i="25"/>
  <c r="G14" i="25" l="1"/>
  <c r="J14" i="25" l="1"/>
  <c r="O14" i="25" l="1"/>
  <c r="N14" i="25"/>
  <c r="M16" i="25" l="1"/>
</calcChain>
</file>

<file path=xl/sharedStrings.xml><?xml version="1.0" encoding="utf-8"?>
<sst xmlns="http://schemas.openxmlformats.org/spreadsheetml/2006/main" count="198" uniqueCount="182">
  <si>
    <t>VINCI</t>
  </si>
  <si>
    <t>ACCOR</t>
  </si>
  <si>
    <t>Valeur</t>
  </si>
  <si>
    <t>Dernier</t>
  </si>
  <si>
    <t>Var. %</t>
  </si>
  <si>
    <t>+Haut</t>
  </si>
  <si>
    <t>+Bas</t>
  </si>
  <si>
    <t>Volumes</t>
  </si>
  <si>
    <t>31 Dec.</t>
  </si>
  <si>
    <t>AIR LIQUIDE</t>
  </si>
  <si>
    <t>AIRBUS</t>
  </si>
  <si>
    <t>ARCELORMITTAL SA</t>
  </si>
  <si>
    <t>ATOS</t>
  </si>
  <si>
    <t>AXA</t>
  </si>
  <si>
    <t>BOUYGUES</t>
  </si>
  <si>
    <t>CAPGEMINI</t>
  </si>
  <si>
    <t>CARREFOUR</t>
  </si>
  <si>
    <t>CREDIT AGRICOLE</t>
  </si>
  <si>
    <t>DANONE</t>
  </si>
  <si>
    <t>DASSAULT SYSTEMES</t>
  </si>
  <si>
    <t>ENGIE</t>
  </si>
  <si>
    <t>ESSILORLUXOTTICA</t>
  </si>
  <si>
    <t>HERMES INTL</t>
  </si>
  <si>
    <t>KERING</t>
  </si>
  <si>
    <t>L'OREAL</t>
  </si>
  <si>
    <t>LEGRAND</t>
  </si>
  <si>
    <t>LVMH</t>
  </si>
  <si>
    <t>MICHELIN</t>
  </si>
  <si>
    <t>ORANGE</t>
  </si>
  <si>
    <t>PERNOD RICARD</t>
  </si>
  <si>
    <t>PEUGEOT</t>
  </si>
  <si>
    <t>RENAULT</t>
  </si>
  <si>
    <t>SAFRAN</t>
  </si>
  <si>
    <t>SAINT GOBAIN</t>
  </si>
  <si>
    <t>SANOFI</t>
  </si>
  <si>
    <t>SCHNEIDER ELECTRIC</t>
  </si>
  <si>
    <t>SOCIETE GENERALE</t>
  </si>
  <si>
    <t>SODEXO</t>
  </si>
  <si>
    <t>STMICROELECTRONICS</t>
  </si>
  <si>
    <t>THALES</t>
  </si>
  <si>
    <t>TOTAL</t>
  </si>
  <si>
    <t>UNIBAIL-RODAMCO-WE</t>
  </si>
  <si>
    <t>VEOLIA ENVIRONNEMENT</t>
  </si>
  <si>
    <t>VIVENDI</t>
  </si>
  <si>
    <t>WORLDLINE</t>
  </si>
  <si>
    <t>Quantité achetée</t>
  </si>
  <si>
    <t>Cotation temps réel</t>
  </si>
  <si>
    <t>Nom du Titre</t>
  </si>
  <si>
    <t>Valeur unitaire à l'achat</t>
  </si>
  <si>
    <t>Valeur totale à l'achat</t>
  </si>
  <si>
    <t>Variation % au prix d'achat</t>
  </si>
  <si>
    <t xml:space="preserve">Variation % 1er Janvier </t>
  </si>
  <si>
    <t>+ Value</t>
  </si>
  <si>
    <t>- Value</t>
  </si>
  <si>
    <t>PORTEFEUILLE TEMPS REEL</t>
  </si>
  <si>
    <t>TOTAL:</t>
  </si>
  <si>
    <t>RESULTAT:</t>
  </si>
  <si>
    <t>BNP PARIBAS</t>
  </si>
  <si>
    <t>PUBLICIS GROUPE</t>
  </si>
  <si>
    <t>-9,85%</t>
  </si>
  <si>
    <t>1 693 100</t>
  </si>
  <si>
    <t>-30,23%</t>
  </si>
  <si>
    <t>-2,73%</t>
  </si>
  <si>
    <t>1 315 222</t>
  </si>
  <si>
    <t>-12,92%</t>
  </si>
  <si>
    <t>-5,70%</t>
  </si>
  <si>
    <t>4 577 544</t>
  </si>
  <si>
    <t>-44,60%</t>
  </si>
  <si>
    <t>-4,12%</t>
  </si>
  <si>
    <t>7 348 888</t>
  </si>
  <si>
    <t>-44,41%</t>
  </si>
  <si>
    <t>-5,08%</t>
  </si>
  <si>
    <t>471 903</t>
  </si>
  <si>
    <t>-12,54%</t>
  </si>
  <si>
    <t>-5,29%</t>
  </si>
  <si>
    <t>15 226 895</t>
  </si>
  <si>
    <t>-34,86%</t>
  </si>
  <si>
    <t>-3,57%</t>
  </si>
  <si>
    <t>6 383 577</t>
  </si>
  <si>
    <t>-41,36%</t>
  </si>
  <si>
    <t>-8,77%</t>
  </si>
  <si>
    <t>1 584 505</t>
  </si>
  <si>
    <t>-18,08%</t>
  </si>
  <si>
    <t>-1,52%</t>
  </si>
  <si>
    <t>1 058 401</t>
  </si>
  <si>
    <t>-27,27%</t>
  </si>
  <si>
    <t>-3,46%</t>
  </si>
  <si>
    <t>2 868 398</t>
  </si>
  <si>
    <t>-1,30%</t>
  </si>
  <si>
    <t>-6,04%</t>
  </si>
  <si>
    <t>11 089 524</t>
  </si>
  <si>
    <t>-42,31%</t>
  </si>
  <si>
    <t>-4,85%</t>
  </si>
  <si>
    <t>2 844 090</t>
  </si>
  <si>
    <t>-20,76%</t>
  </si>
  <si>
    <t>+1,44%</t>
  </si>
  <si>
    <t>494 109</t>
  </si>
  <si>
    <t>-12,49%</t>
  </si>
  <si>
    <t>-7,09%</t>
  </si>
  <si>
    <t>11 461 176</t>
  </si>
  <si>
    <t>-26,39%</t>
  </si>
  <si>
    <t>-6,48%</t>
  </si>
  <si>
    <t>1 313 113</t>
  </si>
  <si>
    <t>-19,26%</t>
  </si>
  <si>
    <t>-3,93%</t>
  </si>
  <si>
    <t>75 257</t>
  </si>
  <si>
    <t>+0,78%</t>
  </si>
  <si>
    <t>-2,61%</t>
  </si>
  <si>
    <t>314 105</t>
  </si>
  <si>
    <t>-15,87%</t>
  </si>
  <si>
    <t>-5,73%</t>
  </si>
  <si>
    <t>891 287</t>
  </si>
  <si>
    <t>-3,56%</t>
  </si>
  <si>
    <t>-6,42%</t>
  </si>
  <si>
    <t>716 732</t>
  </si>
  <si>
    <t>-15,97%</t>
  </si>
  <si>
    <t>-6,06%</t>
  </si>
  <si>
    <t>1 072 791</t>
  </si>
  <si>
    <t>-12,19%</t>
  </si>
  <si>
    <t>-4,88%</t>
  </si>
  <si>
    <t>616 645</t>
  </si>
  <si>
    <t>-26,80%</t>
  </si>
  <si>
    <t>-4,62%</t>
  </si>
  <si>
    <t>10 586 351</t>
  </si>
  <si>
    <t>-12,61%</t>
  </si>
  <si>
    <t>-3,92%</t>
  </si>
  <si>
    <t>604 263</t>
  </si>
  <si>
    <t>-15,15%</t>
  </si>
  <si>
    <t>-4,17%</t>
  </si>
  <si>
    <t>3 210 921</t>
  </si>
  <si>
    <t>-40,89%</t>
  </si>
  <si>
    <t>-6,16%</t>
  </si>
  <si>
    <t>983 421</t>
  </si>
  <si>
    <t>-39,64%</t>
  </si>
  <si>
    <t>-7,45%</t>
  </si>
  <si>
    <t>2 196 454</t>
  </si>
  <si>
    <t>-54,08%</t>
  </si>
  <si>
    <t>-5,35%</t>
  </si>
  <si>
    <t>2 057 493</t>
  </si>
  <si>
    <t>-33,22%</t>
  </si>
  <si>
    <t>-2,93%</t>
  </si>
  <si>
    <t>2 645 772</t>
  </si>
  <si>
    <t>-38,70%</t>
  </si>
  <si>
    <t>-0,90%</t>
  </si>
  <si>
    <t>4 124 270</t>
  </si>
  <si>
    <t>-13,30%</t>
  </si>
  <si>
    <t>-2,81%</t>
  </si>
  <si>
    <t>2 174 241</t>
  </si>
  <si>
    <t>-10,62%</t>
  </si>
  <si>
    <t>-8,03%</t>
  </si>
  <si>
    <t>8 778 158</t>
  </si>
  <si>
    <t>-43,00%</t>
  </si>
  <si>
    <t>-8,01%</t>
  </si>
  <si>
    <t>345 456</t>
  </si>
  <si>
    <t>-37,85%</t>
  </si>
  <si>
    <t>-4,32%</t>
  </si>
  <si>
    <t>3 455 136</t>
  </si>
  <si>
    <t>-19,40%</t>
  </si>
  <si>
    <t>-2,00%</t>
  </si>
  <si>
    <t>459 336</t>
  </si>
  <si>
    <t>-20,04%</t>
  </si>
  <si>
    <t>-2,27%</t>
  </si>
  <si>
    <t>15 675 420</t>
  </si>
  <si>
    <t>-32,93%</t>
  </si>
  <si>
    <t>-4,54%</t>
  </si>
  <si>
    <t>2 497 074</t>
  </si>
  <si>
    <t>-59,94%</t>
  </si>
  <si>
    <t>-2,02%</t>
  </si>
  <si>
    <t>2 577 487</t>
  </si>
  <si>
    <t>-18,54%</t>
  </si>
  <si>
    <t>-5,56%</t>
  </si>
  <si>
    <t>2 504 254</t>
  </si>
  <si>
    <t>-23,37%</t>
  </si>
  <si>
    <t>-5,66%</t>
  </si>
  <si>
    <t>5 071 307</t>
  </si>
  <si>
    <t>-25,37%</t>
  </si>
  <si>
    <t>-5,04%</t>
  </si>
  <si>
    <t>663 021</t>
  </si>
  <si>
    <t>-10,37%</t>
  </si>
  <si>
    <t>Date achat</t>
  </si>
  <si>
    <t>Cotation à la vente</t>
  </si>
  <si>
    <t>HISTORIQUE: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</si>
</sst>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2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000000"/>
      <name val="Calibri"/>
      <family val="2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theme="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64" fontId="9" fillId="0" borderId="0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4" fillId="0" borderId="0" xfId="0" applyFont="1"/>
    <xf numFmtId="164" fontId="4" fillId="0" borderId="8" xfId="0" applyNumberFormat="1" applyFont="1" applyBorder="1" applyAlignment="1">
      <alignment horizontal="center" vertical="center"/>
    </xf>
    <xf numFmtId="0" fontId="4" fillId="0" borderId="0" xfId="0" applyFont="1" applyAlignment="1"/>
    <xf numFmtId="0" fontId="1" fillId="0" borderId="1" xfId="0" applyFont="1" applyBorder="1" applyAlignment="1">
      <alignment horizontal="center" vertical="center" wrapText="1"/>
    </xf>
    <xf numFmtId="0" fontId="1" fillId="0" borderId="1" xfId="0" quotePrefix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164" fontId="3" fillId="0" borderId="9" xfId="0" applyNumberFormat="1" applyFont="1" applyBorder="1" applyAlignment="1">
      <alignment horizontal="center" vertical="center" wrapText="1"/>
    </xf>
    <xf numFmtId="164" fontId="2" fillId="0" borderId="9" xfId="0" applyNumberFormat="1" applyFont="1" applyBorder="1" applyAlignment="1">
      <alignment horizontal="center" vertical="center" wrapText="1"/>
    </xf>
    <xf numFmtId="10" fontId="2" fillId="0" borderId="9" xfId="0" applyNumberFormat="1" applyFont="1" applyBorder="1" applyAlignment="1">
      <alignment horizontal="center" vertical="center" wrapText="1"/>
    </xf>
    <xf numFmtId="0" fontId="3" fillId="0" borderId="9" xfId="0" applyNumberFormat="1" applyFont="1" applyBorder="1" applyAlignment="1">
      <alignment horizontal="center" vertical="center" wrapText="1"/>
    </xf>
    <xf numFmtId="164" fontId="3" fillId="0" borderId="9" xfId="0" quotePrefix="1" applyNumberFormat="1" applyFont="1" applyBorder="1" applyAlignment="1">
      <alignment horizontal="center" vertical="center"/>
    </xf>
    <xf numFmtId="14" fontId="3" fillId="0" borderId="9" xfId="0" applyNumberFormat="1" applyFont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 wrapText="1"/>
    </xf>
    <xf numFmtId="14" fontId="3" fillId="4" borderId="9" xfId="0" applyNumberFormat="1" applyFont="1" applyFill="1" applyBorder="1" applyAlignment="1">
      <alignment horizontal="center" vertical="center" wrapText="1"/>
    </xf>
    <xf numFmtId="164" fontId="3" fillId="4" borderId="9" xfId="0" applyNumberFormat="1" applyFont="1" applyFill="1" applyBorder="1" applyAlignment="1">
      <alignment horizontal="center" vertical="center" wrapText="1"/>
    </xf>
    <xf numFmtId="164" fontId="2" fillId="4" borderId="9" xfId="0" applyNumberFormat="1" applyFont="1" applyFill="1" applyBorder="1" applyAlignment="1">
      <alignment horizontal="center" vertical="center" wrapText="1"/>
    </xf>
    <xf numFmtId="10" fontId="2" fillId="4" borderId="9" xfId="0" applyNumberFormat="1" applyFont="1" applyFill="1" applyBorder="1" applyAlignment="1">
      <alignment horizontal="center" vertical="center" wrapText="1"/>
    </xf>
    <xf numFmtId="0" fontId="3" fillId="4" borderId="9" xfId="0" applyNumberFormat="1" applyFont="1" applyFill="1" applyBorder="1" applyAlignment="1">
      <alignment horizontal="center" vertical="center" wrapText="1"/>
    </xf>
    <xf numFmtId="164" fontId="3" fillId="4" borderId="9" xfId="0" quotePrefix="1" applyNumberFormat="1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 wrapText="1"/>
    </xf>
    <xf numFmtId="0" fontId="7" fillId="5" borderId="13" xfId="0" quotePrefix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4" fontId="9" fillId="0" borderId="10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</cellXfs>
  <cellStyles count="1">
    <cellStyle name="Normal" xfId="0" builtinId="0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medium">
          <color auto="1"/>
        </top>
        <bottom style="thin">
          <color auto="1"/>
        </bottom>
      </border>
    </dxf>
    <dxf>
      <border outline="0">
        <bottom style="thin">
          <color rgb="FF9BC2E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0\ &quot;€&quot;"/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0\ &quot;€&quot;"/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0\ &quot;€&quot;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0\ &quot;€&quot;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0\ &quot;€&quot;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auto="1"/>
        </top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024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0</xdr:rowOff>
        </xdr:from>
        <xdr:to>
          <xdr:col>8</xdr:col>
          <xdr:colOff>1152525</xdr:colOff>
          <xdr:row>6</xdr:row>
          <xdr:rowOff>171450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1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une 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0</xdr:row>
          <xdr:rowOff>0</xdr:rowOff>
        </xdr:from>
        <xdr:to>
          <xdr:col>15</xdr:col>
          <xdr:colOff>0</xdr:colOff>
          <xdr:row>6</xdr:row>
          <xdr:rowOff>161925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  <a:ext uri="{FF2B5EF4-FFF2-40B4-BE49-F238E27FC236}">
                  <a16:creationId xmlns:a16="http://schemas.microsoft.com/office/drawing/2014/main" id="{00000000-0008-0000-0100-000004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0</xdr:rowOff>
        </xdr:from>
        <xdr:to>
          <xdr:col>9</xdr:col>
          <xdr:colOff>1143000</xdr:colOff>
          <xdr:row>6</xdr:row>
          <xdr:rowOff>171450</xdr:rowOff>
        </xdr:to>
        <xdr:sp macro="" textlink="">
          <xdr:nvSpPr>
            <xdr:cNvPr id="27657" name="Button 9" hidden="1">
              <a:extLst>
                <a:ext uri="{63B3BB69-23CF-44E3-9099-C40C66FF867C}">
                  <a14:compatExt spid="_x0000_s27657"/>
                </a:ext>
                <a:ext uri="{FF2B5EF4-FFF2-40B4-BE49-F238E27FC236}">
                  <a16:creationId xmlns:a16="http://schemas.microsoft.com/office/drawing/2014/main" id="{00000000-0008-0000-0100-000009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une 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4</xdr:row>
          <xdr:rowOff>9525</xdr:rowOff>
        </xdr:from>
        <xdr:to>
          <xdr:col>10</xdr:col>
          <xdr:colOff>1152525</xdr:colOff>
          <xdr:row>6</xdr:row>
          <xdr:rowOff>171450</xdr:rowOff>
        </xdr:to>
        <xdr:sp macro="" textlink="">
          <xdr:nvSpPr>
            <xdr:cNvPr id="27658" name="Button 10" hidden="1">
              <a:extLst>
                <a:ext uri="{63B3BB69-23CF-44E3-9099-C40C66FF867C}">
                  <a14:compatExt spid="_x0000_s27658"/>
                </a:ext>
                <a:ext uri="{FF2B5EF4-FFF2-40B4-BE49-F238E27FC236}">
                  <a16:creationId xmlns:a16="http://schemas.microsoft.com/office/drawing/2014/main" id="{00000000-0008-0000-0100-00000A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une action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C440391-8412-4591-A7C8-A59278B915BB}" name="CAC_40" displayName="CAC_40" ref="A1:G41" totalsRowShown="0" headerRowDxfId="36" dataDxfId="35">
  <autoFilter ref="A1:G41" xr:uid="{AE88FF86-8070-4D18-8B97-79D480D016E5}"/>
  <sortState xmlns:xlrd2="http://schemas.microsoft.com/office/spreadsheetml/2017/richdata2" ref="A2:G41">
    <sortCondition ref="A1:A41"/>
  </sortState>
  <tableColumns count="7">
    <tableColumn id="1" xr3:uid="{AFD75B07-5F03-411D-AB1E-8F77F1D3A9D4}" name="Valeur" dataDxfId="34"/>
    <tableColumn id="2" xr3:uid="{D0A071FB-C335-442C-8E4B-A99E293CA4A4}" name="Dernier" dataDxfId="33"/>
    <tableColumn id="3" xr3:uid="{7C1449E1-7F6A-421A-AD8B-E834AF64A5E3}" name="Var. %" dataDxfId="32"/>
    <tableColumn id="4" xr3:uid="{85210398-2D3D-48B7-9D6B-E3C15FC93771}" name="+Haut" dataDxfId="31"/>
    <tableColumn id="5" xr3:uid="{E804B548-6495-4546-914A-82D7F14B77FC}" name="+Bas" dataDxfId="30"/>
    <tableColumn id="6" xr3:uid="{D0EF6131-96B8-4B16-A48C-186DCC0E3944}" name="Volumes" dataDxfId="29"/>
    <tableColumn id="7" xr3:uid="{D9F2A10D-7CD6-4A79-9D0C-D2023B81A7C4}" name="31 Dec." dataDxfId="2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AE77C29-CA98-49A0-8B17-74BCC172EE4D}" name="Portefeuille" displayName="Portefeuille" ref="F10:O13" totalsRowShown="0" headerRowDxfId="27" dataDxfId="25" headerRowBorderDxfId="26" tableBorderDxfId="24">
  <autoFilter ref="F10:O13" xr:uid="{4FA024DD-0630-47A9-8D4B-CBA0C72FDA5F}"/>
  <sortState xmlns:xlrd2="http://schemas.microsoft.com/office/spreadsheetml/2017/richdata2" ref="F11:O13">
    <sortCondition ref="F10:F13"/>
  </sortState>
  <tableColumns count="10">
    <tableColumn id="1" xr3:uid="{50B5E021-9B1F-4031-889A-3EE3A6B73B9E}" name="Nom du Titre" dataDxfId="23"/>
    <tableColumn id="2" xr3:uid="{F6368C57-21A1-43C3-9F34-2B4D2B0C8442}" name="Quantité achetée" dataDxfId="22"/>
    <tableColumn id="10" xr3:uid="{747E932F-5B38-421C-AD1B-933180B51688}" name="Date achat" dataDxfId="21"/>
    <tableColumn id="3" xr3:uid="{571AB39D-9438-47CA-AB9B-512DDD8404AF}" name="Valeur unitaire à l'achat" dataDxfId="20"/>
    <tableColumn id="4" xr3:uid="{6D5AA1B9-3705-46EE-8FD5-895016DC253B}" name="Valeur totale à l'achat" dataDxfId="19">
      <calculatedColumnFormula>IFERROR(I11*G11,"")</calculatedColumnFormula>
    </tableColumn>
    <tableColumn id="5" xr3:uid="{1CBB536D-E9E4-4F23-84D9-364A5C452934}" name="Cotation temps réel" dataDxfId="18">
      <calculatedColumnFormula>IFERROR(VLOOKUP(F11,CAC_40[],2,FALSE),"")</calculatedColumnFormula>
    </tableColumn>
    <tableColumn id="6" xr3:uid="{F16BC172-FB56-4D35-9E16-169091338BD5}" name="Variation % au prix d'achat" dataDxfId="17">
      <calculatedColumnFormula>IFERROR((K11-I11)/I11,"")</calculatedColumnFormula>
    </tableColumn>
    <tableColumn id="7" xr3:uid="{F9FDDD67-604C-4010-A680-CF5594305A23}" name="Variation % 1er Janvier " dataDxfId="16">
      <calculatedColumnFormula>IFERROR(VLOOKUP(F11,CAC_40[],7,FALSE),"")</calculatedColumnFormula>
    </tableColumn>
    <tableColumn id="8" xr3:uid="{5C4A1D05-A8DF-45B7-9E3D-8278DD863428}" name="+ Value" dataDxfId="15">
      <calculatedColumnFormula>IFERROR(IF(L11&gt;0,(K11-I11)*G11,""),"")</calculatedColumnFormula>
    </tableColumn>
    <tableColumn id="9" xr3:uid="{8442788E-E4A3-42EC-B45D-0537795025DC}" name="- Value" dataDxfId="14">
      <calculatedColumnFormula>IFERROR(IF(L11&lt;=0,(I11-K11)*G11,""),"")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9E8761F-1F43-4FC1-B991-EACF79CE7E14}" name="Tableau712" displayName="Tableau712" ref="F3:O7" totalsRowShown="0" headerRowDxfId="13" headerRowBorderDxfId="12" tableBorderDxfId="11" totalsRowBorderDxfId="10">
  <autoFilter ref="F3:O7" xr:uid="{ABA26E50-88E5-4767-B552-196D3662EDE9}"/>
  <tableColumns count="10">
    <tableColumn id="1" xr3:uid="{F2A84A62-E76A-47F6-8353-E0B65814E04D}" name="Nom du Titre" dataDxfId="9"/>
    <tableColumn id="2" xr3:uid="{5E9C39D7-4688-4475-9C38-446E699A408E}" name="Quantité achetée" dataDxfId="8"/>
    <tableColumn id="3" xr3:uid="{132D4152-3DF3-4C8A-B220-0AB56D6B00C3}" name="Date achat" dataDxfId="7"/>
    <tableColumn id="4" xr3:uid="{FCFD6C7C-7C89-4AB6-9C96-7C44D5FB1B68}" name="Valeur unitaire à l'achat" dataDxfId="6"/>
    <tableColumn id="5" xr3:uid="{87632B80-7CB1-4EF5-B5EE-618076024AF6}" name="Valeur totale à l'achat" dataDxfId="5">
      <calculatedColumnFormula>IFERROR(I4*G4,"")</calculatedColumnFormula>
    </tableColumn>
    <tableColumn id="6" xr3:uid="{5779ECC9-CD21-4E42-9CBE-55B0E094435E}" name="Cotation à la vente" dataDxfId="4">
      <calculatedColumnFormula>IFERROR(VLOOKUP(F4,CAC_40[],2,FALSE),"")</calculatedColumnFormula>
    </tableColumn>
    <tableColumn id="7" xr3:uid="{8F0FEF6A-4E3F-4777-9768-1B86354AD87F}" name="Variation % au prix d'achat" dataDxfId="3">
      <calculatedColumnFormula>IFERROR((K4-I4)/I4,"")</calculatedColumnFormula>
    </tableColumn>
    <tableColumn id="8" xr3:uid="{AFE4752B-4A33-4F51-B5AB-BA6C4DE354EB}" name="Variation % 1er Janvier " dataDxfId="2">
      <calculatedColumnFormula>IFERROR(VLOOKUP(F4,CAC_40[],7,FALSE),"")</calculatedColumnFormula>
    </tableColumn>
    <tableColumn id="9" xr3:uid="{3E52FBA9-DE86-4DA7-80BB-754EEEFBC96E}" name="+ Value" dataDxfId="1">
      <calculatedColumnFormula>IFERROR(IF(L4&gt;0,(K4-I4)*G4,""),"")</calculatedColumnFormula>
    </tableColumn>
    <tableColumn id="10" xr3:uid="{71183367-FAF1-43C6-8368-9581DFA835C7}" name="- Value" dataDxfId="0">
      <calculatedColumnFormula>IFERROR(IF(L4&lt;=0,(I4-K4)*G4,""),"")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92F9C-5B28-43BC-83E6-A77E49CE125C}">
  <sheetPr codeName="Feuil1"/>
  <dimension ref="A1:G41"/>
  <sheetViews>
    <sheetView topLeftCell="A4" workbookViewId="0">
      <selection activeCell="H17" sqref="H17"/>
    </sheetView>
  </sheetViews>
  <sheetFormatPr baseColWidth="10" defaultRowHeight="15" x14ac:dyDescent="0.25"/>
  <cols>
    <col min="1" max="1" width="24" style="1" bestFit="1" customWidth="1"/>
    <col min="2" max="2" width="12.28515625" style="1" bestFit="1" customWidth="1"/>
    <col min="3" max="3" width="11.140625" style="1" bestFit="1" customWidth="1"/>
    <col min="4" max="4" width="10.7109375" style="1" bestFit="1" customWidth="1"/>
    <col min="5" max="5" width="9.5703125" style="1" bestFit="1" customWidth="1"/>
    <col min="6" max="6" width="13.42578125" style="1" bestFit="1" customWidth="1"/>
    <col min="7" max="7" width="11.85546875" style="1" bestFit="1" customWidth="1"/>
  </cols>
  <sheetData>
    <row r="1" spans="1:7" x14ac:dyDescent="0.25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</row>
    <row r="2" spans="1:7" x14ac:dyDescent="0.25">
      <c r="A2" s="2" t="s">
        <v>1</v>
      </c>
      <c r="B2" s="1">
        <v>26.26</v>
      </c>
      <c r="C2" s="2" t="s">
        <v>59</v>
      </c>
      <c r="D2" s="1">
        <v>28.78</v>
      </c>
      <c r="E2" s="1">
        <v>26.16</v>
      </c>
      <c r="F2" s="2" t="s">
        <v>60</v>
      </c>
      <c r="G2" s="2" t="s">
        <v>61</v>
      </c>
    </row>
    <row r="3" spans="1:7" x14ac:dyDescent="0.25">
      <c r="A3" s="2" t="s">
        <v>9</v>
      </c>
      <c r="B3" s="1">
        <v>106.9</v>
      </c>
      <c r="C3" s="2" t="s">
        <v>62</v>
      </c>
      <c r="D3" s="1">
        <v>109.6</v>
      </c>
      <c r="E3" s="1">
        <v>105.4</v>
      </c>
      <c r="F3" s="2" t="s">
        <v>63</v>
      </c>
      <c r="G3" s="2" t="s">
        <v>64</v>
      </c>
    </row>
    <row r="4" spans="1:7" x14ac:dyDescent="0.25">
      <c r="A4" s="2" t="s">
        <v>10</v>
      </c>
      <c r="B4" s="1">
        <v>68.17</v>
      </c>
      <c r="C4" s="2" t="s">
        <v>65</v>
      </c>
      <c r="D4" s="1">
        <v>74.739999999999995</v>
      </c>
      <c r="E4" s="1">
        <v>65.040000000000006</v>
      </c>
      <c r="F4" s="2" t="s">
        <v>66</v>
      </c>
      <c r="G4" s="2" t="s">
        <v>67</v>
      </c>
    </row>
    <row r="5" spans="1:7" x14ac:dyDescent="0.25">
      <c r="A5" s="2" t="s">
        <v>11</v>
      </c>
      <c r="B5" s="1">
        <v>8.3369999999999997</v>
      </c>
      <c r="C5" s="2" t="s">
        <v>68</v>
      </c>
      <c r="D5" s="1">
        <v>8.6999999999999993</v>
      </c>
      <c r="E5" s="1">
        <v>8.1769999999999996</v>
      </c>
      <c r="F5" s="2" t="s">
        <v>69</v>
      </c>
      <c r="G5" s="2" t="s">
        <v>70</v>
      </c>
    </row>
    <row r="6" spans="1:7" x14ac:dyDescent="0.25">
      <c r="A6" s="2" t="s">
        <v>12</v>
      </c>
      <c r="B6" s="1">
        <v>61.7</v>
      </c>
      <c r="C6" s="2" t="s">
        <v>71</v>
      </c>
      <c r="D6" s="1">
        <v>63.9</v>
      </c>
      <c r="E6" s="1">
        <v>60.18</v>
      </c>
      <c r="F6" s="2" t="s">
        <v>72</v>
      </c>
      <c r="G6" s="2" t="s">
        <v>73</v>
      </c>
    </row>
    <row r="7" spans="1:7" x14ac:dyDescent="0.25">
      <c r="A7" s="2" t="s">
        <v>13</v>
      </c>
      <c r="B7" s="1">
        <v>15.49</v>
      </c>
      <c r="C7" s="2" t="s">
        <v>74</v>
      </c>
      <c r="D7" s="1">
        <v>15.958</v>
      </c>
      <c r="E7" s="1">
        <v>15.178000000000001</v>
      </c>
      <c r="F7" s="2" t="s">
        <v>75</v>
      </c>
      <c r="G7" s="2" t="s">
        <v>76</v>
      </c>
    </row>
    <row r="8" spans="1:7" x14ac:dyDescent="0.25">
      <c r="A8" s="2" t="s">
        <v>57</v>
      </c>
      <c r="B8" s="1">
        <v>29.875</v>
      </c>
      <c r="C8" s="2" t="s">
        <v>77</v>
      </c>
      <c r="D8" s="1">
        <v>30.74</v>
      </c>
      <c r="E8" s="1">
        <v>28.93</v>
      </c>
      <c r="F8" s="2" t="s">
        <v>78</v>
      </c>
      <c r="G8" s="2" t="s">
        <v>79</v>
      </c>
    </row>
    <row r="9" spans="1:7" x14ac:dyDescent="0.25">
      <c r="A9" s="2" t="s">
        <v>14</v>
      </c>
      <c r="B9" s="1">
        <v>28.31</v>
      </c>
      <c r="C9" s="2" t="s">
        <v>80</v>
      </c>
      <c r="D9" s="1">
        <v>30.08</v>
      </c>
      <c r="E9" s="1">
        <v>28.23</v>
      </c>
      <c r="F9" s="2" t="s">
        <v>81</v>
      </c>
      <c r="G9" s="2" t="s">
        <v>82</v>
      </c>
    </row>
    <row r="10" spans="1:7" x14ac:dyDescent="0.25">
      <c r="A10" s="2" t="s">
        <v>15</v>
      </c>
      <c r="B10" s="1">
        <v>78</v>
      </c>
      <c r="C10" s="2" t="s">
        <v>83</v>
      </c>
      <c r="D10" s="1">
        <v>78.239999999999995</v>
      </c>
      <c r="E10" s="1">
        <v>75.040000000000006</v>
      </c>
      <c r="F10" s="2" t="s">
        <v>84</v>
      </c>
      <c r="G10" s="2" t="s">
        <v>85</v>
      </c>
    </row>
    <row r="11" spans="1:7" x14ac:dyDescent="0.25">
      <c r="A11" s="2" t="s">
        <v>16</v>
      </c>
      <c r="B11" s="1">
        <v>14.244999999999999</v>
      </c>
      <c r="C11" s="2" t="s">
        <v>86</v>
      </c>
      <c r="D11" s="1">
        <v>14.7</v>
      </c>
      <c r="E11" s="1">
        <v>14.125</v>
      </c>
      <c r="F11" s="2" t="s">
        <v>87</v>
      </c>
      <c r="G11" s="2" t="s">
        <v>88</v>
      </c>
    </row>
    <row r="12" spans="1:7" x14ac:dyDescent="0.25">
      <c r="A12" s="2" t="s">
        <v>17</v>
      </c>
      <c r="B12" s="1">
        <v>7.0060000000000002</v>
      </c>
      <c r="C12" s="2" t="s">
        <v>89</v>
      </c>
      <c r="D12" s="1">
        <v>7.3659999999999997</v>
      </c>
      <c r="E12" s="1">
        <v>6.968</v>
      </c>
      <c r="F12" s="2" t="s">
        <v>90</v>
      </c>
      <c r="G12" s="2" t="s">
        <v>91</v>
      </c>
    </row>
    <row r="13" spans="1:7" x14ac:dyDescent="0.25">
      <c r="A13" s="2" t="s">
        <v>18</v>
      </c>
      <c r="B13" s="1">
        <v>55.72</v>
      </c>
      <c r="C13" s="2" t="s">
        <v>92</v>
      </c>
      <c r="D13" s="1">
        <v>58.5</v>
      </c>
      <c r="E13" s="1">
        <v>55.16</v>
      </c>
      <c r="F13" s="2" t="s">
        <v>93</v>
      </c>
      <c r="G13" s="2" t="s">
        <v>94</v>
      </c>
    </row>
    <row r="14" spans="1:7" x14ac:dyDescent="0.25">
      <c r="A14" s="2" t="s">
        <v>19</v>
      </c>
      <c r="B14" s="1">
        <v>130.1</v>
      </c>
      <c r="C14" s="2" t="s">
        <v>95</v>
      </c>
      <c r="D14" s="1">
        <v>131.05000000000001</v>
      </c>
      <c r="E14" s="1">
        <v>125.05</v>
      </c>
      <c r="F14" s="2" t="s">
        <v>96</v>
      </c>
      <c r="G14" s="2" t="s">
        <v>97</v>
      </c>
    </row>
    <row r="15" spans="1:7" x14ac:dyDescent="0.25">
      <c r="A15" s="2" t="s">
        <v>20</v>
      </c>
      <c r="B15" s="1">
        <v>9.8480000000000008</v>
      </c>
      <c r="C15" s="2" t="s">
        <v>98</v>
      </c>
      <c r="D15" s="1">
        <v>10.395</v>
      </c>
      <c r="E15" s="1">
        <v>9.7520000000000007</v>
      </c>
      <c r="F15" s="2" t="s">
        <v>99</v>
      </c>
      <c r="G15" s="2" t="s">
        <v>100</v>
      </c>
    </row>
    <row r="16" spans="1:7" x14ac:dyDescent="0.25">
      <c r="A16" s="2" t="s">
        <v>21</v>
      </c>
      <c r="B16" s="1">
        <v>102.55</v>
      </c>
      <c r="C16" s="2" t="s">
        <v>101</v>
      </c>
      <c r="D16" s="1">
        <v>107</v>
      </c>
      <c r="E16" s="1">
        <v>100.05</v>
      </c>
      <c r="F16" s="2" t="s">
        <v>102</v>
      </c>
      <c r="G16" s="2" t="s">
        <v>103</v>
      </c>
    </row>
    <row r="17" spans="1:7" x14ac:dyDescent="0.25">
      <c r="A17" s="2" t="s">
        <v>22</v>
      </c>
      <c r="B17" s="1">
        <v>645</v>
      </c>
      <c r="C17" s="2" t="s">
        <v>104</v>
      </c>
      <c r="D17" s="1">
        <v>663.2</v>
      </c>
      <c r="E17" s="1">
        <v>630.20000000000005</v>
      </c>
      <c r="F17" s="2" t="s">
        <v>105</v>
      </c>
      <c r="G17" s="2" t="s">
        <v>106</v>
      </c>
    </row>
    <row r="18" spans="1:7" x14ac:dyDescent="0.25">
      <c r="A18" s="2" t="s">
        <v>23</v>
      </c>
      <c r="B18" s="1">
        <v>479.5</v>
      </c>
      <c r="C18" s="2" t="s">
        <v>107</v>
      </c>
      <c r="D18" s="1">
        <v>489.6</v>
      </c>
      <c r="E18" s="1">
        <v>465</v>
      </c>
      <c r="F18" s="2" t="s">
        <v>108</v>
      </c>
      <c r="G18" s="2" t="s">
        <v>109</v>
      </c>
    </row>
    <row r="19" spans="1:7" x14ac:dyDescent="0.25">
      <c r="A19" s="2" t="s">
        <v>25</v>
      </c>
      <c r="B19" s="1">
        <v>57.12</v>
      </c>
      <c r="C19" s="2" t="s">
        <v>113</v>
      </c>
      <c r="D19" s="1">
        <v>60.6</v>
      </c>
      <c r="E19" s="1">
        <v>56.44</v>
      </c>
      <c r="F19" s="2" t="s">
        <v>114</v>
      </c>
      <c r="G19" s="2" t="s">
        <v>115</v>
      </c>
    </row>
    <row r="20" spans="1:7" x14ac:dyDescent="0.25">
      <c r="A20" s="2" t="s">
        <v>24</v>
      </c>
      <c r="B20" s="1">
        <v>240</v>
      </c>
      <c r="C20" s="2" t="s">
        <v>110</v>
      </c>
      <c r="D20" s="1">
        <v>250.1</v>
      </c>
      <c r="E20" s="1">
        <v>236.1</v>
      </c>
      <c r="F20" s="2" t="s">
        <v>111</v>
      </c>
      <c r="G20" s="2" t="s">
        <v>112</v>
      </c>
    </row>
    <row r="21" spans="1:7" x14ac:dyDescent="0.25">
      <c r="A21" s="2" t="s">
        <v>26</v>
      </c>
      <c r="B21" s="1">
        <v>341.65</v>
      </c>
      <c r="C21" s="2" t="s">
        <v>116</v>
      </c>
      <c r="D21" s="1">
        <v>355.9</v>
      </c>
      <c r="E21" s="1">
        <v>335.8</v>
      </c>
      <c r="F21" s="2" t="s">
        <v>117</v>
      </c>
      <c r="G21" s="2" t="s">
        <v>118</v>
      </c>
    </row>
    <row r="22" spans="1:7" x14ac:dyDescent="0.25">
      <c r="A22" s="2" t="s">
        <v>27</v>
      </c>
      <c r="B22" s="1">
        <v>75.959999999999994</v>
      </c>
      <c r="C22" s="2" t="s">
        <v>119</v>
      </c>
      <c r="D22" s="1">
        <v>79.62</v>
      </c>
      <c r="E22" s="1">
        <v>74.88</v>
      </c>
      <c r="F22" s="2" t="s">
        <v>120</v>
      </c>
      <c r="G22" s="2" t="s">
        <v>121</v>
      </c>
    </row>
    <row r="23" spans="1:7" x14ac:dyDescent="0.25">
      <c r="A23" s="2" t="s">
        <v>28</v>
      </c>
      <c r="B23" s="1">
        <v>10.935</v>
      </c>
      <c r="C23" s="2" t="s">
        <v>122</v>
      </c>
      <c r="D23" s="1">
        <v>11.37</v>
      </c>
      <c r="E23" s="1">
        <v>10.7</v>
      </c>
      <c r="F23" s="2" t="s">
        <v>123</v>
      </c>
      <c r="G23" s="2" t="s">
        <v>124</v>
      </c>
    </row>
    <row r="24" spans="1:7" x14ac:dyDescent="0.25">
      <c r="A24" s="2" t="s">
        <v>29</v>
      </c>
      <c r="B24" s="1">
        <v>129.94999999999999</v>
      </c>
      <c r="C24" s="2" t="s">
        <v>125</v>
      </c>
      <c r="D24" s="1">
        <v>134.85</v>
      </c>
      <c r="E24" s="1">
        <v>129.15</v>
      </c>
      <c r="F24" s="2" t="s">
        <v>126</v>
      </c>
      <c r="G24" s="2" t="s">
        <v>127</v>
      </c>
    </row>
    <row r="25" spans="1:7" x14ac:dyDescent="0.25">
      <c r="A25" s="2" t="s">
        <v>30</v>
      </c>
      <c r="B25" s="1">
        <v>12.065</v>
      </c>
      <c r="C25" s="2" t="s">
        <v>128</v>
      </c>
      <c r="D25" s="1">
        <v>12.425000000000001</v>
      </c>
      <c r="E25" s="1">
        <v>11.805</v>
      </c>
      <c r="F25" s="2" t="s">
        <v>129</v>
      </c>
      <c r="G25" s="2" t="s">
        <v>130</v>
      </c>
    </row>
    <row r="26" spans="1:7" x14ac:dyDescent="0.25">
      <c r="A26" s="2" t="s">
        <v>58</v>
      </c>
      <c r="B26" s="1">
        <v>22.86</v>
      </c>
      <c r="C26" s="2" t="s">
        <v>131</v>
      </c>
      <c r="D26" s="1">
        <v>24.93</v>
      </c>
      <c r="E26" s="1">
        <v>22.68</v>
      </c>
      <c r="F26" s="2" t="s">
        <v>132</v>
      </c>
      <c r="G26" s="2" t="s">
        <v>133</v>
      </c>
    </row>
    <row r="27" spans="1:7" x14ac:dyDescent="0.25">
      <c r="A27" s="2" t="s">
        <v>31</v>
      </c>
      <c r="B27" s="1">
        <v>17.925999999999998</v>
      </c>
      <c r="C27" s="2" t="s">
        <v>134</v>
      </c>
      <c r="D27" s="1">
        <v>19.847999999999999</v>
      </c>
      <c r="E27" s="1">
        <v>17.8</v>
      </c>
      <c r="F27" s="2" t="s">
        <v>135</v>
      </c>
      <c r="G27" s="2" t="s">
        <v>136</v>
      </c>
    </row>
    <row r="28" spans="1:7" x14ac:dyDescent="0.25">
      <c r="A28" s="2" t="s">
        <v>32</v>
      </c>
      <c r="B28" s="1">
        <v>87</v>
      </c>
      <c r="C28" s="2" t="s">
        <v>137</v>
      </c>
      <c r="D28" s="1">
        <v>93.24</v>
      </c>
      <c r="E28" s="1">
        <v>86.14</v>
      </c>
      <c r="F28" s="2" t="s">
        <v>138</v>
      </c>
      <c r="G28" s="2" t="s">
        <v>139</v>
      </c>
    </row>
    <row r="29" spans="1:7" x14ac:dyDescent="0.25">
      <c r="A29" s="2" t="s">
        <v>33</v>
      </c>
      <c r="B29" s="1">
        <v>21.72</v>
      </c>
      <c r="C29" s="2" t="s">
        <v>140</v>
      </c>
      <c r="D29" s="1">
        <v>22.9</v>
      </c>
      <c r="E29" s="1">
        <v>21.454999999999998</v>
      </c>
      <c r="F29" s="2" t="s">
        <v>141</v>
      </c>
      <c r="G29" s="2" t="s">
        <v>142</v>
      </c>
    </row>
    <row r="30" spans="1:7" x14ac:dyDescent="0.25">
      <c r="A30" s="2" t="s">
        <v>34</v>
      </c>
      <c r="B30" s="1">
        <v>77</v>
      </c>
      <c r="C30" s="2" t="s">
        <v>143</v>
      </c>
      <c r="D30" s="1">
        <v>79.66</v>
      </c>
      <c r="E30" s="1">
        <v>75.78</v>
      </c>
      <c r="F30" s="2" t="s">
        <v>144</v>
      </c>
      <c r="G30" s="2" t="s">
        <v>145</v>
      </c>
    </row>
    <row r="31" spans="1:7" x14ac:dyDescent="0.25">
      <c r="A31" s="2" t="s">
        <v>35</v>
      </c>
      <c r="B31" s="1">
        <v>79.48</v>
      </c>
      <c r="C31" s="2" t="s">
        <v>146</v>
      </c>
      <c r="D31" s="1">
        <v>80.959999999999994</v>
      </c>
      <c r="E31" s="1">
        <v>77.38</v>
      </c>
      <c r="F31" s="2" t="s">
        <v>147</v>
      </c>
      <c r="G31" s="2" t="s">
        <v>148</v>
      </c>
    </row>
    <row r="32" spans="1:7" x14ac:dyDescent="0.25">
      <c r="A32" s="2" t="s">
        <v>36</v>
      </c>
      <c r="B32" s="1">
        <v>16.257999999999999</v>
      </c>
      <c r="C32" s="2" t="s">
        <v>149</v>
      </c>
      <c r="D32" s="1">
        <v>17.361999999999998</v>
      </c>
      <c r="E32" s="1">
        <v>15.834</v>
      </c>
      <c r="F32" s="2" t="s">
        <v>150</v>
      </c>
      <c r="G32" s="2" t="s">
        <v>151</v>
      </c>
    </row>
    <row r="33" spans="1:7" x14ac:dyDescent="0.25">
      <c r="A33" s="2" t="s">
        <v>37</v>
      </c>
      <c r="B33" s="1">
        <v>60.4</v>
      </c>
      <c r="C33" s="2" t="s">
        <v>152</v>
      </c>
      <c r="D33" s="1">
        <v>66.959999999999994</v>
      </c>
      <c r="E33" s="1">
        <v>60.12</v>
      </c>
      <c r="F33" s="2" t="s">
        <v>153</v>
      </c>
      <c r="G33" s="2" t="s">
        <v>154</v>
      </c>
    </row>
    <row r="34" spans="1:7" x14ac:dyDescent="0.25">
      <c r="A34" s="2" t="s">
        <v>38</v>
      </c>
      <c r="B34" s="1">
        <v>18.484999999999999</v>
      </c>
      <c r="C34" s="2" t="s">
        <v>155</v>
      </c>
      <c r="D34" s="1">
        <v>19.545000000000002</v>
      </c>
      <c r="E34" s="1">
        <v>18.434999999999999</v>
      </c>
      <c r="F34" s="2" t="s">
        <v>156</v>
      </c>
      <c r="G34" s="2" t="s">
        <v>157</v>
      </c>
    </row>
    <row r="35" spans="1:7" x14ac:dyDescent="0.25">
      <c r="A35" s="2" t="s">
        <v>39</v>
      </c>
      <c r="B35" s="1">
        <v>72.5</v>
      </c>
      <c r="C35" s="2" t="s">
        <v>158</v>
      </c>
      <c r="D35" s="1">
        <v>76.16</v>
      </c>
      <c r="E35" s="1">
        <v>69.819999999999993</v>
      </c>
      <c r="F35" s="2" t="s">
        <v>159</v>
      </c>
      <c r="G35" s="2" t="s">
        <v>160</v>
      </c>
    </row>
    <row r="36" spans="1:7" x14ac:dyDescent="0.25">
      <c r="A36" s="2" t="s">
        <v>40</v>
      </c>
      <c r="B36" s="1">
        <v>32.25</v>
      </c>
      <c r="C36" s="2" t="s">
        <v>161</v>
      </c>
      <c r="D36" s="1">
        <v>32.33</v>
      </c>
      <c r="E36" s="1">
        <v>31.02</v>
      </c>
      <c r="F36" s="2" t="s">
        <v>162</v>
      </c>
      <c r="G36" s="2" t="s">
        <v>163</v>
      </c>
    </row>
    <row r="37" spans="1:7" x14ac:dyDescent="0.25">
      <c r="A37" s="2" t="s">
        <v>41</v>
      </c>
      <c r="B37" s="1">
        <v>53.78</v>
      </c>
      <c r="C37" s="2" t="s">
        <v>164</v>
      </c>
      <c r="D37" s="1">
        <v>54.76</v>
      </c>
      <c r="E37" s="1">
        <v>50.64</v>
      </c>
      <c r="F37" s="2" t="s">
        <v>165</v>
      </c>
      <c r="G37" s="2" t="s">
        <v>166</v>
      </c>
    </row>
    <row r="38" spans="1:7" x14ac:dyDescent="0.25">
      <c r="A38" s="2" t="s">
        <v>42</v>
      </c>
      <c r="B38" s="1">
        <v>18.925000000000001</v>
      </c>
      <c r="C38" s="2" t="s">
        <v>167</v>
      </c>
      <c r="D38" s="1">
        <v>19.13</v>
      </c>
      <c r="E38" s="1">
        <v>18.285</v>
      </c>
      <c r="F38" s="2" t="s">
        <v>168</v>
      </c>
      <c r="G38" s="2" t="s">
        <v>169</v>
      </c>
    </row>
    <row r="39" spans="1:7" x14ac:dyDescent="0.25">
      <c r="A39" s="2" t="s">
        <v>0</v>
      </c>
      <c r="B39" s="1">
        <v>71.64</v>
      </c>
      <c r="C39" s="2" t="s">
        <v>170</v>
      </c>
      <c r="D39" s="1">
        <v>75</v>
      </c>
      <c r="E39" s="1">
        <v>70.02</v>
      </c>
      <c r="F39" s="2" t="s">
        <v>171</v>
      </c>
      <c r="G39" s="2" t="s">
        <v>172</v>
      </c>
    </row>
    <row r="40" spans="1:7" x14ac:dyDescent="0.25">
      <c r="A40" s="2" t="s">
        <v>43</v>
      </c>
      <c r="B40" s="1">
        <v>18.18</v>
      </c>
      <c r="C40" s="2" t="s">
        <v>173</v>
      </c>
      <c r="D40" s="1">
        <v>19.170000000000002</v>
      </c>
      <c r="E40" s="1">
        <v>18.13</v>
      </c>
      <c r="F40" s="2" t="s">
        <v>174</v>
      </c>
      <c r="G40" s="2" t="s">
        <v>175</v>
      </c>
    </row>
    <row r="41" spans="1:7" x14ac:dyDescent="0.25">
      <c r="A41" s="2" t="s">
        <v>44</v>
      </c>
      <c r="B41" s="1">
        <v>53.75</v>
      </c>
      <c r="C41" s="2" t="s">
        <v>176</v>
      </c>
      <c r="D41" s="1">
        <v>57.35</v>
      </c>
      <c r="E41" s="1">
        <v>52.55</v>
      </c>
      <c r="F41" s="2" t="s">
        <v>177</v>
      </c>
      <c r="G41" s="2" t="s">
        <v>178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B58FFC-B8EC-4C77-8849-FDF9DA059C2C}">
  <sheetPr codeName="Feuil3"/>
  <dimension ref="D1:O16"/>
  <sheetViews>
    <sheetView tabSelected="1" topLeftCell="E5" zoomScaleNormal="100" workbookViewId="0">
      <selection activeCell="K16" sqref="K16"/>
    </sheetView>
  </sheetViews>
  <sheetFormatPr baseColWidth="10" defaultRowHeight="15" x14ac:dyDescent="0.25"/>
  <cols>
    <col min="1" max="3" width="0" hidden="1" customWidth="1"/>
    <col min="4" max="4" width="8.7109375" hidden="1" customWidth="1"/>
    <col min="5" max="5" width="2.7109375" customWidth="1"/>
    <col min="6" max="6" width="27.42578125" customWidth="1"/>
    <col min="7" max="7" width="12.7109375" customWidth="1"/>
    <col min="8" max="12" width="17.28515625" customWidth="1"/>
    <col min="13" max="15" width="14.7109375" customWidth="1"/>
    <col min="16" max="16" width="2.7109375" customWidth="1"/>
  </cols>
  <sheetData>
    <row r="1" spans="6:15" hidden="1" x14ac:dyDescent="0.25"/>
    <row r="2" spans="6:15" hidden="1" x14ac:dyDescent="0.25"/>
    <row r="3" spans="6:15" hidden="1" x14ac:dyDescent="0.25"/>
    <row r="4" spans="6:15" hidden="1" x14ac:dyDescent="0.25"/>
    <row r="7" spans="6:15" ht="15.75" thickBot="1" x14ac:dyDescent="0.3"/>
    <row r="8" spans="6:15" x14ac:dyDescent="0.25">
      <c r="F8" s="32" t="s">
        <v>54</v>
      </c>
      <c r="G8" s="33"/>
      <c r="H8" s="33"/>
      <c r="I8" s="33"/>
      <c r="J8" s="33"/>
      <c r="K8" s="33"/>
      <c r="L8" s="33"/>
      <c r="M8" s="33"/>
      <c r="N8" s="33"/>
      <c r="O8" s="34"/>
    </row>
    <row r="9" spans="6:15" ht="15.75" thickBot="1" x14ac:dyDescent="0.3">
      <c r="F9" s="35"/>
      <c r="G9" s="36"/>
      <c r="H9" s="36"/>
      <c r="I9" s="36"/>
      <c r="J9" s="36"/>
      <c r="K9" s="36"/>
      <c r="L9" s="36"/>
      <c r="M9" s="36"/>
      <c r="N9" s="36"/>
      <c r="O9" s="37"/>
    </row>
    <row r="10" spans="6:15" s="3" customFormat="1" ht="30" customHeight="1" x14ac:dyDescent="0.25">
      <c r="F10" s="12" t="s">
        <v>47</v>
      </c>
      <c r="G10" s="12" t="s">
        <v>45</v>
      </c>
      <c r="H10" s="12" t="s">
        <v>179</v>
      </c>
      <c r="I10" s="12" t="s">
        <v>48</v>
      </c>
      <c r="J10" s="12" t="s">
        <v>49</v>
      </c>
      <c r="K10" s="12" t="s">
        <v>46</v>
      </c>
      <c r="L10" s="12" t="s">
        <v>50</v>
      </c>
      <c r="M10" s="12" t="s">
        <v>51</v>
      </c>
      <c r="N10" s="13" t="s">
        <v>52</v>
      </c>
      <c r="O10" s="13" t="s">
        <v>53</v>
      </c>
    </row>
    <row r="11" spans="6:15" s="3" customFormat="1" ht="30" customHeight="1" x14ac:dyDescent="0.25">
      <c r="F11" s="14" t="s">
        <v>16</v>
      </c>
      <c r="G11" s="15">
        <v>2</v>
      </c>
      <c r="H11" s="21">
        <v>39268</v>
      </c>
      <c r="I11" s="16">
        <v>15</v>
      </c>
      <c r="J11" s="16">
        <f>IFERROR(I11*G11,"")</f>
        <v>30</v>
      </c>
      <c r="K11" s="17">
        <f>IFERROR(VLOOKUP(F11,CAC_40[],2,FALSE),"")</f>
        <v>14.244999999999999</v>
      </c>
      <c r="L11" s="18">
        <f>IFERROR((K11-I11)/I11,"")</f>
        <v>-5.0333333333333383E-2</v>
      </c>
      <c r="M11" s="19" t="str">
        <f>IFERROR(VLOOKUP(F11,CAC_40[],7,FALSE),"")</f>
        <v>-1,30%</v>
      </c>
      <c r="N11" s="20" t="str">
        <f>IFERROR(IF(L11&gt;0,(K11-I11)*G11,""),"")</f>
        <v/>
      </c>
      <c r="O11" s="20">
        <f>IFERROR(IF(L11&lt;=0,(I11-K11)*G11,""),"")</f>
        <v>1.5100000000000016</v>
      </c>
    </row>
    <row r="12" spans="6:15" s="3" customFormat="1" ht="30" customHeight="1" x14ac:dyDescent="0.25">
      <c r="F12" s="14" t="s">
        <v>13</v>
      </c>
      <c r="G12" s="15">
        <v>8</v>
      </c>
      <c r="H12" s="21">
        <v>38233</v>
      </c>
      <c r="I12" s="16">
        <v>18.75</v>
      </c>
      <c r="J12" s="16">
        <f>IFERROR(I12*G12,"")</f>
        <v>150</v>
      </c>
      <c r="K12" s="17">
        <f>IFERROR(VLOOKUP(F12,CAC_40[],2,FALSE),"")</f>
        <v>15.49</v>
      </c>
      <c r="L12" s="18">
        <f>IFERROR((K12-I12)/I12,"")</f>
        <v>-0.17386666666666664</v>
      </c>
      <c r="M12" s="19" t="str">
        <f>IFERROR(VLOOKUP(F12,CAC_40[],7,FALSE),"")</f>
        <v>-34,86%</v>
      </c>
      <c r="N12" s="20" t="str">
        <f>IFERROR(IF(L12&gt;0,(K12-I12)*G12,""),"")</f>
        <v/>
      </c>
      <c r="O12" s="20">
        <f>IFERROR(IF(L12&lt;=0,(I12-K12)*G12,""),"")</f>
        <v>26.08</v>
      </c>
    </row>
    <row r="13" spans="6:15" s="3" customFormat="1" ht="30" customHeight="1" thickBot="1" x14ac:dyDescent="0.3">
      <c r="F13" s="14" t="s">
        <v>25</v>
      </c>
      <c r="G13" s="15">
        <v>3</v>
      </c>
      <c r="H13" s="21">
        <v>37707</v>
      </c>
      <c r="I13" s="16">
        <v>54.2</v>
      </c>
      <c r="J13" s="16">
        <f>IFERROR(I13*G13,"")</f>
        <v>162.60000000000002</v>
      </c>
      <c r="K13" s="17">
        <f>IFERROR(VLOOKUP(F13,CAC_40[],2,FALSE),"")</f>
        <v>57.12</v>
      </c>
      <c r="L13" s="18">
        <f>IFERROR((K13-I13)/I13,"")</f>
        <v>5.3874538745387349E-2</v>
      </c>
      <c r="M13" s="19" t="str">
        <f>IFERROR(VLOOKUP(F13,CAC_40[],7,FALSE),"")</f>
        <v>-15,97%</v>
      </c>
      <c r="N13" s="20">
        <f>IFERROR(IF(L13&gt;0,(K13-I13)*G13,""),"")</f>
        <v>8.7599999999999838</v>
      </c>
      <c r="O13" s="20" t="str">
        <f>IFERROR(IF(L13&lt;=0,(I13-K13)*G13,""),"")</f>
        <v/>
      </c>
    </row>
    <row r="14" spans="6:15" s="3" customFormat="1" ht="20.100000000000001" customHeight="1" thickBot="1" x14ac:dyDescent="0.25">
      <c r="F14" s="4" t="s">
        <v>40</v>
      </c>
      <c r="G14" s="5">
        <f>SUM(Portefeuille[Quantité achetée])</f>
        <v>13</v>
      </c>
      <c r="H14" s="6"/>
      <c r="I14" s="7"/>
      <c r="J14" s="8">
        <f>SUM(Portefeuille[Valeur totale à l''achat])</f>
        <v>342.6</v>
      </c>
      <c r="K14" s="9"/>
      <c r="L14" s="9"/>
      <c r="M14" s="4" t="s">
        <v>55</v>
      </c>
      <c r="N14" s="10">
        <f>SUM(Portefeuille[+ Value])</f>
        <v>8.7599999999999838</v>
      </c>
      <c r="O14" s="10">
        <f>SUM(Portefeuille[- Value])</f>
        <v>27.59</v>
      </c>
    </row>
    <row r="15" spans="6:15" s="3" customFormat="1" ht="20.100000000000001" customHeight="1" thickBot="1" x14ac:dyDescent="0.25">
      <c r="F15" s="9"/>
      <c r="G15" s="9"/>
      <c r="H15" s="9"/>
      <c r="I15" s="9"/>
      <c r="J15" s="11"/>
      <c r="K15" s="9"/>
      <c r="L15" s="9"/>
      <c r="M15" s="38" t="s">
        <v>56</v>
      </c>
      <c r="N15" s="39"/>
      <c r="O15" s="40"/>
    </row>
    <row r="16" spans="6:15" s="3" customFormat="1" ht="20.100000000000001" customHeight="1" thickBot="1" x14ac:dyDescent="0.25">
      <c r="F16" s="9"/>
      <c r="G16" s="9"/>
      <c r="H16" s="9"/>
      <c r="I16" s="9"/>
      <c r="J16" s="9"/>
      <c r="K16" s="9"/>
      <c r="L16" s="9"/>
      <c r="M16" s="41">
        <f>(N14-O14)</f>
        <v>-18.830000000000016</v>
      </c>
      <c r="N16" s="42"/>
      <c r="O16" s="43"/>
    </row>
  </sheetData>
  <mergeCells count="3">
    <mergeCell ref="F8:O9"/>
    <mergeCell ref="M15:O15"/>
    <mergeCell ref="M16:O16"/>
  </mergeCells>
  <conditionalFormatting sqref="L11:L13">
    <cfRule type="iconSet" priority="73">
      <iconSet iconSet="4Arrows">
        <cfvo type="percent" val="0"/>
        <cfvo type="num" val="-0.01"/>
        <cfvo type="num" val="0"/>
        <cfvo type="num" val="0.02"/>
      </iconSet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50" r:id="rId4" name="Button 2">
              <controlPr defaultSize="0" print="0" autoFill="0" autoPict="0" macro="[0]!Ajout_action">
                <anchor moveWithCells="1" sizeWithCells="1">
                  <from>
                    <xdr:col>8</xdr:col>
                    <xdr:colOff>9525</xdr:colOff>
                    <xdr:row>0</xdr:row>
                    <xdr:rowOff>0</xdr:rowOff>
                  </from>
                  <to>
                    <xdr:col>8</xdr:col>
                    <xdr:colOff>1152525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5" name="Button 4">
              <controlPr defaultSize="0" print="0" autoFill="0" autoPict="0" macro="[0]!Menu_principal">
                <anchor moveWithCells="1" sizeWithCells="1">
                  <from>
                    <xdr:col>14</xdr:col>
                    <xdr:colOff>19050</xdr:colOff>
                    <xdr:row>0</xdr:row>
                    <xdr:rowOff>0</xdr:rowOff>
                  </from>
                  <to>
                    <xdr:col>15</xdr:col>
                    <xdr:colOff>0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7" r:id="rId6" name="Button 9">
              <controlPr defaultSize="0" print="0" autoFill="0" autoPict="0" macro="[0]!Supprimer_action">
                <anchor moveWithCells="1" sizeWithCells="1">
                  <from>
                    <xdr:col>9</xdr:col>
                    <xdr:colOff>9525</xdr:colOff>
                    <xdr:row>0</xdr:row>
                    <xdr:rowOff>0</xdr:rowOff>
                  </from>
                  <to>
                    <xdr:col>9</xdr:col>
                    <xdr:colOff>1143000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8" r:id="rId7" name="Button 10">
              <controlPr defaultSize="0" print="0" autoFill="0" autoPict="0" macro="[0]!Vendre">
                <anchor moveWithCells="1" sizeWithCells="1">
                  <from>
                    <xdr:col>10</xdr:col>
                    <xdr:colOff>0</xdr:colOff>
                    <xdr:row>4</xdr:row>
                    <xdr:rowOff>9525</xdr:rowOff>
                  </from>
                  <to>
                    <xdr:col>10</xdr:col>
                    <xdr:colOff>1152525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66BD195-187F-4D40-8132-74DD5A1872C6}">
          <x14:formula1>
            <xm:f>Import!$A$2:$A$41</xm:f>
          </x14:formula1>
          <xm:sqref>F11:F13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E2C15-162D-4CE0-A4C7-B5A856785DCA}">
  <sheetPr codeName="Feuil4"/>
  <dimension ref="D1:O7"/>
  <sheetViews>
    <sheetView topLeftCell="E1" zoomScaleNormal="100" workbookViewId="0"/>
  </sheetViews>
  <sheetFormatPr baseColWidth="10" defaultRowHeight="15" x14ac:dyDescent="0.25"/>
  <cols>
    <col min="1" max="3" width="0" hidden="1" customWidth="1"/>
    <col min="4" max="4" width="8.7109375" hidden="1" customWidth="1"/>
    <col min="5" max="5" width="2.7109375" customWidth="1"/>
    <col min="6" max="6" width="27.42578125" customWidth="1"/>
    <col min="7" max="7" width="12.7109375" customWidth="1"/>
    <col min="8" max="12" width="17.28515625" customWidth="1"/>
    <col min="13" max="15" width="14.7109375" customWidth="1"/>
    <col min="16" max="16" width="2.7109375" customWidth="1"/>
  </cols>
  <sheetData>
    <row r="1" spans="6:15" x14ac:dyDescent="0.25">
      <c r="F1" s="32" t="s">
        <v>181</v>
      </c>
      <c r="G1" s="33"/>
      <c r="H1" s="33"/>
      <c r="I1" s="33"/>
      <c r="J1" s="33"/>
      <c r="K1" s="33"/>
      <c r="L1" s="33"/>
      <c r="M1" s="33"/>
      <c r="N1" s="33"/>
      <c r="O1" s="34"/>
    </row>
    <row r="2" spans="6:15" ht="15.75" thickBot="1" x14ac:dyDescent="0.3">
      <c r="F2" s="35"/>
      <c r="G2" s="36"/>
      <c r="H2" s="36"/>
      <c r="I2" s="36"/>
      <c r="J2" s="36"/>
      <c r="K2" s="36"/>
      <c r="L2" s="36"/>
      <c r="M2" s="36"/>
      <c r="N2" s="36"/>
      <c r="O2" s="37"/>
    </row>
    <row r="3" spans="6:15" ht="30" x14ac:dyDescent="0.25">
      <c r="F3" s="30" t="s">
        <v>47</v>
      </c>
      <c r="G3" s="30" t="s">
        <v>45</v>
      </c>
      <c r="H3" s="30" t="s">
        <v>179</v>
      </c>
      <c r="I3" s="30" t="s">
        <v>48</v>
      </c>
      <c r="J3" s="30" t="s">
        <v>49</v>
      </c>
      <c r="K3" s="30" t="s">
        <v>180</v>
      </c>
      <c r="L3" s="30" t="s">
        <v>50</v>
      </c>
      <c r="M3" s="30" t="s">
        <v>51</v>
      </c>
      <c r="N3" s="31" t="s">
        <v>52</v>
      </c>
      <c r="O3" s="31" t="s">
        <v>53</v>
      </c>
    </row>
    <row r="4" spans="6:15" ht="15.75" x14ac:dyDescent="0.25">
      <c r="F4" s="22"/>
      <c r="G4" s="23"/>
      <c r="H4" s="24"/>
      <c r="I4" s="25"/>
      <c r="J4" s="25">
        <f>IFERROR(I4*G4,"")</f>
        <v>0</v>
      </c>
      <c r="K4" s="26" t="str">
        <f>IFERROR(VLOOKUP(F4,CAC_40[],2,FALSE),"")</f>
        <v/>
      </c>
      <c r="L4" s="27" t="str">
        <f>IFERROR((K4-I4)/I4,"")</f>
        <v/>
      </c>
      <c r="M4" s="28" t="str">
        <f>IFERROR(VLOOKUP(F4,CAC_40[],7,FALSE),"")</f>
        <v/>
      </c>
      <c r="N4" s="29" t="str">
        <f>IFERROR(IF(L4&gt;0,(K4-I4)*G4,""),"")</f>
        <v/>
      </c>
      <c r="O4" s="29" t="str">
        <f>IFERROR(IF(L4&lt;=0,(I4-K4)*G4,""),"")</f>
        <v/>
      </c>
    </row>
    <row r="5" spans="6:15" s="3" customFormat="1" ht="30" customHeight="1" x14ac:dyDescent="0.25">
      <c r="F5" s="14" t="s">
        <v>40</v>
      </c>
      <c r="G5" s="15">
        <v>5</v>
      </c>
      <c r="H5" s="21">
        <v>40072</v>
      </c>
      <c r="I5" s="16">
        <v>31.5</v>
      </c>
      <c r="J5" s="16">
        <f>IFERROR(I5*G5,"")</f>
        <v>157.5</v>
      </c>
      <c r="K5" s="17">
        <f>IFERROR(VLOOKUP(F5,CAC_40[],2,FALSE),"")</f>
        <v>32.25</v>
      </c>
      <c r="L5" s="18">
        <f>IFERROR((K5-I5)/I5,"")</f>
        <v>2.3809523809523808E-2</v>
      </c>
      <c r="M5" s="19" t="str">
        <f>IFERROR(VLOOKUP(F5,CAC_40[],7,FALSE),"")</f>
        <v>-32,93%</v>
      </c>
      <c r="N5" s="20">
        <f>IFERROR(IF(L5&gt;0,(K5-I5)*G5,""),"")</f>
        <v>3.75</v>
      </c>
      <c r="O5" s="20" t="str">
        <f>IFERROR(IF(L5&lt;=0,(I5-K5)*G5,""),"")</f>
        <v/>
      </c>
    </row>
    <row r="6" spans="6:15" s="3" customFormat="1" ht="30" customHeight="1" x14ac:dyDescent="0.25">
      <c r="F6" s="14" t="s">
        <v>9</v>
      </c>
      <c r="G6" s="15">
        <v>2</v>
      </c>
      <c r="H6" s="21">
        <v>40698</v>
      </c>
      <c r="I6" s="16">
        <v>117</v>
      </c>
      <c r="J6" s="16">
        <f>IFERROR(I6*G6,"")</f>
        <v>234</v>
      </c>
      <c r="K6" s="17">
        <f>IFERROR(VLOOKUP(F6,CAC_40[],2,FALSE),"")</f>
        <v>106.9</v>
      </c>
      <c r="L6" s="18">
        <f>IFERROR((K6-I6)/I6,"")</f>
        <v>-8.6324786324786282E-2</v>
      </c>
      <c r="M6" s="19" t="str">
        <f>IFERROR(VLOOKUP(F6,CAC_40[],7,FALSE),"")</f>
        <v>-12,92%</v>
      </c>
      <c r="N6" s="20" t="str">
        <f>IFERROR(IF(L6&gt;0,(K6-I6)*G6,""),"")</f>
        <v/>
      </c>
      <c r="O6" s="20">
        <f>IFERROR(IF(L6&lt;=0,(I6-K6)*G6,""),"")</f>
        <v>20.199999999999989</v>
      </c>
    </row>
    <row r="7" spans="6:15" s="3" customFormat="1" ht="30" customHeight="1" x14ac:dyDescent="0.25">
      <c r="F7" s="14" t="s">
        <v>14</v>
      </c>
      <c r="G7" s="15">
        <v>2</v>
      </c>
      <c r="H7" s="21">
        <v>41763</v>
      </c>
      <c r="I7" s="16">
        <v>29</v>
      </c>
      <c r="J7" s="16">
        <f>IFERROR(I7*G7,"")</f>
        <v>58</v>
      </c>
      <c r="K7" s="17">
        <f>IFERROR(VLOOKUP(F7,CAC_40[],2,FALSE),"")</f>
        <v>28.31</v>
      </c>
      <c r="L7" s="18">
        <f>IFERROR((K7-I7)/I7,"")</f>
        <v>-2.3793103448275905E-2</v>
      </c>
      <c r="M7" s="19" t="str">
        <f>IFERROR(VLOOKUP(F7,CAC_40[],7,FALSE),"")</f>
        <v>-18,08%</v>
      </c>
      <c r="N7" s="20" t="str">
        <f>IFERROR(IF(L7&gt;0,(K7-I7)*G7,""),"")</f>
        <v/>
      </c>
      <c r="O7" s="20">
        <f>IFERROR(IF(L7&lt;=0,(I7-K7)*G7,""),"")</f>
        <v>1.3800000000000026</v>
      </c>
    </row>
  </sheetData>
  <mergeCells count="1">
    <mergeCell ref="F1:O2"/>
  </mergeCells>
  <conditionalFormatting sqref="L7">
    <cfRule type="iconSet" priority="3">
      <iconSet iconSet="4Arrows">
        <cfvo type="percent" val="0"/>
        <cfvo type="num" val="-0.01"/>
        <cfvo type="num" val="0"/>
        <cfvo type="num" val="0.02"/>
      </iconSet>
    </cfRule>
  </conditionalFormatting>
  <conditionalFormatting sqref="L6">
    <cfRule type="iconSet" priority="2">
      <iconSet iconSet="4Arrows">
        <cfvo type="percent" val="0"/>
        <cfvo type="num" val="-0.01"/>
        <cfvo type="num" val="0"/>
        <cfvo type="num" val="0.02"/>
      </iconSet>
    </cfRule>
  </conditionalFormatting>
  <conditionalFormatting sqref="L5">
    <cfRule type="iconSet" priority="1">
      <iconSet iconSet="4Arrows">
        <cfvo type="percent" val="0"/>
        <cfvo type="num" val="-0.01"/>
        <cfvo type="num" val="0"/>
        <cfvo type="num" val="0.02"/>
      </iconSet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5D6DC99-51C5-4F31-9C78-8C6C26D035AE}">
          <x14:formula1>
            <xm:f>Import!$A$2:$A$41</xm:f>
          </x14:formula1>
          <xm:sqref>F4:F7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92D5C0-D28F-40E4-B95A-E36B2E95FF5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</vt:lpstr>
      <vt:lpstr>Portefeuille</vt:lpstr>
      <vt:lpstr>Vendu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2015-06-05T18:19:34Z</dcterms:created>
  <dcterms:modified xsi:type="dcterms:W3CDTF">2020-03-28T19:18:04Z</dcterms:modified>
</cp:coreProperties>
</file>