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hidePivotFieldList="1"/>
  <bookViews>
    <workbookView xWindow="-120" yWindow="-120" windowWidth="23256" windowHeight="13176" activeTab="1"/>
  </bookViews>
  <sheets>
    <sheet name="DR" sheetId="1" r:id="rId1"/>
    <sheet name="Sources" sheetId="5" r:id="rId2"/>
    <sheet name="Calendrier" sheetId="6" r:id="rId3"/>
  </sheets>
  <definedNames>
    <definedName name="_xlnm._FilterDatabase" localSheetId="0" hidden="1">DR!$D$1:$D$954</definedName>
    <definedName name="ListeCollab">OFFSET(DR!$C$2,MATCH(VLOOKUP(Calendrier!$F$4,Sources!$G$2:$H$7,2,FALSE),Planning[Site],0)-1,0,COUNTIF(Planning[Site],VLOOKUP(Calendrier!$F$4,Sources!$G$2:$H$7,2,FALSE)))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M6" i="6" l="1"/>
  <c r="AN6" i="6"/>
  <c r="AL6" i="6"/>
  <c r="A6" i="6"/>
  <c r="J1" i="5" l="1"/>
  <c r="J12" i="5" s="1"/>
  <c r="J13" i="5" l="1"/>
  <c r="J6" i="5"/>
  <c r="J14" i="5"/>
  <c r="J7" i="5"/>
  <c r="J15" i="5"/>
  <c r="J3" i="5"/>
  <c r="J11" i="5"/>
  <c r="J4" i="5"/>
  <c r="A37" i="6" a="1"/>
  <c r="A37" i="6" s="1"/>
  <c r="A36" i="6" a="1"/>
  <c r="A36" i="6" s="1"/>
  <c r="A35" i="6" a="1"/>
  <c r="A35" i="6" s="1"/>
  <c r="A34" i="6" a="1"/>
  <c r="A34" i="6" s="1"/>
  <c r="A33" i="6" a="1"/>
  <c r="A33" i="6" s="1"/>
  <c r="A32" i="6" a="1"/>
  <c r="A32" i="6" s="1"/>
  <c r="A31" i="6" a="1"/>
  <c r="A31" i="6" s="1"/>
  <c r="A30" i="6" a="1"/>
  <c r="A30" i="6" s="1"/>
  <c r="A29" i="6" a="1"/>
  <c r="A29" i="6" s="1"/>
  <c r="A28" i="6" a="1"/>
  <c r="A28" i="6" s="1"/>
  <c r="A27" i="6" a="1"/>
  <c r="A27" i="6" s="1"/>
  <c r="A26" i="6" a="1"/>
  <c r="A26" i="6" s="1"/>
  <c r="A25" i="6" a="1"/>
  <c r="A25" i="6" s="1"/>
  <c r="A24" i="6" a="1"/>
  <c r="A24" i="6" s="1"/>
  <c r="A23" i="6" a="1"/>
  <c r="A23" i="6" s="1"/>
  <c r="A22" i="6" a="1"/>
  <c r="A22" i="6" s="1"/>
  <c r="A21" i="6" a="1"/>
  <c r="A21" i="6" s="1"/>
  <c r="A20" i="6" a="1"/>
  <c r="A20" i="6" s="1"/>
  <c r="A19" i="6" a="1"/>
  <c r="A19" i="6" s="1"/>
  <c r="A18" i="6" a="1"/>
  <c r="A18" i="6" s="1"/>
  <c r="A17" i="6" a="1"/>
  <c r="A17" i="6" s="1"/>
  <c r="A16" i="6" a="1"/>
  <c r="A16" i="6" s="1"/>
  <c r="A15" i="6" a="1"/>
  <c r="A15" i="6" s="1"/>
  <c r="A14" i="6" a="1"/>
  <c r="A14" i="6" s="1"/>
  <c r="A13" i="6" a="1"/>
  <c r="A13" i="6" s="1"/>
  <c r="A12" i="6" a="1"/>
  <c r="A12" i="6" s="1"/>
  <c r="A11" i="6" a="1"/>
  <c r="A11" i="6" s="1"/>
  <c r="A10" i="6" a="1"/>
  <c r="A10" i="6" s="1"/>
  <c r="A9" i="6" a="1"/>
  <c r="A9" i="6" s="1"/>
  <c r="A8" i="6" a="1"/>
  <c r="A8" i="6" s="1"/>
  <c r="F8" i="6" s="1"/>
  <c r="J10" i="5" l="1"/>
  <c r="J8" i="5"/>
  <c r="J5" i="5"/>
  <c r="J9" i="5"/>
  <c r="E10" i="6"/>
  <c r="B10" i="6"/>
  <c r="F10" i="6"/>
  <c r="D10" i="6"/>
  <c r="C10" i="6"/>
  <c r="E22" i="6"/>
  <c r="B22" i="6"/>
  <c r="F22" i="6"/>
  <c r="D22" i="6"/>
  <c r="C22" i="6"/>
  <c r="E30" i="6"/>
  <c r="B30" i="6"/>
  <c r="F30" i="6"/>
  <c r="C30" i="6"/>
  <c r="D30" i="6"/>
  <c r="E34" i="6"/>
  <c r="D34" i="6"/>
  <c r="B34" i="6"/>
  <c r="F34" i="6"/>
  <c r="C34" i="6"/>
  <c r="D11" i="6"/>
  <c r="C11" i="6"/>
  <c r="E11" i="6"/>
  <c r="B11" i="6"/>
  <c r="F11" i="6"/>
  <c r="D15" i="6"/>
  <c r="E15" i="6"/>
  <c r="C15" i="6"/>
  <c r="B15" i="6"/>
  <c r="F15" i="6"/>
  <c r="D19" i="6"/>
  <c r="C19" i="6"/>
  <c r="E19" i="6"/>
  <c r="B19" i="6"/>
  <c r="F19" i="6"/>
  <c r="D23" i="6"/>
  <c r="C23" i="6"/>
  <c r="E23" i="6"/>
  <c r="B23" i="6"/>
  <c r="F23" i="6"/>
  <c r="D27" i="6"/>
  <c r="E27" i="6"/>
  <c r="C27" i="6"/>
  <c r="B27" i="6"/>
  <c r="F27" i="6"/>
  <c r="D31" i="6"/>
  <c r="C31" i="6"/>
  <c r="E31" i="6"/>
  <c r="B31" i="6"/>
  <c r="F31" i="6"/>
  <c r="D35" i="6"/>
  <c r="E35" i="6"/>
  <c r="B35" i="6"/>
  <c r="F35" i="6"/>
  <c r="C35" i="6"/>
  <c r="E18" i="6"/>
  <c r="B18" i="6"/>
  <c r="F18" i="6"/>
  <c r="C18" i="6"/>
  <c r="D18" i="6"/>
  <c r="C12" i="6"/>
  <c r="D12" i="6"/>
  <c r="F12" i="6"/>
  <c r="E12" i="6"/>
  <c r="B12" i="6"/>
  <c r="C16" i="6"/>
  <c r="F16" i="6"/>
  <c r="D16" i="6"/>
  <c r="E16" i="6"/>
  <c r="B16" i="6"/>
  <c r="C20" i="6"/>
  <c r="D20" i="6"/>
  <c r="B20" i="6"/>
  <c r="E20" i="6"/>
  <c r="F20" i="6"/>
  <c r="C24" i="6"/>
  <c r="D24" i="6"/>
  <c r="F24" i="6"/>
  <c r="E24" i="6"/>
  <c r="B24" i="6"/>
  <c r="C28" i="6"/>
  <c r="B28" i="6"/>
  <c r="D28" i="6"/>
  <c r="E28" i="6"/>
  <c r="F28" i="6"/>
  <c r="C32" i="6"/>
  <c r="D32" i="6"/>
  <c r="B32" i="6"/>
  <c r="E32" i="6"/>
  <c r="F32" i="6"/>
  <c r="C36" i="6"/>
  <c r="B36" i="6"/>
  <c r="D36" i="6"/>
  <c r="F36" i="6"/>
  <c r="E36" i="6"/>
  <c r="E14" i="6"/>
  <c r="B14" i="6"/>
  <c r="F14" i="6"/>
  <c r="C14" i="6"/>
  <c r="D14" i="6"/>
  <c r="E26" i="6"/>
  <c r="B26" i="6"/>
  <c r="F26" i="6"/>
  <c r="C26" i="6"/>
  <c r="D26" i="6"/>
  <c r="B9" i="6"/>
  <c r="F9" i="6"/>
  <c r="C9" i="6"/>
  <c r="D9" i="6"/>
  <c r="E9" i="6"/>
  <c r="B13" i="6"/>
  <c r="F13" i="6"/>
  <c r="E13" i="6"/>
  <c r="C13" i="6"/>
  <c r="D13" i="6"/>
  <c r="B17" i="6"/>
  <c r="F17" i="6"/>
  <c r="C17" i="6"/>
  <c r="E17" i="6"/>
  <c r="D17" i="6"/>
  <c r="B21" i="6"/>
  <c r="F21" i="6"/>
  <c r="E21" i="6"/>
  <c r="C21" i="6"/>
  <c r="D21" i="6"/>
  <c r="B25" i="6"/>
  <c r="F25" i="6"/>
  <c r="E25" i="6"/>
  <c r="C25" i="6"/>
  <c r="D25" i="6"/>
  <c r="B29" i="6"/>
  <c r="F29" i="6"/>
  <c r="C29" i="6"/>
  <c r="E29" i="6"/>
  <c r="D29" i="6"/>
  <c r="B33" i="6"/>
  <c r="F33" i="6"/>
  <c r="C33" i="6"/>
  <c r="E33" i="6"/>
  <c r="D33" i="6"/>
  <c r="B37" i="6"/>
  <c r="F37" i="6"/>
  <c r="C37" i="6"/>
  <c r="D37" i="6"/>
  <c r="E37" i="6"/>
  <c r="D8" i="6"/>
  <c r="E8" i="6"/>
  <c r="B8" i="6"/>
  <c r="C8" i="6"/>
  <c r="G6" i="6"/>
  <c r="H6" i="6" s="1"/>
  <c r="I6" i="6" s="1"/>
  <c r="J6" i="6" s="1"/>
  <c r="K6" i="6" s="1"/>
  <c r="L6" i="6" s="1"/>
  <c r="M6" i="6" s="1"/>
  <c r="N6" i="6" s="1"/>
  <c r="O6" i="6" s="1"/>
  <c r="P6" i="6" s="1"/>
  <c r="Q6" i="6" s="1"/>
  <c r="R6" i="6" s="1"/>
  <c r="S6" i="6" s="1"/>
  <c r="T6" i="6" s="1"/>
  <c r="U6" i="6" s="1"/>
  <c r="V6" i="6" s="1"/>
  <c r="W6" i="6" s="1"/>
  <c r="X6" i="6" s="1"/>
  <c r="Y6" i="6" s="1"/>
  <c r="Z6" i="6" s="1"/>
  <c r="AA6" i="6" s="1"/>
  <c r="AB6" i="6" s="1"/>
  <c r="AC6" i="6" s="1"/>
  <c r="AD6" i="6" s="1"/>
  <c r="AE6" i="6" s="1"/>
  <c r="AF6" i="6" s="1"/>
  <c r="AG6" i="6" s="1"/>
  <c r="AH6" i="6" s="1"/>
  <c r="AI6" i="6" s="1"/>
  <c r="AJ6" i="6" s="1"/>
  <c r="AK6" i="6" s="1"/>
  <c r="Y76" i="1" l="1"/>
  <c r="V3" i="1"/>
  <c r="V76" i="1"/>
  <c r="V75" i="1"/>
  <c r="V74" i="1"/>
  <c r="V73" i="1"/>
  <c r="V72" i="1"/>
  <c r="V71" i="1"/>
  <c r="V70" i="1"/>
  <c r="V69" i="1"/>
  <c r="V68" i="1"/>
  <c r="V67" i="1"/>
  <c r="V66" i="1"/>
  <c r="V65" i="1"/>
  <c r="V64" i="1"/>
  <c r="V63" i="1"/>
  <c r="V62" i="1"/>
  <c r="V61" i="1"/>
  <c r="V60" i="1"/>
  <c r="V59" i="1"/>
  <c r="V58" i="1"/>
  <c r="V57" i="1"/>
  <c r="V56" i="1"/>
  <c r="V55" i="1"/>
  <c r="V54" i="1"/>
  <c r="V53" i="1"/>
  <c r="V52" i="1"/>
  <c r="V51" i="1"/>
  <c r="V50" i="1"/>
  <c r="V49" i="1"/>
  <c r="V48" i="1"/>
  <c r="V47" i="1"/>
  <c r="V46" i="1"/>
  <c r="V45" i="1"/>
  <c r="V44" i="1"/>
  <c r="V43" i="1"/>
  <c r="V42" i="1"/>
  <c r="V41" i="1"/>
  <c r="V40" i="1"/>
  <c r="V39" i="1"/>
  <c r="V38" i="1"/>
  <c r="V37" i="1"/>
  <c r="V36" i="1"/>
  <c r="V35" i="1"/>
  <c r="V34" i="1"/>
  <c r="V33" i="1"/>
  <c r="V32" i="1"/>
  <c r="V31" i="1"/>
  <c r="V30" i="1"/>
  <c r="V29" i="1"/>
  <c r="V28" i="1"/>
  <c r="V27" i="1"/>
  <c r="V26" i="1"/>
  <c r="V25" i="1"/>
  <c r="V24" i="1"/>
  <c r="V23" i="1"/>
  <c r="V22" i="1"/>
  <c r="V21" i="1"/>
  <c r="V20" i="1"/>
  <c r="V19" i="1"/>
  <c r="V18" i="1"/>
  <c r="V17" i="1"/>
  <c r="V16" i="1"/>
  <c r="V15" i="1"/>
  <c r="V14" i="1"/>
  <c r="V13" i="1"/>
  <c r="V12" i="1"/>
  <c r="V11" i="1"/>
  <c r="V10" i="1"/>
  <c r="V9" i="1"/>
  <c r="V8" i="1"/>
  <c r="V7" i="1"/>
  <c r="V6" i="1"/>
  <c r="V5" i="1"/>
  <c r="V4" i="1"/>
  <c r="V2" i="1"/>
  <c r="Y75" i="1"/>
  <c r="Y74" i="1"/>
  <c r="Y73" i="1"/>
  <c r="Y72" i="1"/>
  <c r="Y71" i="1"/>
  <c r="Y70" i="1"/>
  <c r="Y69" i="1"/>
  <c r="Y68" i="1"/>
  <c r="Y67" i="1"/>
  <c r="Y66" i="1"/>
  <c r="Y65" i="1"/>
  <c r="Y64" i="1"/>
  <c r="Y63" i="1"/>
  <c r="Y62" i="1"/>
  <c r="Y61" i="1"/>
  <c r="Y60" i="1"/>
  <c r="Y59" i="1"/>
  <c r="Y58" i="1"/>
  <c r="Y57" i="1"/>
  <c r="Y56" i="1"/>
  <c r="Y55" i="1"/>
  <c r="Y54" i="1"/>
  <c r="Y53" i="1"/>
  <c r="Y52" i="1"/>
  <c r="Y51" i="1"/>
  <c r="Y50" i="1"/>
  <c r="Y49" i="1"/>
  <c r="Y48" i="1"/>
  <c r="Y47" i="1"/>
  <c r="Y46" i="1"/>
  <c r="Y45" i="1"/>
  <c r="Y44" i="1"/>
  <c r="Y43" i="1"/>
  <c r="Y42" i="1"/>
  <c r="Y41" i="1"/>
  <c r="Y40" i="1"/>
  <c r="Y39" i="1"/>
  <c r="Y38" i="1"/>
  <c r="Y37" i="1"/>
  <c r="Y36" i="1"/>
  <c r="Y35" i="1"/>
  <c r="Y34" i="1"/>
  <c r="Y33" i="1"/>
  <c r="Y32" i="1"/>
  <c r="Y31" i="1"/>
  <c r="Y30" i="1"/>
  <c r="Y29" i="1"/>
  <c r="Y28" i="1"/>
  <c r="Y27" i="1"/>
  <c r="Y26" i="1"/>
  <c r="Y25" i="1"/>
  <c r="Y24" i="1"/>
  <c r="Y23" i="1"/>
  <c r="Y22" i="1"/>
  <c r="Y21" i="1"/>
  <c r="Y20" i="1"/>
  <c r="Y19" i="1"/>
  <c r="Y18" i="1"/>
  <c r="Y17" i="1"/>
  <c r="Y16" i="1"/>
  <c r="Y15" i="1"/>
  <c r="Y14" i="1"/>
  <c r="Y13" i="1"/>
  <c r="Y12" i="1"/>
  <c r="Y11" i="1"/>
  <c r="Y10" i="1"/>
  <c r="Y9" i="1"/>
  <c r="Y8" i="1"/>
  <c r="Y7" i="1"/>
  <c r="Y6" i="1"/>
  <c r="Y5" i="1"/>
  <c r="Y4" i="1"/>
  <c r="Y3" i="1"/>
  <c r="Y2" i="1"/>
  <c r="S2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16" i="1"/>
  <c r="S15" i="1"/>
  <c r="S11" i="1"/>
  <c r="S12" i="1"/>
  <c r="S13" i="1"/>
  <c r="S14" i="1"/>
  <c r="S8" i="1"/>
  <c r="S9" i="1"/>
  <c r="S10" i="1"/>
  <c r="S7" i="1"/>
  <c r="S6" i="1"/>
  <c r="S5" i="1"/>
  <c r="S4" i="1"/>
  <c r="S3" i="1"/>
  <c r="K19" i="1" l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3" i="1"/>
  <c r="K2" i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<sst xmlns="http://schemas.openxmlformats.org/spreadsheetml/2006/main" count="926" uniqueCount="257">
  <si>
    <t>Secteur</t>
  </si>
  <si>
    <t>Site</t>
  </si>
  <si>
    <t>Matricule</t>
  </si>
  <si>
    <t>Civilité</t>
  </si>
  <si>
    <t>Nom</t>
  </si>
  <si>
    <t>Nom de 
jeune fille</t>
  </si>
  <si>
    <t>Prénom</t>
  </si>
  <si>
    <t>Contrat</t>
  </si>
  <si>
    <t>Situation
Maritale</t>
  </si>
  <si>
    <t>Horaire
Mensuel</t>
  </si>
  <si>
    <t>Tx 
Horaire</t>
  </si>
  <si>
    <t>Salaire</t>
  </si>
  <si>
    <t>Prime
Fonction</t>
  </si>
  <si>
    <t>Prime
PAC</t>
  </si>
  <si>
    <t>Prime
Gestion</t>
  </si>
  <si>
    <t>Ancienneté
Reprise</t>
  </si>
  <si>
    <t>01049 SAFRAN PARIS SACLAY</t>
  </si>
  <si>
    <t>I</t>
  </si>
  <si>
    <t>CELIBATAIRE</t>
  </si>
  <si>
    <t/>
  </si>
  <si>
    <t>MARIE(E)</t>
  </si>
  <si>
    <t>DIVORCE(E)</t>
  </si>
  <si>
    <t>06420 RIE CARRE DAUMESNIL</t>
  </si>
  <si>
    <t>06510 MGEN</t>
  </si>
  <si>
    <t>PACSE(E)</t>
  </si>
  <si>
    <t>06512 MGEN CLUB</t>
  </si>
  <si>
    <t>A</t>
  </si>
  <si>
    <t>01050 SAFRAN CAMPUS</t>
  </si>
  <si>
    <t>06578 EUROPE 1</t>
  </si>
  <si>
    <t xml:space="preserve">CP Acquis </t>
  </si>
  <si>
    <t>CP Pris</t>
  </si>
  <si>
    <t>CP Restant</t>
  </si>
  <si>
    <t>RTT Acquis</t>
  </si>
  <si>
    <t xml:space="preserve">RTT Pris </t>
  </si>
  <si>
    <t>RTT Restant</t>
  </si>
  <si>
    <t xml:space="preserve">CA Acquis </t>
  </si>
  <si>
    <t>CA Pris</t>
  </si>
  <si>
    <t>CA Restant</t>
  </si>
  <si>
    <t>Mr</t>
  </si>
  <si>
    <t xml:space="preserve">Mme </t>
  </si>
  <si>
    <t xml:space="preserve">Site </t>
  </si>
  <si>
    <t xml:space="preserve">Mois </t>
  </si>
  <si>
    <t>Numéros</t>
  </si>
  <si>
    <t xml:space="preserve">Janvier 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</si>
  <si>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</si>
  <si>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</si>
  <si>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</si>
  <si>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</si>
  <si>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</si>
  <si>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</si>
  <si>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</si>
  <si>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</si>
  <si>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</si>
  <si>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</si>
  <si>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</si>
  <si>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Années</t>
  </si>
  <si>
    <t xml:space="preserve">Année : </t>
  </si>
  <si>
    <t xml:space="preserve">Mois : </t>
  </si>
  <si>
    <t>Sites</t>
  </si>
  <si>
    <t xml:space="preserve">RIE Carre Daumesnil </t>
  </si>
  <si>
    <t>Europe 1</t>
  </si>
  <si>
    <t>Safran Campus</t>
  </si>
  <si>
    <t xml:space="preserve">Safran Saclay </t>
  </si>
  <si>
    <t xml:space="preserve">MGEN Self </t>
  </si>
  <si>
    <t>MGEN Club</t>
  </si>
  <si>
    <t>Site2</t>
  </si>
  <si>
    <t>NOM 80</t>
  </si>
  <si>
    <t>NOM 00</t>
  </si>
  <si>
    <t>NOM 115</t>
  </si>
  <si>
    <t>NOM 92</t>
  </si>
  <si>
    <t>NOM 01</t>
  </si>
  <si>
    <t>NOM 02</t>
  </si>
  <si>
    <t>NOM 03</t>
  </si>
  <si>
    <t>NOM 04</t>
  </si>
  <si>
    <t>NOM 05</t>
  </si>
  <si>
    <t>NOM 06</t>
  </si>
  <si>
    <t>NOM 07</t>
  </si>
  <si>
    <t>NOM 08</t>
  </si>
  <si>
    <t>NOM 09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</si>
  <si>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</si>
  <si>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</si>
  <si>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</si>
  <si>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</si>
  <si>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</si>
  <si>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</si>
  <si>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</si>
  <si>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</si>
  <si>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</si>
  <si>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</si>
  <si>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</si>
  <si>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</si>
  <si>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</si>
  <si>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</si>
  <si>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</si>
  <si>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</si>
  <si>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</si>
  <si>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</si>
  <si>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NOM 28</t>
  </si>
  <si>
    <t>NOM 29</t>
  </si>
  <si>
    <t>NOM 30</t>
  </si>
  <si>
    <t>NOM 31</t>
  </si>
  <si>
    <t>NOM 32</t>
  </si>
  <si>
    <t>NOM 33</t>
  </si>
  <si>
    <t>NOM 34</t>
  </si>
  <si>
    <t>NOM 35</t>
  </si>
  <si>
    <t>NOM 36</t>
  </si>
  <si>
    <t>NOM 37</t>
  </si>
  <si>
    <t>NOM 38</t>
  </si>
  <si>
    <t>NOM 39</t>
  </si>
  <si>
    <t>NOM 40</t>
  </si>
  <si>
    <t>NOM 41</t>
  </si>
  <si>
    <t>NOM 42</t>
  </si>
  <si>
    <t>NOM 43</t>
  </si>
  <si>
    <t>NOM 44</t>
  </si>
  <si>
    <t>NOM 45</t>
  </si>
  <si>
    <t>NOM 46</t>
  </si>
  <si>
    <t>NOM 47</t>
  </si>
  <si>
    <t>NOM 48</t>
  </si>
  <si>
    <t>NOM 49</t>
  </si>
  <si>
    <t>NOM 50</t>
  </si>
  <si>
    <t>NOM 51</t>
  </si>
  <si>
    <t>NOM 52</t>
  </si>
  <si>
    <t>NOM 53</t>
  </si>
  <si>
    <t>NOM 54</t>
  </si>
  <si>
    <t>NOM 55</t>
  </si>
  <si>
    <t>NOM 56</t>
  </si>
  <si>
    <t>NOM 57</t>
  </si>
  <si>
    <t>NOM 58</t>
  </si>
  <si>
    <t>NOM 59</t>
  </si>
  <si>
    <t>NOM 60</t>
  </si>
  <si>
    <t>NOM 61</t>
  </si>
  <si>
    <t>NOM 62</t>
  </si>
  <si>
    <t>NOM 63</t>
  </si>
  <si>
    <t>NOM 64</t>
  </si>
  <si>
    <t>NOM 65</t>
  </si>
  <si>
    <t>NOM 66</t>
  </si>
  <si>
    <t>NOM 67</t>
  </si>
  <si>
    <t>NOM A</t>
  </si>
  <si>
    <t>NOM B</t>
  </si>
  <si>
    <t>NOM C</t>
  </si>
  <si>
    <t>NOM D</t>
  </si>
  <si>
    <t>NOM E</t>
  </si>
  <si>
    <t>NOM F</t>
  </si>
  <si>
    <t>NOM G</t>
  </si>
  <si>
    <t>NOM H</t>
  </si>
  <si>
    <t>NOM I</t>
  </si>
  <si>
    <t>NOM J</t>
  </si>
  <si>
    <t>NOM K</t>
  </si>
  <si>
    <t>NOM L</t>
  </si>
  <si>
    <t>NOM M</t>
  </si>
  <si>
    <t>NOM N</t>
  </si>
  <si>
    <t>NOM O</t>
  </si>
  <si>
    <t>Prénom 1</t>
  </si>
  <si>
    <t>Prénom 2</t>
  </si>
  <si>
    <t>Prénom 3</t>
  </si>
  <si>
    <t>Prénom 4</t>
  </si>
  <si>
    <t>Prénom 5</t>
  </si>
  <si>
    <t>Prénom 6</t>
  </si>
  <si>
    <t>Prénom 7</t>
  </si>
  <si>
    <t>Prénom 8</t>
  </si>
  <si>
    <t>Prénom 9</t>
  </si>
  <si>
    <t>Prénom 10</t>
  </si>
  <si>
    <t>Prénom 11</t>
  </si>
  <si>
    <t>Prénom 12</t>
  </si>
  <si>
    <t>Prénom 13</t>
  </si>
  <si>
    <t>Prénom 14</t>
  </si>
  <si>
    <t>Prénom 15</t>
  </si>
  <si>
    <t>Prénom 16</t>
  </si>
  <si>
    <t>Prénom 17</t>
  </si>
  <si>
    <t>Prénom 18</t>
  </si>
  <si>
    <t>Prénom 19</t>
  </si>
  <si>
    <t>Prénom 20</t>
  </si>
  <si>
    <t>Prénom 21</t>
  </si>
  <si>
    <t>Prénom 22</t>
  </si>
  <si>
    <t>Prénom 23</t>
  </si>
  <si>
    <t>Prénom 24</t>
  </si>
  <si>
    <t>Prénom 25</t>
  </si>
  <si>
    <t>Prénom 26</t>
  </si>
  <si>
    <t>Prénom 27</t>
  </si>
  <si>
    <t>Prénom 28</t>
  </si>
  <si>
    <t>Prénom 29</t>
  </si>
  <si>
    <t>Prénom 30</t>
  </si>
  <si>
    <t>Prénom 31</t>
  </si>
  <si>
    <t>Prénom 32</t>
  </si>
  <si>
    <t>Prénom 33</t>
  </si>
  <si>
    <t>Prénom 34</t>
  </si>
  <si>
    <t>Prénom 35</t>
  </si>
  <si>
    <t>Prénom 36</t>
  </si>
  <si>
    <t>Prénom 37</t>
  </si>
  <si>
    <t>Prénom 38</t>
  </si>
  <si>
    <t>Prénom 39</t>
  </si>
  <si>
    <t>Prénom 40</t>
  </si>
  <si>
    <t>Prénom 41</t>
  </si>
  <si>
    <t>Prénom 42</t>
  </si>
  <si>
    <t>Prénom 43</t>
  </si>
  <si>
    <t>Prénom 44</t>
  </si>
  <si>
    <t>Prénom 45</t>
  </si>
  <si>
    <t>Prénom 46</t>
  </si>
  <si>
    <t>Prénom 47</t>
  </si>
  <si>
    <t>Prénom 48</t>
  </si>
  <si>
    <t>Prénom 49</t>
  </si>
  <si>
    <t>Prénom 50</t>
  </si>
  <si>
    <t>Prénom 51</t>
  </si>
  <si>
    <t>Prénom 52</t>
  </si>
  <si>
    <t>Prénom 53</t>
  </si>
  <si>
    <t>Prénom 54</t>
  </si>
  <si>
    <t>Prénom 55</t>
  </si>
  <si>
    <t>Prénom 56</t>
  </si>
  <si>
    <t>Prénom 57</t>
  </si>
  <si>
    <t>Prénom 58</t>
  </si>
  <si>
    <t>Prénom 59</t>
  </si>
  <si>
    <t>Prénom 60</t>
  </si>
  <si>
    <t>Prénom 61</t>
  </si>
  <si>
    <t>Prénom 62</t>
  </si>
  <si>
    <t>Prénom 63</t>
  </si>
  <si>
    <t>Prénom 64</t>
  </si>
  <si>
    <t>Prénom 65</t>
  </si>
  <si>
    <t>Prénom 66</t>
  </si>
  <si>
    <t>Prénom 67</t>
  </si>
  <si>
    <t>Prénom 68</t>
  </si>
  <si>
    <t>Prénom 69</t>
  </si>
  <si>
    <t>Prénom 70</t>
  </si>
  <si>
    <t>Prénom 71</t>
  </si>
  <si>
    <t>Prénom 72</t>
  </si>
  <si>
    <t>Prénom 73</t>
  </si>
  <si>
    <t>Prénom 74</t>
  </si>
  <si>
    <t>Prénom 75</t>
  </si>
  <si>
    <t>VM</t>
  </si>
  <si>
    <t xml:space="preserve">Matricule </t>
  </si>
  <si>
    <t xml:space="preserve">Noms </t>
  </si>
  <si>
    <t xml:space="preserve">Prénoms </t>
  </si>
  <si>
    <t>Année</t>
  </si>
  <si>
    <t>1er Janvier</t>
  </si>
  <si>
    <t>Pâques</t>
  </si>
  <si>
    <t>Lundi de Pâques</t>
  </si>
  <si>
    <t>1er Mai</t>
  </si>
  <si>
    <t>Ascenscion</t>
  </si>
  <si>
    <t>Pentecôte</t>
  </si>
  <si>
    <t>Lundi de Pentecôte</t>
  </si>
  <si>
    <t>15 Aout</t>
  </si>
  <si>
    <t>1er Novembre</t>
  </si>
  <si>
    <t>Solde CP</t>
  </si>
  <si>
    <t>Solde CA</t>
  </si>
  <si>
    <t>Solde RTT</t>
  </si>
  <si>
    <t>P</t>
  </si>
  <si>
    <t xml:space="preserve">Présent </t>
  </si>
  <si>
    <t>CP</t>
  </si>
  <si>
    <t>Congés Payés</t>
  </si>
  <si>
    <t>M</t>
  </si>
  <si>
    <t xml:space="preserve">Maladie </t>
  </si>
  <si>
    <t>ANP</t>
  </si>
  <si>
    <t>AP</t>
  </si>
  <si>
    <t>Absence non payée</t>
  </si>
  <si>
    <t>Absence payée</t>
  </si>
  <si>
    <t>RTT</t>
  </si>
  <si>
    <t>F</t>
  </si>
  <si>
    <t>Jour Férié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</si>
</sst>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8" formatCode="#,##0.00\ &quot;€&quot;;[Red]\-#,##0.00\ &quot;€&quot;"/>
    <numFmt numFmtId="164" formatCode="#,##0.00\ &quot;€&quot;"/>
    <numFmt numFmtId="165" formatCode="0.0"/>
    <numFmt numFmtId="166" formatCode="dddd\ dd"/>
    <numFmt numFmtId="168" formatCode="[$-40C]mmmmm\-yy;@"/>
  </numFmts>
  <fonts count="12" x14ac:knownFonts="1">
    <font>
      <sz val="10"/>
      <color rgb="FF000000"/>
      <name val="Arial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0"/>
      <color rgb="FF000000"/>
      <name val="Arial"/>
      <family val="2"/>
    </font>
    <font>
      <sz val="8"/>
      <name val="Arial"/>
      <family val="2"/>
    </font>
    <font>
      <b/>
      <sz val="10"/>
      <color rgb="FF000000"/>
      <name val="Calibri"/>
      <family val="2"/>
      <scheme val="minor"/>
    </font>
    <font>
      <b/>
      <sz val="10"/>
      <color rgb="FF000000"/>
      <name val="Arial"/>
      <family val="2"/>
    </font>
    <font>
      <b/>
      <sz val="8"/>
      <color rgb="FF000000"/>
      <name val="Arial"/>
      <family val="2"/>
    </font>
    <font>
      <sz val="26"/>
      <color rgb="FF000000"/>
      <name val="Calibri"/>
      <family val="2"/>
      <scheme val="minor"/>
    </font>
    <font>
      <sz val="26"/>
      <color rgb="FF000000"/>
      <name val="Calibri"/>
      <family val="2"/>
      <scheme val="maj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79998168889431442"/>
        <bgColor indexed="64"/>
      </patternFill>
    </fill>
  </fills>
  <borders count="27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6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02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left" vertical="center"/>
    </xf>
    <xf numFmtId="4" fontId="1" fillId="0" borderId="0" xfId="0" applyNumberFormat="1" applyFont="1" applyAlignment="1">
      <alignment horizontal="right" vertical="center"/>
    </xf>
    <xf numFmtId="164" fontId="1" fillId="0" borderId="0" xfId="0" applyNumberFormat="1" applyFont="1" applyAlignment="1">
      <alignment horizontal="right" vertical="center"/>
    </xf>
    <xf numFmtId="0" fontId="1" fillId="0" borderId="0" xfId="0" applyFont="1" applyAlignment="1"/>
    <xf numFmtId="164" fontId="1" fillId="0" borderId="0" xfId="0" applyNumberFormat="1" applyFont="1" applyFill="1" applyAlignment="1">
      <alignment horizontal="right" vertical="center"/>
    </xf>
    <xf numFmtId="0" fontId="0" fillId="0" borderId="0" xfId="0" applyFont="1" applyFill="1" applyAlignment="1"/>
    <xf numFmtId="164" fontId="1" fillId="0" borderId="1" xfId="0" applyNumberFormat="1" applyFont="1" applyFill="1" applyBorder="1" applyAlignment="1">
      <alignment horizontal="right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4" fontId="1" fillId="0" borderId="1" xfId="0" applyNumberFormat="1" applyFont="1" applyFill="1" applyBorder="1" applyAlignment="1">
      <alignment horizontal="right" vertical="center"/>
    </xf>
    <xf numFmtId="4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164" fontId="1" fillId="2" borderId="0" xfId="0" applyNumberFormat="1" applyFont="1" applyFill="1" applyAlignment="1">
      <alignment horizontal="right" vertical="center"/>
    </xf>
    <xf numFmtId="164" fontId="3" fillId="3" borderId="0" xfId="0" applyNumberFormat="1" applyFont="1" applyFill="1" applyAlignment="1">
      <alignment horizontal="right" vertical="center"/>
    </xf>
    <xf numFmtId="8" fontId="1" fillId="0" borderId="0" xfId="0" applyNumberFormat="1" applyFont="1" applyAlignment="1">
      <alignment horizontal="center" vertical="center"/>
    </xf>
    <xf numFmtId="8" fontId="1" fillId="0" borderId="0" xfId="0" applyNumberFormat="1" applyFont="1" applyAlignment="1">
      <alignment horizontal="right" vertical="center"/>
    </xf>
    <xf numFmtId="8" fontId="1" fillId="0" borderId="0" xfId="0" applyNumberFormat="1" applyFont="1" applyAlignment="1">
      <alignment horizontal="left" vertical="center"/>
    </xf>
    <xf numFmtId="8" fontId="0" fillId="0" borderId="0" xfId="0" applyNumberFormat="1" applyFont="1" applyAlignment="1"/>
    <xf numFmtId="165" fontId="1" fillId="0" borderId="0" xfId="0" applyNumberFormat="1" applyFont="1" applyAlignment="1">
      <alignment horizontal="center" vertical="center" wrapText="1"/>
    </xf>
    <xf numFmtId="165" fontId="0" fillId="0" borderId="0" xfId="0" applyNumberFormat="1" applyFont="1" applyAlignment="1">
      <alignment horizontal="center"/>
    </xf>
    <xf numFmtId="165" fontId="0" fillId="0" borderId="0" xfId="0" applyNumberFormat="1" applyFont="1" applyFill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165" fontId="1" fillId="0" borderId="0" xfId="0" applyNumberFormat="1" applyFont="1" applyAlignment="1">
      <alignment horizontal="center"/>
    </xf>
    <xf numFmtId="165" fontId="1" fillId="0" borderId="1" xfId="0" applyNumberFormat="1" applyFont="1" applyFill="1" applyBorder="1" applyAlignment="1">
      <alignment horizontal="center" vertical="center"/>
    </xf>
    <xf numFmtId="164" fontId="4" fillId="0" borderId="0" xfId="0" applyNumberFormat="1" applyFont="1" applyAlignment="1">
      <alignment horizontal="right" vertical="center"/>
    </xf>
    <xf numFmtId="8" fontId="1" fillId="0" borderId="0" xfId="0" applyNumberFormat="1" applyFont="1" applyFill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/>
    <xf numFmtId="0" fontId="4" fillId="0" borderId="0" xfId="0" applyFont="1" applyAlignment="1">
      <alignment horizontal="left" vertical="center"/>
    </xf>
    <xf numFmtId="4" fontId="4" fillId="0" borderId="0" xfId="0" applyNumberFormat="1" applyFont="1" applyAlignment="1">
      <alignment horizontal="right" vertical="center"/>
    </xf>
    <xf numFmtId="165" fontId="4" fillId="0" borderId="0" xfId="0" applyNumberFormat="1" applyFont="1" applyAlignment="1">
      <alignment horizont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0" fillId="0" borderId="2" xfId="0" applyFont="1" applyBorder="1" applyAlignment="1"/>
    <xf numFmtId="0" fontId="0" fillId="3" borderId="2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horizontal="left"/>
    </xf>
    <xf numFmtId="0" fontId="5" fillId="0" borderId="0" xfId="0" applyFont="1" applyAlignment="1"/>
    <xf numFmtId="0" fontId="2" fillId="0" borderId="1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8" fontId="2" fillId="0" borderId="0" xfId="0" applyNumberFormat="1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4" fillId="0" borderId="0" xfId="0" applyFont="1" applyAlignment="1">
      <alignment horizontal="left"/>
    </xf>
    <xf numFmtId="0" fontId="5" fillId="3" borderId="2" xfId="0" applyFont="1" applyFill="1" applyBorder="1" applyAlignment="1">
      <alignment horizontal="center" vertical="center"/>
    </xf>
    <xf numFmtId="166" fontId="7" fillId="0" borderId="2" xfId="0" applyNumberFormat="1" applyFont="1" applyBorder="1" applyAlignment="1">
      <alignment horizontal="center" vertical="center" textRotation="90"/>
    </xf>
    <xf numFmtId="0" fontId="5" fillId="0" borderId="0" xfId="0" applyNumberFormat="1" applyFont="1" applyAlignment="1">
      <alignment horizontal="left" vertical="center"/>
    </xf>
    <xf numFmtId="14" fontId="0" fillId="0" borderId="0" xfId="0" applyNumberFormat="1" applyFont="1" applyAlignment="1"/>
    <xf numFmtId="16" fontId="5" fillId="0" borderId="0" xfId="0" applyNumberFormat="1" applyFont="1" applyAlignment="1">
      <alignment horizontal="left" vertical="center"/>
    </xf>
    <xf numFmtId="16" fontId="0" fillId="0" borderId="0" xfId="0" applyNumberFormat="1" applyFont="1" applyAlignment="1">
      <alignment horizontal="left" vertical="center"/>
    </xf>
    <xf numFmtId="0" fontId="0" fillId="0" borderId="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166" fontId="7" fillId="0" borderId="5" xfId="0" applyNumberFormat="1" applyFont="1" applyBorder="1" applyAlignment="1">
      <alignment horizontal="center" vertical="center" textRotation="90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16" xfId="0" applyFont="1" applyBorder="1" applyAlignment="1"/>
    <xf numFmtId="0" fontId="0" fillId="0" borderId="18" xfId="0" applyFont="1" applyBorder="1" applyAlignment="1"/>
    <xf numFmtId="0" fontId="0" fillId="0" borderId="19" xfId="0" applyFont="1" applyBorder="1" applyAlignment="1"/>
    <xf numFmtId="0" fontId="0" fillId="0" borderId="20" xfId="0" applyFont="1" applyBorder="1" applyAlignment="1"/>
    <xf numFmtId="0" fontId="0" fillId="0" borderId="21" xfId="0" applyFont="1" applyBorder="1" applyAlignment="1"/>
    <xf numFmtId="0" fontId="0" fillId="0" borderId="1" xfId="0" applyFont="1" applyBorder="1" applyAlignment="1"/>
    <xf numFmtId="0" fontId="0" fillId="0" borderId="22" xfId="0" applyFont="1" applyBorder="1" applyAlignment="1"/>
    <xf numFmtId="0" fontId="0" fillId="0" borderId="23" xfId="0" applyFont="1" applyBorder="1" applyAlignment="1"/>
    <xf numFmtId="0" fontId="0" fillId="0" borderId="24" xfId="0" applyFont="1" applyBorder="1" applyAlignment="1"/>
    <xf numFmtId="0" fontId="0" fillId="0" borderId="25" xfId="0" applyFont="1" applyBorder="1" applyAlignment="1"/>
    <xf numFmtId="166" fontId="7" fillId="0" borderId="4" xfId="0" applyNumberFormat="1" applyFont="1" applyBorder="1" applyAlignment="1">
      <alignment horizontal="center" vertical="center" textRotation="90"/>
    </xf>
    <xf numFmtId="166" fontId="7" fillId="0" borderId="7" xfId="0" applyNumberFormat="1" applyFont="1" applyFill="1" applyBorder="1" applyAlignment="1">
      <alignment horizontal="center" vertical="center" textRotation="90"/>
    </xf>
    <xf numFmtId="166" fontId="7" fillId="0" borderId="8" xfId="0" applyNumberFormat="1" applyFont="1" applyFill="1" applyBorder="1" applyAlignment="1">
      <alignment horizontal="center" vertical="center" textRotation="90"/>
    </xf>
    <xf numFmtId="166" fontId="7" fillId="0" borderId="9" xfId="0" applyNumberFormat="1" applyFont="1" applyFill="1" applyBorder="1" applyAlignment="1">
      <alignment horizontal="center" vertical="center" textRotation="90"/>
    </xf>
    <xf numFmtId="0" fontId="9" fillId="0" borderId="6" xfId="0" applyFont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9" fillId="7" borderId="6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9" fillId="6" borderId="6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textRotation="90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168" fontId="11" fillId="0" borderId="1" xfId="0" applyNumberFormat="1" applyFont="1" applyBorder="1" applyAlignment="1">
      <alignment horizontal="center" vertical="center"/>
    </xf>
    <xf numFmtId="168" fontId="11" fillId="0" borderId="26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5" borderId="6" xfId="0" applyFont="1" applyFill="1" applyBorder="1" applyAlignment="1">
      <alignment horizontal="center" vertical="center"/>
    </xf>
  </cellXfs>
  <cellStyles count="1">
    <cellStyle name="Normal" xfId="0" builtinId="0"/>
  </cellStyles>
  <dxfs count="55"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</dxf>
    <dxf>
      <font>
        <b/>
        <i val="0"/>
      </font>
      <fill>
        <patternFill>
          <bgColor rgb="FFFFC000"/>
        </patternFill>
      </fill>
    </dxf>
    <dxf>
      <font>
        <b/>
        <i val="0"/>
      </font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Planning" displayName="Planning" ref="A1:H76" totalsRowShown="0" headerRowDxfId="54" dataDxfId="53">
  <autoFilter ref="A1:H76"/>
  <tableColumns count="8">
    <tableColumn id="1" name="Secteur" dataDxfId="52"/>
    <tableColumn id="2" name="Site" dataDxfId="51"/>
    <tableColumn id="3" name="Matricule" dataDxfId="50"/>
    <tableColumn id="4" name="Civilité" dataDxfId="49"/>
    <tableColumn id="5" name="Nom" dataDxfId="48"/>
    <tableColumn id="6" name="Nom de _x000a_jeune fille" dataDxfId="47"/>
    <tableColumn id="7" name="Prénom" dataDxfId="46"/>
    <tableColumn id="8" name="Contrat" dataDxfId="45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954"/>
  <sheetViews>
    <sheetView topLeftCell="C1" zoomScale="70" zoomScaleNormal="70" workbookViewId="0">
      <selection activeCell="R2" sqref="R2"/>
    </sheetView>
  </sheetViews>
  <sheetFormatPr baseColWidth="10" defaultColWidth="14.44140625" defaultRowHeight="15" customHeight="1" x14ac:dyDescent="0.25"/>
  <cols>
    <col min="1" max="1" width="17.6640625" bestFit="1" customWidth="1"/>
    <col min="2" max="2" width="29.5546875" bestFit="1" customWidth="1"/>
    <col min="3" max="16" width="11.5546875" customWidth="1"/>
    <col min="17" max="22" width="11.5546875" style="26" customWidth="1"/>
    <col min="23" max="25" width="14.44140625" style="26"/>
  </cols>
  <sheetData>
    <row r="1" spans="1:25" ht="26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25" t="s">
        <v>29</v>
      </c>
      <c r="R1" s="25" t="s">
        <v>30</v>
      </c>
      <c r="S1" s="25" t="s">
        <v>31</v>
      </c>
      <c r="T1" s="25" t="s">
        <v>35</v>
      </c>
      <c r="U1" s="25" t="s">
        <v>36</v>
      </c>
      <c r="V1" s="25" t="s">
        <v>37</v>
      </c>
      <c r="W1" s="25" t="s">
        <v>32</v>
      </c>
      <c r="X1" s="25" t="s">
        <v>33</v>
      </c>
      <c r="Y1" s="25" t="s">
        <v>34</v>
      </c>
    </row>
    <row r="2" spans="1:25" ht="16.5" customHeight="1" x14ac:dyDescent="0.25">
      <c r="A2" s="48" t="s">
        <v>227</v>
      </c>
      <c r="B2" s="4" t="s">
        <v>16</v>
      </c>
      <c r="C2" s="3">
        <v>1</v>
      </c>
      <c r="D2" s="40" t="s">
        <v>38</v>
      </c>
      <c r="E2" s="35" t="s">
        <v>66</v>
      </c>
      <c r="F2" s="4"/>
      <c r="G2" s="40" t="s">
        <v>152</v>
      </c>
      <c r="H2" s="2" t="s">
        <v>17</v>
      </c>
      <c r="I2" s="4" t="s">
        <v>18</v>
      </c>
      <c r="J2" s="5">
        <v>151.66999999999999</v>
      </c>
      <c r="K2" s="6">
        <f>L2/J2</f>
        <v>10.675809322872025</v>
      </c>
      <c r="L2" s="8">
        <v>1619.2</v>
      </c>
      <c r="M2" s="6"/>
      <c r="N2" s="6" t="s">
        <v>19</v>
      </c>
      <c r="O2" s="6" t="s">
        <v>19</v>
      </c>
      <c r="P2" s="6" t="s">
        <v>19</v>
      </c>
      <c r="Q2" s="26">
        <v>25</v>
      </c>
      <c r="S2" s="26">
        <f t="shared" ref="S2:S7" si="0">Q2-R2</f>
        <v>25</v>
      </c>
      <c r="V2" s="26">
        <f t="shared" ref="V2:V65" si="1">T2-U2</f>
        <v>0</v>
      </c>
      <c r="W2" s="26">
        <v>0</v>
      </c>
      <c r="Y2" s="26">
        <f t="shared" ref="Y2:Y65" si="2">W2-X2</f>
        <v>0</v>
      </c>
    </row>
    <row r="3" spans="1:25" ht="16.5" customHeight="1" x14ac:dyDescent="0.25">
      <c r="A3" s="48" t="s">
        <v>227</v>
      </c>
      <c r="B3" s="4" t="s">
        <v>16</v>
      </c>
      <c r="C3" s="3">
        <v>2</v>
      </c>
      <c r="D3" s="40" t="s">
        <v>38</v>
      </c>
      <c r="E3" s="40" t="s">
        <v>67</v>
      </c>
      <c r="F3" s="4"/>
      <c r="G3" s="40" t="s">
        <v>153</v>
      </c>
      <c r="H3" s="2" t="s">
        <v>17</v>
      </c>
      <c r="I3" s="4" t="s">
        <v>18</v>
      </c>
      <c r="J3" s="5">
        <v>151.66999999999999</v>
      </c>
      <c r="K3" s="6">
        <f>L3/J3</f>
        <v>10.17089734291554</v>
      </c>
      <c r="L3" s="8">
        <v>1542.62</v>
      </c>
      <c r="M3" s="6" t="s">
        <v>19</v>
      </c>
      <c r="N3" s="6" t="s">
        <v>19</v>
      </c>
      <c r="O3" s="6" t="s">
        <v>19</v>
      </c>
      <c r="P3" s="19">
        <v>150.6</v>
      </c>
      <c r="Q3" s="26">
        <v>25</v>
      </c>
      <c r="R3" s="26">
        <v>14</v>
      </c>
      <c r="S3" s="26">
        <f t="shared" si="0"/>
        <v>11</v>
      </c>
      <c r="T3" s="26">
        <v>2</v>
      </c>
      <c r="U3" s="26">
        <v>0</v>
      </c>
      <c r="V3" s="26">
        <f>T3-U3</f>
        <v>2</v>
      </c>
      <c r="W3" s="26">
        <v>0</v>
      </c>
      <c r="Y3" s="26">
        <f t="shared" si="2"/>
        <v>0</v>
      </c>
    </row>
    <row r="4" spans="1:25" ht="16.5" customHeight="1" x14ac:dyDescent="0.25">
      <c r="A4" s="48" t="s">
        <v>227</v>
      </c>
      <c r="B4" s="4" t="s">
        <v>16</v>
      </c>
      <c r="C4" s="3">
        <v>3</v>
      </c>
      <c r="D4" s="40" t="s">
        <v>39</v>
      </c>
      <c r="E4" s="40" t="s">
        <v>70</v>
      </c>
      <c r="F4" s="4"/>
      <c r="G4" s="40" t="s">
        <v>154</v>
      </c>
      <c r="H4" s="2" t="s">
        <v>17</v>
      </c>
      <c r="I4" s="4" t="s">
        <v>18</v>
      </c>
      <c r="J4" s="5">
        <v>151.66999999999999</v>
      </c>
      <c r="K4" s="6">
        <f t="shared" ref="K4:K67" si="3">L4/J4</f>
        <v>13.984308037185997</v>
      </c>
      <c r="L4" s="8">
        <v>2121</v>
      </c>
      <c r="M4" s="6" t="s">
        <v>19</v>
      </c>
      <c r="N4" s="6" t="s">
        <v>19</v>
      </c>
      <c r="O4" s="6" t="s">
        <v>19</v>
      </c>
      <c r="P4" s="6" t="s">
        <v>19</v>
      </c>
      <c r="Q4" s="26">
        <v>25</v>
      </c>
      <c r="S4" s="26">
        <f t="shared" si="0"/>
        <v>25</v>
      </c>
      <c r="V4" s="26">
        <f t="shared" si="1"/>
        <v>0</v>
      </c>
      <c r="W4" s="26">
        <v>0</v>
      </c>
      <c r="Y4" s="26">
        <f t="shared" si="2"/>
        <v>0</v>
      </c>
    </row>
    <row r="5" spans="1:25" ht="16.5" customHeight="1" x14ac:dyDescent="0.25">
      <c r="A5" s="48" t="s">
        <v>227</v>
      </c>
      <c r="B5" s="4" t="s">
        <v>16</v>
      </c>
      <c r="C5" s="3">
        <v>4</v>
      </c>
      <c r="D5" s="40" t="s">
        <v>39</v>
      </c>
      <c r="E5" s="40" t="s">
        <v>71</v>
      </c>
      <c r="F5" s="40" t="s">
        <v>137</v>
      </c>
      <c r="G5" s="40" t="s">
        <v>155</v>
      </c>
      <c r="H5" s="2" t="s">
        <v>17</v>
      </c>
      <c r="I5" s="4" t="s">
        <v>18</v>
      </c>
      <c r="J5" s="5">
        <v>151.66999999999999</v>
      </c>
      <c r="K5" s="6">
        <f t="shared" si="3"/>
        <v>10.675809322872025</v>
      </c>
      <c r="L5" s="8">
        <v>1619.2</v>
      </c>
      <c r="M5" s="6" t="s">
        <v>19</v>
      </c>
      <c r="N5" s="6" t="s">
        <v>19</v>
      </c>
      <c r="O5" s="6" t="s">
        <v>19</v>
      </c>
      <c r="P5" s="6" t="s">
        <v>19</v>
      </c>
      <c r="Q5" s="26">
        <v>25</v>
      </c>
      <c r="S5" s="26">
        <f t="shared" si="0"/>
        <v>25</v>
      </c>
      <c r="V5" s="26">
        <f t="shared" si="1"/>
        <v>0</v>
      </c>
      <c r="W5" s="26">
        <v>0</v>
      </c>
      <c r="Y5" s="26">
        <f t="shared" si="2"/>
        <v>0</v>
      </c>
    </row>
    <row r="6" spans="1:25" ht="16.5" customHeight="1" x14ac:dyDescent="0.25">
      <c r="A6" s="48" t="s">
        <v>227</v>
      </c>
      <c r="B6" s="4" t="s">
        <v>16</v>
      </c>
      <c r="C6" s="3">
        <v>5</v>
      </c>
      <c r="D6" s="40" t="s">
        <v>38</v>
      </c>
      <c r="E6" s="40" t="s">
        <v>72</v>
      </c>
      <c r="F6" s="4"/>
      <c r="G6" s="40" t="s">
        <v>156</v>
      </c>
      <c r="H6" s="2" t="s">
        <v>17</v>
      </c>
      <c r="I6" s="4" t="s">
        <v>20</v>
      </c>
      <c r="J6" s="5">
        <v>151.66999999999999</v>
      </c>
      <c r="K6" s="6">
        <f t="shared" si="3"/>
        <v>16.647985758554757</v>
      </c>
      <c r="L6" s="8">
        <v>2525</v>
      </c>
      <c r="M6" s="6" t="s">
        <v>19</v>
      </c>
      <c r="N6" s="6" t="s">
        <v>19</v>
      </c>
      <c r="O6" s="6" t="s">
        <v>19</v>
      </c>
      <c r="P6" s="6" t="s">
        <v>19</v>
      </c>
      <c r="Q6" s="26">
        <v>25</v>
      </c>
      <c r="R6" s="26">
        <v>21.5</v>
      </c>
      <c r="S6" s="26">
        <f t="shared" si="0"/>
        <v>3.5</v>
      </c>
      <c r="V6" s="26">
        <f t="shared" si="1"/>
        <v>0</v>
      </c>
      <c r="W6" s="26">
        <v>5</v>
      </c>
      <c r="Y6" s="26">
        <f t="shared" si="2"/>
        <v>5</v>
      </c>
    </row>
    <row r="7" spans="1:25" ht="16.5" customHeight="1" x14ac:dyDescent="0.25">
      <c r="A7" s="48" t="s">
        <v>227</v>
      </c>
      <c r="B7" s="4" t="s">
        <v>16</v>
      </c>
      <c r="C7" s="3">
        <v>6</v>
      </c>
      <c r="D7" s="40" t="s">
        <v>38</v>
      </c>
      <c r="E7" s="40" t="s">
        <v>73</v>
      </c>
      <c r="F7" s="4"/>
      <c r="G7" s="40" t="s">
        <v>157</v>
      </c>
      <c r="H7" s="2" t="s">
        <v>17</v>
      </c>
      <c r="I7" s="4" t="s">
        <v>20</v>
      </c>
      <c r="J7" s="5">
        <v>151.66999999999999</v>
      </c>
      <c r="K7" s="6">
        <f t="shared" si="3"/>
        <v>15.4941649634074</v>
      </c>
      <c r="L7" s="8">
        <v>2350</v>
      </c>
      <c r="M7" s="8" t="s">
        <v>19</v>
      </c>
      <c r="N7" s="8" t="s">
        <v>19</v>
      </c>
      <c r="O7" s="8" t="s">
        <v>19</v>
      </c>
      <c r="P7" s="8" t="s">
        <v>19</v>
      </c>
      <c r="Q7" s="26">
        <v>25</v>
      </c>
      <c r="R7" s="26">
        <v>21.5</v>
      </c>
      <c r="S7" s="26">
        <f t="shared" si="0"/>
        <v>3.5</v>
      </c>
      <c r="T7" s="27"/>
      <c r="V7" s="26">
        <f t="shared" si="1"/>
        <v>0</v>
      </c>
      <c r="W7" s="26">
        <v>5</v>
      </c>
      <c r="Y7" s="26">
        <f t="shared" si="2"/>
        <v>5</v>
      </c>
    </row>
    <row r="8" spans="1:25" ht="16.5" customHeight="1" x14ac:dyDescent="0.25">
      <c r="A8" s="48" t="s">
        <v>227</v>
      </c>
      <c r="B8" s="4" t="s">
        <v>16</v>
      </c>
      <c r="C8" s="3">
        <v>7</v>
      </c>
      <c r="D8" s="40" t="s">
        <v>39</v>
      </c>
      <c r="E8" s="40" t="s">
        <v>74</v>
      </c>
      <c r="F8" s="40" t="s">
        <v>138</v>
      </c>
      <c r="G8" s="40" t="s">
        <v>158</v>
      </c>
      <c r="H8" s="2" t="s">
        <v>17</v>
      </c>
      <c r="I8" s="4" t="s">
        <v>18</v>
      </c>
      <c r="J8" s="5">
        <v>151.66999999999999</v>
      </c>
      <c r="K8" s="6">
        <f t="shared" si="3"/>
        <v>12.652469176501617</v>
      </c>
      <c r="L8" s="8">
        <v>1919</v>
      </c>
      <c r="M8" s="8" t="s">
        <v>19</v>
      </c>
      <c r="N8" s="8" t="s">
        <v>19</v>
      </c>
      <c r="O8" s="8" t="s">
        <v>19</v>
      </c>
      <c r="P8" s="8" t="s">
        <v>19</v>
      </c>
      <c r="Q8" s="26">
        <v>25</v>
      </c>
      <c r="S8" s="26">
        <f t="shared" ref="S8:S71" si="4">Q8-R8</f>
        <v>25</v>
      </c>
      <c r="T8" s="27"/>
      <c r="V8" s="26">
        <f t="shared" si="1"/>
        <v>0</v>
      </c>
      <c r="W8" s="26">
        <v>0</v>
      </c>
      <c r="Y8" s="26">
        <f t="shared" si="2"/>
        <v>0</v>
      </c>
    </row>
    <row r="9" spans="1:25" s="9" customFormat="1" ht="16.5" customHeight="1" x14ac:dyDescent="0.25">
      <c r="A9" s="49" t="s">
        <v>227</v>
      </c>
      <c r="B9" s="12" t="s">
        <v>16</v>
      </c>
      <c r="C9" s="3">
        <v>8</v>
      </c>
      <c r="D9" s="40" t="s">
        <v>39</v>
      </c>
      <c r="E9" s="40" t="s">
        <v>75</v>
      </c>
      <c r="F9" s="12"/>
      <c r="G9" s="40" t="s">
        <v>159</v>
      </c>
      <c r="H9" s="11" t="s">
        <v>17</v>
      </c>
      <c r="I9" s="12" t="s">
        <v>20</v>
      </c>
      <c r="J9" s="13">
        <v>151.66999999999999</v>
      </c>
      <c r="K9" s="8">
        <f t="shared" si="3"/>
        <v>11.208544867145777</v>
      </c>
      <c r="L9" s="10">
        <v>1700</v>
      </c>
      <c r="M9" s="10" t="s">
        <v>19</v>
      </c>
      <c r="N9" s="10" t="s">
        <v>19</v>
      </c>
      <c r="O9" s="10" t="s">
        <v>19</v>
      </c>
      <c r="P9" s="10" t="s">
        <v>19</v>
      </c>
      <c r="Q9" s="26">
        <v>25</v>
      </c>
      <c r="R9" s="27"/>
      <c r="S9" s="26">
        <f t="shared" si="4"/>
        <v>25</v>
      </c>
      <c r="T9" s="27"/>
      <c r="U9" s="27"/>
      <c r="V9" s="26">
        <f t="shared" si="1"/>
        <v>0</v>
      </c>
      <c r="W9" s="27">
        <v>0</v>
      </c>
      <c r="X9" s="27"/>
      <c r="Y9" s="26">
        <f t="shared" si="2"/>
        <v>0</v>
      </c>
    </row>
    <row r="10" spans="1:25" ht="16.5" customHeight="1" x14ac:dyDescent="0.25">
      <c r="A10" s="48" t="s">
        <v>227</v>
      </c>
      <c r="B10" s="4" t="s">
        <v>16</v>
      </c>
      <c r="C10" s="3">
        <v>9</v>
      </c>
      <c r="D10" s="40" t="s">
        <v>38</v>
      </c>
      <c r="E10" s="40" t="s">
        <v>76</v>
      </c>
      <c r="F10" s="4"/>
      <c r="G10" s="40" t="s">
        <v>160</v>
      </c>
      <c r="H10" s="2" t="s">
        <v>17</v>
      </c>
      <c r="I10" s="4" t="s">
        <v>18</v>
      </c>
      <c r="J10" s="5">
        <v>151.66999999999999</v>
      </c>
      <c r="K10" s="6">
        <f t="shared" si="3"/>
        <v>11.986549746159426</v>
      </c>
      <c r="L10" s="8">
        <v>1818</v>
      </c>
      <c r="M10" s="8" t="s">
        <v>19</v>
      </c>
      <c r="N10" s="8" t="s">
        <v>19</v>
      </c>
      <c r="O10" s="8" t="s">
        <v>19</v>
      </c>
      <c r="P10" s="8" t="s">
        <v>19</v>
      </c>
      <c r="Q10" s="26">
        <v>25</v>
      </c>
      <c r="S10" s="26">
        <f t="shared" si="4"/>
        <v>25</v>
      </c>
      <c r="T10" s="27"/>
      <c r="V10" s="26">
        <f t="shared" si="1"/>
        <v>0</v>
      </c>
      <c r="W10" s="26">
        <v>0</v>
      </c>
      <c r="Y10" s="26">
        <f t="shared" si="2"/>
        <v>0</v>
      </c>
    </row>
    <row r="11" spans="1:25" ht="16.5" customHeight="1" x14ac:dyDescent="0.25">
      <c r="A11" s="48" t="s">
        <v>227</v>
      </c>
      <c r="B11" s="4" t="s">
        <v>16</v>
      </c>
      <c r="C11" s="3">
        <v>10</v>
      </c>
      <c r="D11" s="40" t="s">
        <v>38</v>
      </c>
      <c r="E11" s="40" t="s">
        <v>68</v>
      </c>
      <c r="F11" s="4"/>
      <c r="G11" s="40" t="s">
        <v>161</v>
      </c>
      <c r="H11" s="2" t="s">
        <v>17</v>
      </c>
      <c r="I11" s="4" t="s">
        <v>21</v>
      </c>
      <c r="J11" s="5">
        <v>151.66999999999999</v>
      </c>
      <c r="K11" s="6">
        <f t="shared" si="3"/>
        <v>10.675809322872025</v>
      </c>
      <c r="L11" s="8">
        <v>1619.2</v>
      </c>
      <c r="M11" s="8" t="s">
        <v>19</v>
      </c>
      <c r="N11" s="8" t="s">
        <v>19</v>
      </c>
      <c r="O11" s="8" t="s">
        <v>19</v>
      </c>
      <c r="P11" s="8" t="s">
        <v>19</v>
      </c>
      <c r="Q11" s="26">
        <v>25</v>
      </c>
      <c r="R11" s="26">
        <v>22</v>
      </c>
      <c r="S11" s="26">
        <f t="shared" si="4"/>
        <v>3</v>
      </c>
      <c r="T11" s="27"/>
      <c r="V11" s="26">
        <f t="shared" si="1"/>
        <v>0</v>
      </c>
      <c r="W11" s="26">
        <v>0</v>
      </c>
      <c r="Y11" s="26">
        <f t="shared" si="2"/>
        <v>0</v>
      </c>
    </row>
    <row r="12" spans="1:25" ht="16.5" customHeight="1" x14ac:dyDescent="0.25">
      <c r="A12" s="48" t="s">
        <v>227</v>
      </c>
      <c r="B12" s="4" t="s">
        <v>16</v>
      </c>
      <c r="C12" s="3">
        <v>11</v>
      </c>
      <c r="D12" s="40" t="s">
        <v>38</v>
      </c>
      <c r="E12" s="40" t="s">
        <v>77</v>
      </c>
      <c r="F12" s="4"/>
      <c r="G12" s="40" t="s">
        <v>162</v>
      </c>
      <c r="H12" s="2" t="s">
        <v>17</v>
      </c>
      <c r="I12" s="4" t="s">
        <v>18</v>
      </c>
      <c r="J12" s="5">
        <v>151.66999999999999</v>
      </c>
      <c r="K12" s="6">
        <f t="shared" si="3"/>
        <v>13.18652337311268</v>
      </c>
      <c r="L12" s="8">
        <v>2000</v>
      </c>
      <c r="M12" s="8" t="s">
        <v>19</v>
      </c>
      <c r="N12" s="8" t="s">
        <v>19</v>
      </c>
      <c r="O12" s="8" t="s">
        <v>19</v>
      </c>
      <c r="P12" s="8" t="s">
        <v>19</v>
      </c>
      <c r="Q12" s="26">
        <v>25</v>
      </c>
      <c r="S12" s="26">
        <f t="shared" si="4"/>
        <v>25</v>
      </c>
      <c r="T12" s="27"/>
      <c r="V12" s="26">
        <f t="shared" si="1"/>
        <v>0</v>
      </c>
      <c r="W12" s="26">
        <v>0</v>
      </c>
      <c r="Y12" s="26">
        <f t="shared" si="2"/>
        <v>0</v>
      </c>
    </row>
    <row r="13" spans="1:25" ht="16.5" customHeight="1" x14ac:dyDescent="0.25">
      <c r="A13" s="48" t="s">
        <v>227</v>
      </c>
      <c r="B13" s="4" t="s">
        <v>16</v>
      </c>
      <c r="C13" s="3">
        <v>12</v>
      </c>
      <c r="D13" s="40" t="s">
        <v>38</v>
      </c>
      <c r="E13" s="40" t="s">
        <v>78</v>
      </c>
      <c r="F13" s="4"/>
      <c r="G13" s="40" t="s">
        <v>163</v>
      </c>
      <c r="H13" s="2" t="s">
        <v>17</v>
      </c>
      <c r="I13" s="4" t="s">
        <v>18</v>
      </c>
      <c r="J13" s="5">
        <v>151.66999999999999</v>
      </c>
      <c r="K13" s="6">
        <f t="shared" si="3"/>
        <v>19.120458891013385</v>
      </c>
      <c r="L13" s="8">
        <v>2900</v>
      </c>
      <c r="M13" s="8" t="s">
        <v>19</v>
      </c>
      <c r="N13" s="8" t="s">
        <v>19</v>
      </c>
      <c r="O13" s="8" t="s">
        <v>19</v>
      </c>
      <c r="P13" s="8" t="s">
        <v>19</v>
      </c>
      <c r="Q13" s="26">
        <v>25</v>
      </c>
      <c r="S13" s="26">
        <f t="shared" si="4"/>
        <v>25</v>
      </c>
      <c r="T13" s="27"/>
      <c r="V13" s="26">
        <f t="shared" si="1"/>
        <v>0</v>
      </c>
      <c r="W13" s="26">
        <v>5</v>
      </c>
      <c r="Y13" s="26">
        <f t="shared" si="2"/>
        <v>5</v>
      </c>
    </row>
    <row r="14" spans="1:25" ht="16.5" customHeight="1" x14ac:dyDescent="0.25">
      <c r="A14" s="48" t="s">
        <v>227</v>
      </c>
      <c r="B14" s="4" t="s">
        <v>16</v>
      </c>
      <c r="C14" s="3">
        <v>13</v>
      </c>
      <c r="D14" s="40" t="s">
        <v>38</v>
      </c>
      <c r="E14" s="40" t="s">
        <v>79</v>
      </c>
      <c r="F14" s="4"/>
      <c r="G14" s="40" t="s">
        <v>164</v>
      </c>
      <c r="H14" s="2" t="s">
        <v>17</v>
      </c>
      <c r="I14" s="4" t="s">
        <v>18</v>
      </c>
      <c r="J14" s="5">
        <v>151.66999999999999</v>
      </c>
      <c r="K14" s="6">
        <f t="shared" si="3"/>
        <v>11.867871035801413</v>
      </c>
      <c r="L14" s="8">
        <v>1800</v>
      </c>
      <c r="M14" s="8" t="s">
        <v>19</v>
      </c>
      <c r="N14" s="8" t="s">
        <v>19</v>
      </c>
      <c r="O14" s="8" t="s">
        <v>19</v>
      </c>
      <c r="P14" s="8" t="s">
        <v>19</v>
      </c>
      <c r="Q14" s="26">
        <v>25</v>
      </c>
      <c r="S14" s="26">
        <f t="shared" si="4"/>
        <v>25</v>
      </c>
      <c r="T14" s="27"/>
      <c r="V14" s="26">
        <f t="shared" si="1"/>
        <v>0</v>
      </c>
      <c r="W14" s="26">
        <v>0</v>
      </c>
      <c r="Y14" s="26">
        <f t="shared" si="2"/>
        <v>0</v>
      </c>
    </row>
    <row r="15" spans="1:25" ht="16.2" customHeight="1" x14ac:dyDescent="0.25">
      <c r="A15" s="48" t="s">
        <v>227</v>
      </c>
      <c r="B15" s="4" t="s">
        <v>16</v>
      </c>
      <c r="C15" s="3">
        <v>14</v>
      </c>
      <c r="D15" s="40" t="s">
        <v>38</v>
      </c>
      <c r="E15" s="40" t="s">
        <v>80</v>
      </c>
      <c r="F15" s="4"/>
      <c r="G15" s="40" t="s">
        <v>165</v>
      </c>
      <c r="H15" s="2" t="s">
        <v>17</v>
      </c>
      <c r="I15" s="4" t="s">
        <v>20</v>
      </c>
      <c r="J15" s="5">
        <v>151.66999999999999</v>
      </c>
      <c r="K15" s="6">
        <f t="shared" si="3"/>
        <v>12.652469176501617</v>
      </c>
      <c r="L15" s="8">
        <v>1919</v>
      </c>
      <c r="M15" s="8" t="s">
        <v>19</v>
      </c>
      <c r="N15" s="8" t="s">
        <v>19</v>
      </c>
      <c r="O15" s="8" t="s">
        <v>19</v>
      </c>
      <c r="P15" s="8" t="s">
        <v>19</v>
      </c>
      <c r="Q15" s="26">
        <v>25</v>
      </c>
      <c r="R15" s="26">
        <v>23.5</v>
      </c>
      <c r="S15" s="26">
        <f t="shared" si="4"/>
        <v>1.5</v>
      </c>
      <c r="T15" s="27"/>
      <c r="V15" s="26">
        <f t="shared" si="1"/>
        <v>0</v>
      </c>
      <c r="W15" s="26">
        <v>0</v>
      </c>
      <c r="Y15" s="26">
        <f t="shared" si="2"/>
        <v>0</v>
      </c>
    </row>
    <row r="16" spans="1:25" ht="16.5" customHeight="1" x14ac:dyDescent="0.25">
      <c r="A16" s="48" t="s">
        <v>227</v>
      </c>
      <c r="B16" s="4" t="s">
        <v>16</v>
      </c>
      <c r="C16" s="3">
        <v>15</v>
      </c>
      <c r="D16" s="40" t="s">
        <v>38</v>
      </c>
      <c r="E16" s="40" t="s">
        <v>81</v>
      </c>
      <c r="F16" s="4"/>
      <c r="G16" s="40" t="s">
        <v>166</v>
      </c>
      <c r="H16" s="2" t="s">
        <v>17</v>
      </c>
      <c r="I16" s="4" t="s">
        <v>20</v>
      </c>
      <c r="J16" s="5">
        <v>151.66999999999999</v>
      </c>
      <c r="K16" s="6">
        <f t="shared" si="3"/>
        <v>11.208544867145777</v>
      </c>
      <c r="L16" s="8">
        <v>1700</v>
      </c>
      <c r="M16" s="8" t="s">
        <v>19</v>
      </c>
      <c r="N16" s="8" t="s">
        <v>19</v>
      </c>
      <c r="O16" s="8" t="s">
        <v>19</v>
      </c>
      <c r="P16" s="8" t="s">
        <v>19</v>
      </c>
      <c r="Q16" s="26">
        <v>25</v>
      </c>
      <c r="R16" s="26">
        <v>22.5</v>
      </c>
      <c r="S16" s="26">
        <f t="shared" si="4"/>
        <v>2.5</v>
      </c>
      <c r="T16" s="27"/>
      <c r="V16" s="26">
        <f t="shared" si="1"/>
        <v>0</v>
      </c>
      <c r="W16" s="26">
        <v>0</v>
      </c>
      <c r="Y16" s="26">
        <f t="shared" si="2"/>
        <v>0</v>
      </c>
    </row>
    <row r="17" spans="1:25" ht="16.5" customHeight="1" x14ac:dyDescent="0.25">
      <c r="A17" s="48" t="s">
        <v>227</v>
      </c>
      <c r="B17" s="4" t="s">
        <v>16</v>
      </c>
      <c r="C17" s="3">
        <v>16</v>
      </c>
      <c r="D17" s="40" t="s">
        <v>39</v>
      </c>
      <c r="E17" s="40" t="s">
        <v>82</v>
      </c>
      <c r="F17" s="4"/>
      <c r="G17" s="40" t="s">
        <v>167</v>
      </c>
      <c r="H17" s="2" t="s">
        <v>17</v>
      </c>
      <c r="I17" s="4" t="s">
        <v>20</v>
      </c>
      <c r="J17" s="5">
        <v>151.66999999999999</v>
      </c>
      <c r="K17" s="6">
        <f t="shared" si="3"/>
        <v>14.650227467528188</v>
      </c>
      <c r="L17" s="8">
        <v>2222</v>
      </c>
      <c r="M17" s="8" t="s">
        <v>19</v>
      </c>
      <c r="N17" s="8" t="s">
        <v>19</v>
      </c>
      <c r="O17" s="8" t="s">
        <v>19</v>
      </c>
      <c r="P17" s="8" t="s">
        <v>19</v>
      </c>
      <c r="Q17" s="26">
        <v>25</v>
      </c>
      <c r="R17" s="26">
        <v>23.5</v>
      </c>
      <c r="S17" s="26">
        <f t="shared" si="4"/>
        <v>1.5</v>
      </c>
      <c r="T17" s="27"/>
      <c r="V17" s="26">
        <f t="shared" si="1"/>
        <v>0</v>
      </c>
      <c r="W17" s="26">
        <v>5</v>
      </c>
      <c r="Y17" s="26">
        <f t="shared" si="2"/>
        <v>5</v>
      </c>
    </row>
    <row r="18" spans="1:25" ht="16.5" customHeight="1" x14ac:dyDescent="0.25">
      <c r="A18" s="48" t="s">
        <v>227</v>
      </c>
      <c r="B18" s="4" t="s">
        <v>16</v>
      </c>
      <c r="C18" s="3">
        <v>17</v>
      </c>
      <c r="D18" s="40" t="s">
        <v>38</v>
      </c>
      <c r="E18" s="40" t="s">
        <v>83</v>
      </c>
      <c r="F18" s="4"/>
      <c r="G18" s="40" t="s">
        <v>168</v>
      </c>
      <c r="H18" s="2" t="s">
        <v>17</v>
      </c>
      <c r="I18" s="4" t="s">
        <v>18</v>
      </c>
      <c r="J18" s="5">
        <v>151.66999999999999</v>
      </c>
      <c r="K18" s="6">
        <f t="shared" si="3"/>
        <v>11.343047405551529</v>
      </c>
      <c r="L18" s="8">
        <v>1720.4</v>
      </c>
      <c r="M18" s="8" t="s">
        <v>19</v>
      </c>
      <c r="N18" s="8" t="s">
        <v>19</v>
      </c>
      <c r="O18" s="8" t="s">
        <v>19</v>
      </c>
      <c r="P18" s="8" t="s">
        <v>19</v>
      </c>
      <c r="Q18" s="26">
        <v>25</v>
      </c>
      <c r="S18" s="26">
        <f t="shared" si="4"/>
        <v>25</v>
      </c>
      <c r="T18" s="27"/>
      <c r="V18" s="26">
        <f t="shared" si="1"/>
        <v>0</v>
      </c>
      <c r="W18" s="26">
        <v>0</v>
      </c>
      <c r="Y18" s="26">
        <f t="shared" si="2"/>
        <v>0</v>
      </c>
    </row>
    <row r="19" spans="1:25" ht="16.5" customHeight="1" x14ac:dyDescent="0.25">
      <c r="A19" s="48" t="s">
        <v>227</v>
      </c>
      <c r="B19" s="4" t="s">
        <v>16</v>
      </c>
      <c r="C19" s="3">
        <v>18</v>
      </c>
      <c r="D19" s="40" t="s">
        <v>38</v>
      </c>
      <c r="E19" s="40" t="s">
        <v>84</v>
      </c>
      <c r="F19" s="4"/>
      <c r="G19" s="40" t="s">
        <v>169</v>
      </c>
      <c r="H19" s="2" t="s">
        <v>17</v>
      </c>
      <c r="I19" s="4" t="s">
        <v>18</v>
      </c>
      <c r="J19" s="5">
        <v>151.66999999999999</v>
      </c>
      <c r="K19" s="6">
        <f>L19/J19</f>
        <v>14.650227467528188</v>
      </c>
      <c r="L19" s="8">
        <v>2222</v>
      </c>
      <c r="M19" s="8" t="s">
        <v>19</v>
      </c>
      <c r="N19" s="8" t="s">
        <v>19</v>
      </c>
      <c r="O19" s="8" t="s">
        <v>19</v>
      </c>
      <c r="P19" s="8" t="s">
        <v>19</v>
      </c>
      <c r="Q19" s="26">
        <v>25</v>
      </c>
      <c r="S19" s="26">
        <f t="shared" si="4"/>
        <v>25</v>
      </c>
      <c r="T19" s="27"/>
      <c r="V19" s="26">
        <f t="shared" si="1"/>
        <v>0</v>
      </c>
      <c r="W19" s="26">
        <v>0</v>
      </c>
      <c r="Y19" s="26">
        <f t="shared" si="2"/>
        <v>0</v>
      </c>
    </row>
    <row r="20" spans="1:25" ht="16.5" customHeight="1" x14ac:dyDescent="0.25">
      <c r="A20" s="48" t="s">
        <v>227</v>
      </c>
      <c r="B20" s="4" t="s">
        <v>27</v>
      </c>
      <c r="C20" s="3">
        <v>19</v>
      </c>
      <c r="D20" s="40" t="s">
        <v>38</v>
      </c>
      <c r="E20" s="40" t="s">
        <v>85</v>
      </c>
      <c r="F20" s="4"/>
      <c r="G20" s="40" t="s">
        <v>170</v>
      </c>
      <c r="H20" s="2" t="s">
        <v>17</v>
      </c>
      <c r="I20" s="4" t="s">
        <v>18</v>
      </c>
      <c r="J20" s="5">
        <v>151.66999999999999</v>
      </c>
      <c r="K20" s="6">
        <f t="shared" si="3"/>
        <v>15.164501879079582</v>
      </c>
      <c r="L20" s="8">
        <v>2300</v>
      </c>
      <c r="M20" s="8" t="s">
        <v>19</v>
      </c>
      <c r="N20" s="8" t="s">
        <v>19</v>
      </c>
      <c r="O20" s="8" t="s">
        <v>19</v>
      </c>
      <c r="P20" s="8" t="s">
        <v>19</v>
      </c>
      <c r="Q20" s="26">
        <v>25</v>
      </c>
      <c r="S20" s="26">
        <f t="shared" si="4"/>
        <v>25</v>
      </c>
      <c r="T20" s="27"/>
      <c r="V20" s="26">
        <f t="shared" si="1"/>
        <v>0</v>
      </c>
      <c r="W20" s="26">
        <v>5</v>
      </c>
      <c r="Y20" s="26">
        <f t="shared" si="2"/>
        <v>5</v>
      </c>
    </row>
    <row r="21" spans="1:25" s="9" customFormat="1" ht="16.5" customHeight="1" x14ac:dyDescent="0.25">
      <c r="A21" s="50" t="s">
        <v>227</v>
      </c>
      <c r="B21" s="18" t="s">
        <v>27</v>
      </c>
      <c r="C21" s="3">
        <v>20</v>
      </c>
      <c r="D21" s="40" t="s">
        <v>38</v>
      </c>
      <c r="E21" s="40" t="s">
        <v>86</v>
      </c>
      <c r="F21" s="18"/>
      <c r="G21" s="40" t="s">
        <v>171</v>
      </c>
      <c r="H21" s="16" t="s">
        <v>17</v>
      </c>
      <c r="I21" s="12" t="s">
        <v>20</v>
      </c>
      <c r="J21" s="14">
        <v>151.66999999999999</v>
      </c>
      <c r="K21" s="8">
        <f t="shared" si="3"/>
        <v>15.164501879079582</v>
      </c>
      <c r="L21" s="10">
        <v>2300</v>
      </c>
      <c r="M21" s="10" t="s">
        <v>19</v>
      </c>
      <c r="N21" s="10" t="s">
        <v>19</v>
      </c>
      <c r="O21" s="10" t="s">
        <v>19</v>
      </c>
      <c r="P21" s="10" t="s">
        <v>19</v>
      </c>
      <c r="Q21" s="26">
        <v>25</v>
      </c>
      <c r="R21" s="27"/>
      <c r="S21" s="26">
        <f t="shared" si="4"/>
        <v>25</v>
      </c>
      <c r="T21" s="27"/>
      <c r="U21" s="27"/>
      <c r="V21" s="26">
        <f t="shared" si="1"/>
        <v>0</v>
      </c>
      <c r="W21" s="27">
        <v>5</v>
      </c>
      <c r="X21" s="27"/>
      <c r="Y21" s="26">
        <f t="shared" si="2"/>
        <v>5</v>
      </c>
    </row>
    <row r="22" spans="1:25" ht="16.5" customHeight="1" x14ac:dyDescent="0.25">
      <c r="A22" s="48" t="s">
        <v>227</v>
      </c>
      <c r="B22" s="4" t="s">
        <v>27</v>
      </c>
      <c r="C22" s="3">
        <v>21</v>
      </c>
      <c r="D22" s="40" t="s">
        <v>38</v>
      </c>
      <c r="E22" s="40" t="s">
        <v>87</v>
      </c>
      <c r="F22" s="4"/>
      <c r="G22" s="40" t="s">
        <v>172</v>
      </c>
      <c r="H22" s="2" t="s">
        <v>17</v>
      </c>
      <c r="I22" s="4" t="s">
        <v>18</v>
      </c>
      <c r="J22" s="5">
        <v>151.66999999999999</v>
      </c>
      <c r="K22" s="6">
        <f t="shared" si="3"/>
        <v>26.373046746225359</v>
      </c>
      <c r="L22" s="8">
        <v>4000</v>
      </c>
      <c r="M22" s="8" t="s">
        <v>19</v>
      </c>
      <c r="N22" s="8" t="s">
        <v>19</v>
      </c>
      <c r="O22" s="8" t="s">
        <v>19</v>
      </c>
      <c r="P22" s="8" t="s">
        <v>19</v>
      </c>
      <c r="Q22" s="26">
        <v>25</v>
      </c>
      <c r="S22" s="26">
        <f t="shared" si="4"/>
        <v>25</v>
      </c>
      <c r="T22" s="27"/>
      <c r="V22" s="26">
        <f t="shared" si="1"/>
        <v>0</v>
      </c>
      <c r="W22" s="26">
        <v>10</v>
      </c>
      <c r="Y22" s="26">
        <f t="shared" si="2"/>
        <v>10</v>
      </c>
    </row>
    <row r="23" spans="1:25" ht="16.5" customHeight="1" x14ac:dyDescent="0.25">
      <c r="A23" s="48" t="s">
        <v>227</v>
      </c>
      <c r="B23" s="4" t="s">
        <v>27</v>
      </c>
      <c r="C23" s="3">
        <v>22</v>
      </c>
      <c r="D23" s="40" t="s">
        <v>39</v>
      </c>
      <c r="E23" s="40" t="s">
        <v>88</v>
      </c>
      <c r="F23" s="40" t="s">
        <v>139</v>
      </c>
      <c r="G23" s="40" t="s">
        <v>173</v>
      </c>
      <c r="H23" s="2" t="s">
        <v>17</v>
      </c>
      <c r="I23" s="4" t="s">
        <v>20</v>
      </c>
      <c r="J23" s="5">
        <v>151.66999999999999</v>
      </c>
      <c r="K23" s="6">
        <f t="shared" si="3"/>
        <v>12.652469176501617</v>
      </c>
      <c r="L23" s="8">
        <v>1919</v>
      </c>
      <c r="M23" s="8" t="s">
        <v>19</v>
      </c>
      <c r="N23" s="8" t="s">
        <v>19</v>
      </c>
      <c r="O23" s="8" t="s">
        <v>19</v>
      </c>
      <c r="P23" s="8" t="s">
        <v>19</v>
      </c>
      <c r="Q23" s="26">
        <v>25</v>
      </c>
      <c r="S23" s="26">
        <f t="shared" si="4"/>
        <v>25</v>
      </c>
      <c r="T23" s="27"/>
      <c r="V23" s="26">
        <f t="shared" si="1"/>
        <v>0</v>
      </c>
      <c r="W23" s="26">
        <v>0</v>
      </c>
      <c r="Y23" s="26">
        <f t="shared" si="2"/>
        <v>0</v>
      </c>
    </row>
    <row r="24" spans="1:25" ht="16.5" customHeight="1" x14ac:dyDescent="0.25">
      <c r="A24" s="48" t="s">
        <v>227</v>
      </c>
      <c r="B24" s="4" t="s">
        <v>27</v>
      </c>
      <c r="C24" s="3">
        <v>23</v>
      </c>
      <c r="D24" s="40" t="s">
        <v>38</v>
      </c>
      <c r="E24" s="40" t="s">
        <v>89</v>
      </c>
      <c r="F24" s="4"/>
      <c r="G24" s="40" t="s">
        <v>174</v>
      </c>
      <c r="H24" s="2" t="s">
        <v>17</v>
      </c>
      <c r="I24" s="4" t="s">
        <v>20</v>
      </c>
      <c r="J24" s="5">
        <v>151.66999999999999</v>
      </c>
      <c r="K24" s="6">
        <f t="shared" si="3"/>
        <v>12.31950946133052</v>
      </c>
      <c r="L24" s="8">
        <v>1868.5</v>
      </c>
      <c r="M24" s="6" t="s">
        <v>19</v>
      </c>
      <c r="N24" s="6" t="s">
        <v>19</v>
      </c>
      <c r="O24" s="6" t="s">
        <v>19</v>
      </c>
      <c r="P24" s="6" t="s">
        <v>19</v>
      </c>
      <c r="Q24" s="26">
        <v>25</v>
      </c>
      <c r="S24" s="26">
        <f t="shared" si="4"/>
        <v>25</v>
      </c>
      <c r="V24" s="26">
        <f t="shared" si="1"/>
        <v>0</v>
      </c>
      <c r="W24" s="26">
        <v>0</v>
      </c>
      <c r="Y24" s="26">
        <f t="shared" si="2"/>
        <v>0</v>
      </c>
    </row>
    <row r="25" spans="1:25" ht="16.5" customHeight="1" x14ac:dyDescent="0.25">
      <c r="A25" s="48" t="s">
        <v>227</v>
      </c>
      <c r="B25" s="4" t="s">
        <v>27</v>
      </c>
      <c r="C25" s="3">
        <v>24</v>
      </c>
      <c r="D25" s="40" t="s">
        <v>38</v>
      </c>
      <c r="E25" s="40" t="s">
        <v>90</v>
      </c>
      <c r="F25" s="4"/>
      <c r="G25" s="40" t="s">
        <v>175</v>
      </c>
      <c r="H25" s="2" t="s">
        <v>17</v>
      </c>
      <c r="I25" s="4" t="s">
        <v>18</v>
      </c>
      <c r="J25" s="5">
        <v>151.66999999999999</v>
      </c>
      <c r="K25" s="6">
        <f t="shared" si="3"/>
        <v>17.109514076613703</v>
      </c>
      <c r="L25" s="8">
        <v>2595</v>
      </c>
      <c r="M25" s="6" t="s">
        <v>19</v>
      </c>
      <c r="N25" s="6" t="s">
        <v>19</v>
      </c>
      <c r="O25" s="6" t="s">
        <v>19</v>
      </c>
      <c r="P25" s="19">
        <v>50.4</v>
      </c>
      <c r="Q25" s="26">
        <v>25</v>
      </c>
      <c r="R25" s="26">
        <v>20</v>
      </c>
      <c r="S25" s="26">
        <f t="shared" si="4"/>
        <v>5</v>
      </c>
      <c r="T25" s="26">
        <v>2</v>
      </c>
      <c r="U25" s="26">
        <v>0</v>
      </c>
      <c r="V25" s="26">
        <f t="shared" si="1"/>
        <v>2</v>
      </c>
      <c r="W25" s="27">
        <v>5</v>
      </c>
      <c r="Y25" s="26">
        <f t="shared" si="2"/>
        <v>5</v>
      </c>
    </row>
    <row r="26" spans="1:25" ht="16.5" customHeight="1" x14ac:dyDescent="0.25">
      <c r="A26" s="48" t="s">
        <v>227</v>
      </c>
      <c r="B26" s="4" t="s">
        <v>27</v>
      </c>
      <c r="C26" s="3">
        <v>25</v>
      </c>
      <c r="D26" s="40" t="s">
        <v>38</v>
      </c>
      <c r="E26" s="40" t="s">
        <v>91</v>
      </c>
      <c r="F26" s="4"/>
      <c r="G26" s="40" t="s">
        <v>176</v>
      </c>
      <c r="H26" s="2" t="s">
        <v>17</v>
      </c>
      <c r="I26" s="4" t="s">
        <v>18</v>
      </c>
      <c r="J26" s="5">
        <v>151.66999999999999</v>
      </c>
      <c r="K26" s="6">
        <f t="shared" si="3"/>
        <v>15.316146897870377</v>
      </c>
      <c r="L26" s="8">
        <v>2323</v>
      </c>
      <c r="M26" s="6" t="s">
        <v>19</v>
      </c>
      <c r="N26" s="6" t="s">
        <v>19</v>
      </c>
      <c r="O26" s="6" t="s">
        <v>19</v>
      </c>
      <c r="P26" s="6" t="s">
        <v>19</v>
      </c>
      <c r="Q26" s="26">
        <v>25</v>
      </c>
      <c r="S26" s="26">
        <f t="shared" si="4"/>
        <v>25</v>
      </c>
      <c r="V26" s="26">
        <f t="shared" si="1"/>
        <v>0</v>
      </c>
      <c r="W26" s="26">
        <v>0</v>
      </c>
      <c r="Y26" s="26">
        <f t="shared" si="2"/>
        <v>0</v>
      </c>
    </row>
    <row r="27" spans="1:25" ht="16.5" customHeight="1" x14ac:dyDescent="0.25">
      <c r="A27" s="48" t="s">
        <v>227</v>
      </c>
      <c r="B27" s="4" t="s">
        <v>27</v>
      </c>
      <c r="C27" s="3">
        <v>26</v>
      </c>
      <c r="D27" s="40" t="s">
        <v>39</v>
      </c>
      <c r="E27" s="40" t="s">
        <v>92</v>
      </c>
      <c r="F27" s="40" t="s">
        <v>140</v>
      </c>
      <c r="G27" s="40" t="s">
        <v>177</v>
      </c>
      <c r="H27" s="2" t="s">
        <v>17</v>
      </c>
      <c r="I27" s="4" t="s">
        <v>18</v>
      </c>
      <c r="J27" s="5">
        <v>151.66999999999999</v>
      </c>
      <c r="K27" s="6">
        <f t="shared" si="3"/>
        <v>13.984308037185997</v>
      </c>
      <c r="L27" s="8">
        <v>2121</v>
      </c>
      <c r="M27" s="6" t="s">
        <v>19</v>
      </c>
      <c r="N27" s="6" t="s">
        <v>19</v>
      </c>
      <c r="O27" s="6" t="s">
        <v>19</v>
      </c>
      <c r="P27" s="6" t="s">
        <v>19</v>
      </c>
      <c r="Q27" s="26">
        <v>25</v>
      </c>
      <c r="S27" s="26">
        <f t="shared" si="4"/>
        <v>25</v>
      </c>
      <c r="V27" s="26">
        <f t="shared" si="1"/>
        <v>0</v>
      </c>
      <c r="W27" s="26">
        <v>0</v>
      </c>
      <c r="Y27" s="26">
        <f t="shared" si="2"/>
        <v>0</v>
      </c>
    </row>
    <row r="28" spans="1:25" ht="16.5" customHeight="1" x14ac:dyDescent="0.25">
      <c r="A28" s="48" t="s">
        <v>227</v>
      </c>
      <c r="B28" s="4" t="s">
        <v>27</v>
      </c>
      <c r="C28" s="3">
        <v>27</v>
      </c>
      <c r="D28" s="40" t="s">
        <v>39</v>
      </c>
      <c r="E28" s="40" t="s">
        <v>93</v>
      </c>
      <c r="F28" s="40" t="s">
        <v>141</v>
      </c>
      <c r="G28" s="40" t="s">
        <v>178</v>
      </c>
      <c r="H28" s="2" t="s">
        <v>17</v>
      </c>
      <c r="I28" s="4" t="s">
        <v>20</v>
      </c>
      <c r="J28" s="5">
        <v>151.66999999999999</v>
      </c>
      <c r="K28" s="6">
        <f t="shared" si="3"/>
        <v>12.8207951473594</v>
      </c>
      <c r="L28" s="8">
        <v>1944.53</v>
      </c>
      <c r="M28" s="6" t="s">
        <v>19</v>
      </c>
      <c r="N28" s="6" t="s">
        <v>19</v>
      </c>
      <c r="O28" s="6" t="s">
        <v>19</v>
      </c>
      <c r="P28" s="19">
        <v>38.51</v>
      </c>
      <c r="Q28" s="26">
        <v>25</v>
      </c>
      <c r="R28" s="26">
        <v>33</v>
      </c>
      <c r="S28" s="26">
        <f t="shared" si="4"/>
        <v>-8</v>
      </c>
      <c r="T28" s="26">
        <v>2</v>
      </c>
      <c r="U28" s="26">
        <v>0</v>
      </c>
      <c r="V28" s="26">
        <f t="shared" si="1"/>
        <v>2</v>
      </c>
      <c r="W28" s="26">
        <v>0</v>
      </c>
      <c r="Y28" s="26">
        <f t="shared" si="2"/>
        <v>0</v>
      </c>
    </row>
    <row r="29" spans="1:25" ht="16.5" customHeight="1" x14ac:dyDescent="0.25">
      <c r="A29" s="48" t="s">
        <v>227</v>
      </c>
      <c r="B29" s="4" t="s">
        <v>27</v>
      </c>
      <c r="C29" s="3">
        <v>28</v>
      </c>
      <c r="D29" s="40" t="s">
        <v>38</v>
      </c>
      <c r="E29" s="40" t="s">
        <v>94</v>
      </c>
      <c r="F29" s="4"/>
      <c r="G29" s="40" t="s">
        <v>179</v>
      </c>
      <c r="H29" s="2" t="s">
        <v>17</v>
      </c>
      <c r="I29" s="4" t="s">
        <v>18</v>
      </c>
      <c r="J29" s="5">
        <v>151.66999999999999</v>
      </c>
      <c r="K29" s="6">
        <f t="shared" si="3"/>
        <v>15.316146897870377</v>
      </c>
      <c r="L29" s="8">
        <v>2323</v>
      </c>
      <c r="M29" s="6" t="s">
        <v>19</v>
      </c>
      <c r="N29" s="6" t="s">
        <v>19</v>
      </c>
      <c r="O29" s="6" t="s">
        <v>19</v>
      </c>
      <c r="P29" s="6" t="s">
        <v>19</v>
      </c>
      <c r="Q29" s="26">
        <v>25</v>
      </c>
      <c r="R29" s="26">
        <v>24.5</v>
      </c>
      <c r="S29" s="26">
        <f t="shared" si="4"/>
        <v>0.5</v>
      </c>
      <c r="V29" s="26">
        <f t="shared" si="1"/>
        <v>0</v>
      </c>
      <c r="W29" s="27">
        <v>5</v>
      </c>
      <c r="Y29" s="26">
        <f t="shared" si="2"/>
        <v>5</v>
      </c>
    </row>
    <row r="30" spans="1:25" ht="16.5" customHeight="1" x14ac:dyDescent="0.25">
      <c r="A30" s="48" t="s">
        <v>227</v>
      </c>
      <c r="B30" s="4" t="s">
        <v>27</v>
      </c>
      <c r="C30" s="3">
        <v>29</v>
      </c>
      <c r="D30" s="40" t="s">
        <v>38</v>
      </c>
      <c r="E30" s="40" t="s">
        <v>95</v>
      </c>
      <c r="F30" s="4"/>
      <c r="G30" s="40" t="s">
        <v>180</v>
      </c>
      <c r="H30" s="2" t="s">
        <v>17</v>
      </c>
      <c r="I30" s="4" t="s">
        <v>20</v>
      </c>
      <c r="J30" s="5">
        <v>151.66999999999999</v>
      </c>
      <c r="K30" s="6">
        <f t="shared" si="3"/>
        <v>11.801938418935849</v>
      </c>
      <c r="L30" s="8">
        <v>1790</v>
      </c>
      <c r="M30" s="6" t="s">
        <v>19</v>
      </c>
      <c r="N30" s="6" t="s">
        <v>19</v>
      </c>
      <c r="O30" s="6" t="s">
        <v>19</v>
      </c>
      <c r="P30" s="6"/>
      <c r="Q30" s="26">
        <v>25</v>
      </c>
      <c r="S30" s="26">
        <f t="shared" si="4"/>
        <v>25</v>
      </c>
      <c r="V30" s="26">
        <f t="shared" si="1"/>
        <v>0</v>
      </c>
      <c r="W30" s="26">
        <v>0</v>
      </c>
      <c r="Y30" s="26">
        <f t="shared" si="2"/>
        <v>0</v>
      </c>
    </row>
    <row r="31" spans="1:25" ht="16.5" customHeight="1" x14ac:dyDescent="0.25">
      <c r="A31" s="48" t="s">
        <v>227</v>
      </c>
      <c r="B31" s="4" t="s">
        <v>27</v>
      </c>
      <c r="C31" s="3">
        <v>30</v>
      </c>
      <c r="D31" s="40" t="s">
        <v>38</v>
      </c>
      <c r="E31" s="40" t="s">
        <v>96</v>
      </c>
      <c r="F31" s="4"/>
      <c r="G31" s="40" t="s">
        <v>181</v>
      </c>
      <c r="H31" s="2" t="s">
        <v>17</v>
      </c>
      <c r="I31" s="4" t="s">
        <v>18</v>
      </c>
      <c r="J31" s="5">
        <v>151.66999999999999</v>
      </c>
      <c r="K31" s="6">
        <f t="shared" si="3"/>
        <v>10.150392299070351</v>
      </c>
      <c r="L31" s="8">
        <v>1539.51</v>
      </c>
      <c r="M31" s="6" t="s">
        <v>19</v>
      </c>
      <c r="N31" s="6" t="s">
        <v>19</v>
      </c>
      <c r="O31" s="6" t="s">
        <v>19</v>
      </c>
      <c r="P31" s="6" t="s">
        <v>19</v>
      </c>
      <c r="Q31" s="26">
        <v>25</v>
      </c>
      <c r="R31" s="26">
        <v>2.5</v>
      </c>
      <c r="S31" s="26">
        <f t="shared" si="4"/>
        <v>22.5</v>
      </c>
      <c r="V31" s="26">
        <f t="shared" si="1"/>
        <v>0</v>
      </c>
      <c r="W31" s="26">
        <v>0</v>
      </c>
      <c r="Y31" s="26">
        <f t="shared" si="2"/>
        <v>0</v>
      </c>
    </row>
    <row r="32" spans="1:25" ht="16.5" customHeight="1" x14ac:dyDescent="0.25">
      <c r="A32" s="48" t="s">
        <v>227</v>
      </c>
      <c r="B32" s="4" t="s">
        <v>27</v>
      </c>
      <c r="C32" s="3">
        <v>31</v>
      </c>
      <c r="D32" s="40" t="s">
        <v>38</v>
      </c>
      <c r="E32" s="40" t="s">
        <v>97</v>
      </c>
      <c r="F32" s="4"/>
      <c r="G32" s="40" t="s">
        <v>182</v>
      </c>
      <c r="H32" s="2" t="s">
        <v>17</v>
      </c>
      <c r="I32" s="4" t="s">
        <v>18</v>
      </c>
      <c r="J32" s="5">
        <v>151.66999999999999</v>
      </c>
      <c r="K32" s="6">
        <f t="shared" si="3"/>
        <v>17.142480385046483</v>
      </c>
      <c r="L32" s="8">
        <v>2600</v>
      </c>
      <c r="M32" s="6" t="s">
        <v>19</v>
      </c>
      <c r="N32" s="6" t="s">
        <v>19</v>
      </c>
      <c r="O32" s="6" t="s">
        <v>19</v>
      </c>
      <c r="P32" s="6" t="s">
        <v>19</v>
      </c>
      <c r="Q32" s="26">
        <v>25</v>
      </c>
      <c r="R32" s="26">
        <v>21</v>
      </c>
      <c r="S32" s="26">
        <f t="shared" si="4"/>
        <v>4</v>
      </c>
      <c r="V32" s="26">
        <f t="shared" si="1"/>
        <v>0</v>
      </c>
      <c r="W32" s="27">
        <v>5</v>
      </c>
      <c r="Y32" s="26">
        <f t="shared" si="2"/>
        <v>5</v>
      </c>
    </row>
    <row r="33" spans="1:25" ht="16.5" customHeight="1" x14ac:dyDescent="0.25">
      <c r="A33" s="48" t="s">
        <v>227</v>
      </c>
      <c r="B33" s="4" t="s">
        <v>22</v>
      </c>
      <c r="C33" s="3">
        <v>32</v>
      </c>
      <c r="D33" s="40" t="s">
        <v>38</v>
      </c>
      <c r="E33" s="40" t="s">
        <v>98</v>
      </c>
      <c r="F33" s="4"/>
      <c r="G33" s="40" t="s">
        <v>183</v>
      </c>
      <c r="H33" s="2" t="s">
        <v>17</v>
      </c>
      <c r="I33" s="4" t="s">
        <v>20</v>
      </c>
      <c r="J33" s="5">
        <v>151.66999999999999</v>
      </c>
      <c r="K33" s="6">
        <f t="shared" si="3"/>
        <v>11.343047405551529</v>
      </c>
      <c r="L33" s="8">
        <v>1720.4</v>
      </c>
      <c r="M33" s="6" t="s">
        <v>19</v>
      </c>
      <c r="N33" s="6" t="s">
        <v>19</v>
      </c>
      <c r="O33" s="6" t="s">
        <v>19</v>
      </c>
      <c r="P33" s="6" t="s">
        <v>19</v>
      </c>
      <c r="Q33" s="26">
        <v>25</v>
      </c>
      <c r="S33" s="26">
        <f t="shared" si="4"/>
        <v>25</v>
      </c>
      <c r="V33" s="26">
        <f t="shared" si="1"/>
        <v>0</v>
      </c>
      <c r="W33" s="26">
        <v>0</v>
      </c>
      <c r="Y33" s="26">
        <f t="shared" si="2"/>
        <v>0</v>
      </c>
    </row>
    <row r="34" spans="1:25" s="9" customFormat="1" ht="16.5" customHeight="1" x14ac:dyDescent="0.25">
      <c r="A34" s="49" t="s">
        <v>227</v>
      </c>
      <c r="B34" s="12" t="s">
        <v>22</v>
      </c>
      <c r="C34" s="3">
        <v>33</v>
      </c>
      <c r="D34" s="40" t="s">
        <v>38</v>
      </c>
      <c r="E34" s="40" t="s">
        <v>99</v>
      </c>
      <c r="F34" s="12"/>
      <c r="G34" s="40" t="s">
        <v>184</v>
      </c>
      <c r="H34" s="11" t="s">
        <v>17</v>
      </c>
      <c r="I34" s="12" t="s">
        <v>20</v>
      </c>
      <c r="J34" s="13">
        <v>67.5</v>
      </c>
      <c r="K34" s="8">
        <f t="shared" si="3"/>
        <v>27.407407407407408</v>
      </c>
      <c r="L34" s="10">
        <v>1850</v>
      </c>
      <c r="M34" s="10" t="s">
        <v>19</v>
      </c>
      <c r="N34" s="10" t="s">
        <v>19</v>
      </c>
      <c r="O34" s="10" t="s">
        <v>19</v>
      </c>
      <c r="P34" s="10" t="s">
        <v>19</v>
      </c>
      <c r="Q34" s="26">
        <v>25</v>
      </c>
      <c r="R34" s="27"/>
      <c r="S34" s="26">
        <f t="shared" si="4"/>
        <v>25</v>
      </c>
      <c r="T34" s="27"/>
      <c r="U34" s="27"/>
      <c r="V34" s="26">
        <f t="shared" si="1"/>
        <v>0</v>
      </c>
      <c r="W34" s="27">
        <v>0</v>
      </c>
      <c r="X34" s="27"/>
      <c r="Y34" s="26">
        <f t="shared" si="2"/>
        <v>0</v>
      </c>
    </row>
    <row r="35" spans="1:25" ht="16.5" customHeight="1" x14ac:dyDescent="0.25">
      <c r="A35" s="48" t="s">
        <v>227</v>
      </c>
      <c r="B35" s="4" t="s">
        <v>22</v>
      </c>
      <c r="C35" s="3">
        <v>34</v>
      </c>
      <c r="D35" s="40" t="s">
        <v>38</v>
      </c>
      <c r="E35" s="40" t="s">
        <v>100</v>
      </c>
      <c r="F35" s="4"/>
      <c r="G35" s="40" t="s">
        <v>185</v>
      </c>
      <c r="H35" s="2" t="s">
        <v>17</v>
      </c>
      <c r="I35" s="4" t="s">
        <v>20</v>
      </c>
      <c r="J35" s="5">
        <v>151.66999999999999</v>
      </c>
      <c r="K35" s="6">
        <f t="shared" si="3"/>
        <v>10.809256939407927</v>
      </c>
      <c r="L35" s="8">
        <v>1639.44</v>
      </c>
      <c r="M35" s="6" t="s">
        <v>19</v>
      </c>
      <c r="N35" s="6" t="s">
        <v>19</v>
      </c>
      <c r="O35" s="6" t="s">
        <v>19</v>
      </c>
      <c r="P35" s="6" t="s">
        <v>19</v>
      </c>
      <c r="Q35" s="26">
        <v>25</v>
      </c>
      <c r="R35" s="26">
        <v>12</v>
      </c>
      <c r="S35" s="26">
        <f t="shared" si="4"/>
        <v>13</v>
      </c>
      <c r="V35" s="26">
        <f t="shared" si="1"/>
        <v>0</v>
      </c>
      <c r="W35" s="26">
        <v>0</v>
      </c>
      <c r="Y35" s="26">
        <f t="shared" si="2"/>
        <v>0</v>
      </c>
    </row>
    <row r="36" spans="1:25" ht="16.5" customHeight="1" x14ac:dyDescent="0.25">
      <c r="A36" s="48" t="s">
        <v>227</v>
      </c>
      <c r="B36" s="4" t="s">
        <v>22</v>
      </c>
      <c r="C36" s="3">
        <v>35</v>
      </c>
      <c r="D36" s="40" t="s">
        <v>39</v>
      </c>
      <c r="E36" s="40" t="s">
        <v>69</v>
      </c>
      <c r="F36" s="4"/>
      <c r="G36" s="40" t="s">
        <v>186</v>
      </c>
      <c r="H36" s="2" t="s">
        <v>17</v>
      </c>
      <c r="I36" s="4" t="s">
        <v>20</v>
      </c>
      <c r="J36" s="5">
        <v>151.66999999999999</v>
      </c>
      <c r="K36" s="6">
        <f t="shared" si="3"/>
        <v>11.986549746159426</v>
      </c>
      <c r="L36" s="8">
        <v>1818</v>
      </c>
      <c r="M36" s="6" t="s">
        <v>19</v>
      </c>
      <c r="N36" s="6" t="s">
        <v>19</v>
      </c>
      <c r="O36" s="6" t="s">
        <v>19</v>
      </c>
      <c r="P36" s="6"/>
      <c r="Q36" s="26">
        <v>25</v>
      </c>
      <c r="S36" s="26">
        <f t="shared" si="4"/>
        <v>25</v>
      </c>
      <c r="V36" s="26">
        <f t="shared" si="1"/>
        <v>0</v>
      </c>
      <c r="W36" s="26">
        <v>0</v>
      </c>
      <c r="Y36" s="26">
        <f t="shared" si="2"/>
        <v>0</v>
      </c>
    </row>
    <row r="37" spans="1:25" ht="16.5" customHeight="1" x14ac:dyDescent="0.25">
      <c r="A37" s="48" t="s">
        <v>227</v>
      </c>
      <c r="B37" s="4" t="s">
        <v>22</v>
      </c>
      <c r="C37" s="3">
        <v>36</v>
      </c>
      <c r="D37" s="40" t="s">
        <v>38</v>
      </c>
      <c r="E37" s="40" t="s">
        <v>101</v>
      </c>
      <c r="F37" s="4"/>
      <c r="G37" s="40" t="s">
        <v>187</v>
      </c>
      <c r="H37" s="2" t="s">
        <v>17</v>
      </c>
      <c r="I37" s="4" t="s">
        <v>18</v>
      </c>
      <c r="J37" s="5">
        <v>151.66999999999999</v>
      </c>
      <c r="K37" s="6">
        <f t="shared" si="3"/>
        <v>18.963868925957673</v>
      </c>
      <c r="L37" s="8">
        <v>2876.25</v>
      </c>
      <c r="M37" s="6" t="s">
        <v>19</v>
      </c>
      <c r="N37" s="6" t="s">
        <v>19</v>
      </c>
      <c r="O37" s="6" t="s">
        <v>19</v>
      </c>
      <c r="P37" s="6" t="s">
        <v>19</v>
      </c>
      <c r="Q37" s="26">
        <v>25</v>
      </c>
      <c r="R37" s="26">
        <v>18.5</v>
      </c>
      <c r="S37" s="26">
        <f t="shared" si="4"/>
        <v>6.5</v>
      </c>
      <c r="V37" s="26">
        <f t="shared" si="1"/>
        <v>0</v>
      </c>
      <c r="W37" s="26">
        <v>10</v>
      </c>
      <c r="Y37" s="26">
        <f t="shared" si="2"/>
        <v>10</v>
      </c>
    </row>
    <row r="38" spans="1:25" s="24" customFormat="1" ht="16.5" customHeight="1" x14ac:dyDescent="0.25">
      <c r="A38" s="51" t="s">
        <v>227</v>
      </c>
      <c r="B38" s="23" t="s">
        <v>22</v>
      </c>
      <c r="C38" s="3">
        <v>37</v>
      </c>
      <c r="D38" s="40" t="s">
        <v>38</v>
      </c>
      <c r="E38" s="40" t="s">
        <v>102</v>
      </c>
      <c r="F38" s="23"/>
      <c r="G38" s="40" t="s">
        <v>188</v>
      </c>
      <c r="H38" s="21" t="s">
        <v>17</v>
      </c>
      <c r="I38" s="23" t="s">
        <v>20</v>
      </c>
      <c r="J38" s="22">
        <v>151.66999999999999</v>
      </c>
      <c r="K38" s="22">
        <f t="shared" si="3"/>
        <v>18.645744049581328</v>
      </c>
      <c r="L38" s="32">
        <v>2828</v>
      </c>
      <c r="M38" s="22" t="s">
        <v>19</v>
      </c>
      <c r="N38" s="22" t="s">
        <v>19</v>
      </c>
      <c r="O38" s="22" t="s">
        <v>19</v>
      </c>
      <c r="P38" s="22" t="s">
        <v>19</v>
      </c>
      <c r="Q38" s="26">
        <v>25</v>
      </c>
      <c r="R38" s="26"/>
      <c r="S38" s="26">
        <f t="shared" si="4"/>
        <v>25</v>
      </c>
      <c r="T38" s="26"/>
      <c r="U38" s="26"/>
      <c r="V38" s="26">
        <f t="shared" si="1"/>
        <v>0</v>
      </c>
      <c r="W38" s="26">
        <v>5</v>
      </c>
      <c r="X38" s="26"/>
      <c r="Y38" s="26">
        <f t="shared" si="2"/>
        <v>5</v>
      </c>
    </row>
    <row r="39" spans="1:25" ht="16.5" customHeight="1" x14ac:dyDescent="0.25">
      <c r="A39" s="48" t="s">
        <v>227</v>
      </c>
      <c r="B39" s="4" t="s">
        <v>22</v>
      </c>
      <c r="C39" s="3">
        <v>38</v>
      </c>
      <c r="D39" s="40" t="s">
        <v>38</v>
      </c>
      <c r="E39" s="40" t="s">
        <v>103</v>
      </c>
      <c r="F39" s="4"/>
      <c r="G39" s="40" t="s">
        <v>189</v>
      </c>
      <c r="H39" s="2" t="s">
        <v>17</v>
      </c>
      <c r="I39" s="4" t="s">
        <v>18</v>
      </c>
      <c r="J39" s="5">
        <v>151.66999999999999</v>
      </c>
      <c r="K39" s="6">
        <f t="shared" si="3"/>
        <v>13.845849541768313</v>
      </c>
      <c r="L39" s="8">
        <v>2100</v>
      </c>
      <c r="M39" s="6" t="s">
        <v>19</v>
      </c>
      <c r="N39" s="6" t="s">
        <v>19</v>
      </c>
      <c r="O39" s="6" t="s">
        <v>19</v>
      </c>
      <c r="P39" s="6" t="s">
        <v>19</v>
      </c>
      <c r="Q39" s="26">
        <v>25</v>
      </c>
      <c r="S39" s="26">
        <f t="shared" si="4"/>
        <v>25</v>
      </c>
      <c r="V39" s="26">
        <f t="shared" si="1"/>
        <v>0</v>
      </c>
      <c r="W39" s="26">
        <v>0</v>
      </c>
      <c r="Y39" s="26">
        <f t="shared" si="2"/>
        <v>0</v>
      </c>
    </row>
    <row r="40" spans="1:25" ht="16.5" customHeight="1" x14ac:dyDescent="0.25">
      <c r="A40" s="48" t="s">
        <v>227</v>
      </c>
      <c r="B40" s="4" t="s">
        <v>22</v>
      </c>
      <c r="C40" s="3">
        <v>39</v>
      </c>
      <c r="D40" s="40" t="s">
        <v>38</v>
      </c>
      <c r="E40" s="40" t="s">
        <v>104</v>
      </c>
      <c r="F40" s="4"/>
      <c r="G40" s="40" t="s">
        <v>190</v>
      </c>
      <c r="H40" s="2" t="s">
        <v>17</v>
      </c>
      <c r="I40" s="4" t="s">
        <v>20</v>
      </c>
      <c r="J40" s="5">
        <v>151.66999999999999</v>
      </c>
      <c r="K40" s="6">
        <f t="shared" si="3"/>
        <v>11.571042394672645</v>
      </c>
      <c r="L40" s="8">
        <v>1754.98</v>
      </c>
      <c r="M40" s="6" t="s">
        <v>19</v>
      </c>
      <c r="N40" s="6" t="s">
        <v>19</v>
      </c>
      <c r="O40" s="6" t="s">
        <v>19</v>
      </c>
      <c r="P40" s="6" t="s">
        <v>19</v>
      </c>
      <c r="Q40" s="26">
        <v>25</v>
      </c>
      <c r="S40" s="26">
        <f t="shared" si="4"/>
        <v>25</v>
      </c>
      <c r="V40" s="26">
        <f t="shared" si="1"/>
        <v>0</v>
      </c>
      <c r="W40" s="26">
        <v>0</v>
      </c>
      <c r="Y40" s="26">
        <f t="shared" si="2"/>
        <v>0</v>
      </c>
    </row>
    <row r="41" spans="1:25" ht="16.5" customHeight="1" x14ac:dyDescent="0.25">
      <c r="A41" s="48" t="s">
        <v>227</v>
      </c>
      <c r="B41" s="4" t="s">
        <v>22</v>
      </c>
      <c r="C41" s="3">
        <v>40</v>
      </c>
      <c r="D41" s="40" t="s">
        <v>39</v>
      </c>
      <c r="E41" s="40" t="s">
        <v>105</v>
      </c>
      <c r="F41" s="40" t="s">
        <v>142</v>
      </c>
      <c r="G41" s="40" t="s">
        <v>191</v>
      </c>
      <c r="H41" s="2" t="s">
        <v>17</v>
      </c>
      <c r="I41" s="4" t="s">
        <v>18</v>
      </c>
      <c r="J41" s="5">
        <v>80.17</v>
      </c>
      <c r="K41" s="6">
        <f t="shared" si="3"/>
        <v>10.156791817388051</v>
      </c>
      <c r="L41" s="8">
        <v>814.27</v>
      </c>
      <c r="M41" s="6" t="s">
        <v>19</v>
      </c>
      <c r="N41" s="6" t="s">
        <v>19</v>
      </c>
      <c r="O41" s="6" t="s">
        <v>19</v>
      </c>
      <c r="P41" s="6" t="s">
        <v>19</v>
      </c>
      <c r="Q41" s="26">
        <v>25</v>
      </c>
      <c r="S41" s="26">
        <f t="shared" si="4"/>
        <v>25</v>
      </c>
      <c r="T41" s="26">
        <v>2</v>
      </c>
      <c r="U41" s="26">
        <v>0</v>
      </c>
      <c r="V41" s="26">
        <f t="shared" si="1"/>
        <v>2</v>
      </c>
      <c r="W41" s="26">
        <v>0</v>
      </c>
      <c r="Y41" s="26">
        <f t="shared" si="2"/>
        <v>0</v>
      </c>
    </row>
    <row r="42" spans="1:25" s="24" customFormat="1" ht="16.5" customHeight="1" x14ac:dyDescent="0.25">
      <c r="A42" s="51" t="s">
        <v>227</v>
      </c>
      <c r="B42" s="23" t="s">
        <v>22</v>
      </c>
      <c r="C42" s="3">
        <v>41</v>
      </c>
      <c r="D42" s="40" t="s">
        <v>38</v>
      </c>
      <c r="E42" s="40" t="s">
        <v>106</v>
      </c>
      <c r="F42" s="23"/>
      <c r="G42" s="40" t="s">
        <v>192</v>
      </c>
      <c r="H42" s="21" t="s">
        <v>17</v>
      </c>
      <c r="I42" s="23" t="s">
        <v>18</v>
      </c>
      <c r="J42" s="22">
        <v>151.66999999999999</v>
      </c>
      <c r="K42" s="22">
        <f t="shared" si="3"/>
        <v>14.983187182699282</v>
      </c>
      <c r="L42" s="32">
        <v>2272.5</v>
      </c>
      <c r="M42" s="22" t="s">
        <v>19</v>
      </c>
      <c r="N42" s="22" t="s">
        <v>19</v>
      </c>
      <c r="O42" s="22" t="s">
        <v>19</v>
      </c>
      <c r="P42" s="22" t="s">
        <v>19</v>
      </c>
      <c r="Q42" s="26">
        <v>25</v>
      </c>
      <c r="R42" s="26">
        <v>12</v>
      </c>
      <c r="S42" s="26">
        <f t="shared" si="4"/>
        <v>13</v>
      </c>
      <c r="T42" s="26"/>
      <c r="U42" s="26"/>
      <c r="V42" s="26">
        <f t="shared" si="1"/>
        <v>0</v>
      </c>
      <c r="W42" s="26">
        <v>5</v>
      </c>
      <c r="X42" s="26"/>
      <c r="Y42" s="26">
        <f t="shared" si="2"/>
        <v>5</v>
      </c>
    </row>
    <row r="43" spans="1:25" ht="16.5" customHeight="1" x14ac:dyDescent="0.25">
      <c r="A43" s="48" t="s">
        <v>227</v>
      </c>
      <c r="B43" s="4" t="s">
        <v>22</v>
      </c>
      <c r="C43" s="3">
        <v>42</v>
      </c>
      <c r="D43" s="40" t="s">
        <v>38</v>
      </c>
      <c r="E43" s="40" t="s">
        <v>107</v>
      </c>
      <c r="F43" s="4"/>
      <c r="G43" s="40" t="s">
        <v>193</v>
      </c>
      <c r="H43" s="2" t="s">
        <v>17</v>
      </c>
      <c r="I43" s="4" t="s">
        <v>18</v>
      </c>
      <c r="J43" s="5">
        <v>151.66999999999999</v>
      </c>
      <c r="K43" s="6">
        <f t="shared" si="3"/>
        <v>11.456451506560295</v>
      </c>
      <c r="L43" s="8">
        <v>1737.6</v>
      </c>
      <c r="M43" s="6" t="s">
        <v>19</v>
      </c>
      <c r="N43" s="6" t="s">
        <v>19</v>
      </c>
      <c r="O43" s="6" t="s">
        <v>19</v>
      </c>
      <c r="P43" s="6" t="s">
        <v>19</v>
      </c>
      <c r="Q43" s="26">
        <v>25</v>
      </c>
      <c r="S43" s="26">
        <f t="shared" si="4"/>
        <v>25</v>
      </c>
      <c r="T43" s="26">
        <v>2</v>
      </c>
      <c r="U43" s="26">
        <v>0</v>
      </c>
      <c r="V43" s="26">
        <f t="shared" si="1"/>
        <v>2</v>
      </c>
      <c r="W43" s="26">
        <v>0</v>
      </c>
      <c r="Y43" s="26">
        <f t="shared" si="2"/>
        <v>0</v>
      </c>
    </row>
    <row r="44" spans="1:25" ht="16.5" customHeight="1" x14ac:dyDescent="0.25">
      <c r="A44" s="48" t="s">
        <v>227</v>
      </c>
      <c r="B44" s="4" t="s">
        <v>22</v>
      </c>
      <c r="C44" s="3">
        <v>43</v>
      </c>
      <c r="D44" s="40" t="s">
        <v>38</v>
      </c>
      <c r="E44" s="40" t="s">
        <v>108</v>
      </c>
      <c r="F44" s="4"/>
      <c r="G44" s="40" t="s">
        <v>194</v>
      </c>
      <c r="H44" s="2" t="s">
        <v>17</v>
      </c>
      <c r="I44" s="4" t="s">
        <v>20</v>
      </c>
      <c r="J44" s="5">
        <v>151.66999999999999</v>
      </c>
      <c r="K44" s="6">
        <f t="shared" si="3"/>
        <v>12.625568668820467</v>
      </c>
      <c r="L44" s="8">
        <v>1914.92</v>
      </c>
      <c r="M44" s="6" t="s">
        <v>19</v>
      </c>
      <c r="N44" s="6" t="s">
        <v>19</v>
      </c>
      <c r="O44" s="6" t="s">
        <v>19</v>
      </c>
      <c r="P44" s="6" t="s">
        <v>19</v>
      </c>
      <c r="Q44" s="26">
        <v>25</v>
      </c>
      <c r="S44" s="26">
        <f t="shared" si="4"/>
        <v>25</v>
      </c>
      <c r="T44" s="26">
        <v>2</v>
      </c>
      <c r="U44" s="26">
        <v>0</v>
      </c>
      <c r="V44" s="26">
        <f t="shared" si="1"/>
        <v>2</v>
      </c>
      <c r="W44" s="26">
        <v>0</v>
      </c>
      <c r="Y44" s="26">
        <f t="shared" si="2"/>
        <v>0</v>
      </c>
    </row>
    <row r="45" spans="1:25" ht="16.5" customHeight="1" x14ac:dyDescent="0.25">
      <c r="A45" s="48" t="s">
        <v>227</v>
      </c>
      <c r="B45" s="4" t="s">
        <v>22</v>
      </c>
      <c r="C45" s="3">
        <v>44</v>
      </c>
      <c r="D45" s="40" t="s">
        <v>39</v>
      </c>
      <c r="E45" s="40" t="s">
        <v>109</v>
      </c>
      <c r="F45" s="40" t="s">
        <v>143</v>
      </c>
      <c r="G45" s="40" t="s">
        <v>195</v>
      </c>
      <c r="H45" s="2" t="s">
        <v>17</v>
      </c>
      <c r="I45" s="4" t="s">
        <v>20</v>
      </c>
      <c r="J45" s="5">
        <v>151.66999999999999</v>
      </c>
      <c r="K45" s="6">
        <f t="shared" si="3"/>
        <v>13.318388606843806</v>
      </c>
      <c r="L45" s="8">
        <v>2020</v>
      </c>
      <c r="M45" s="6" t="s">
        <v>19</v>
      </c>
      <c r="N45" s="6" t="s">
        <v>19</v>
      </c>
      <c r="O45" s="6" t="s">
        <v>19</v>
      </c>
      <c r="P45" s="6" t="s">
        <v>19</v>
      </c>
      <c r="Q45" s="26">
        <v>25</v>
      </c>
      <c r="S45" s="26">
        <f t="shared" si="4"/>
        <v>25</v>
      </c>
      <c r="V45" s="26">
        <f t="shared" si="1"/>
        <v>0</v>
      </c>
      <c r="W45" s="26">
        <v>0</v>
      </c>
      <c r="Y45" s="26">
        <f t="shared" si="2"/>
        <v>0</v>
      </c>
    </row>
    <row r="46" spans="1:25" ht="16.5" customHeight="1" x14ac:dyDescent="0.25">
      <c r="A46" s="48" t="s">
        <v>227</v>
      </c>
      <c r="B46" s="4" t="s">
        <v>23</v>
      </c>
      <c r="C46" s="3">
        <v>45</v>
      </c>
      <c r="D46" s="40" t="s">
        <v>38</v>
      </c>
      <c r="E46" s="40" t="s">
        <v>110</v>
      </c>
      <c r="F46" s="4"/>
      <c r="G46" s="40" t="s">
        <v>196</v>
      </c>
      <c r="H46" s="2" t="s">
        <v>17</v>
      </c>
      <c r="I46" s="4" t="s">
        <v>20</v>
      </c>
      <c r="J46" s="5">
        <v>151.66999999999999</v>
      </c>
      <c r="K46" s="6">
        <f t="shared" si="3"/>
        <v>10.309817366651284</v>
      </c>
      <c r="L46" s="8">
        <v>1563.69</v>
      </c>
      <c r="M46" s="6" t="s">
        <v>19</v>
      </c>
      <c r="N46" s="6" t="s">
        <v>19</v>
      </c>
      <c r="O46" s="6" t="s">
        <v>19</v>
      </c>
      <c r="P46" s="6" t="s">
        <v>19</v>
      </c>
      <c r="Q46" s="26">
        <v>25</v>
      </c>
      <c r="R46" s="26">
        <v>19</v>
      </c>
      <c r="S46" s="26">
        <f t="shared" si="4"/>
        <v>6</v>
      </c>
      <c r="V46" s="26">
        <f t="shared" si="1"/>
        <v>0</v>
      </c>
      <c r="W46" s="26">
        <v>0</v>
      </c>
      <c r="Y46" s="26">
        <f t="shared" si="2"/>
        <v>0</v>
      </c>
    </row>
    <row r="47" spans="1:25" s="9" customFormat="1" ht="16.5" customHeight="1" x14ac:dyDescent="0.25">
      <c r="A47" s="49" t="s">
        <v>227</v>
      </c>
      <c r="B47" s="12" t="s">
        <v>23</v>
      </c>
      <c r="C47" s="3">
        <v>46</v>
      </c>
      <c r="D47" s="40" t="s">
        <v>38</v>
      </c>
      <c r="E47" s="40" t="s">
        <v>111</v>
      </c>
      <c r="F47" s="12"/>
      <c r="G47" s="40" t="s">
        <v>197</v>
      </c>
      <c r="H47" s="11" t="s">
        <v>17</v>
      </c>
      <c r="I47" s="12" t="s">
        <v>24</v>
      </c>
      <c r="J47" s="13">
        <v>151.66999999999999</v>
      </c>
      <c r="K47" s="8">
        <f t="shared" si="3"/>
        <v>13.104239467264456</v>
      </c>
      <c r="L47" s="10">
        <v>1987.52</v>
      </c>
      <c r="M47" s="10" t="s">
        <v>19</v>
      </c>
      <c r="N47" s="10" t="s">
        <v>19</v>
      </c>
      <c r="O47" s="10" t="s">
        <v>19</v>
      </c>
      <c r="P47" s="10" t="s">
        <v>19</v>
      </c>
      <c r="Q47" s="26">
        <v>25</v>
      </c>
      <c r="R47" s="27">
        <v>1.5</v>
      </c>
      <c r="S47" s="26">
        <f t="shared" si="4"/>
        <v>23.5</v>
      </c>
      <c r="T47" s="27"/>
      <c r="U47" s="27"/>
      <c r="V47" s="26">
        <f t="shared" si="1"/>
        <v>0</v>
      </c>
      <c r="W47" s="27">
        <v>0</v>
      </c>
      <c r="X47" s="27"/>
      <c r="Y47" s="26">
        <f t="shared" si="2"/>
        <v>0</v>
      </c>
    </row>
    <row r="48" spans="1:25" ht="16.5" customHeight="1" x14ac:dyDescent="0.25">
      <c r="A48" s="48" t="s">
        <v>227</v>
      </c>
      <c r="B48" s="4" t="s">
        <v>23</v>
      </c>
      <c r="C48" s="3">
        <v>47</v>
      </c>
      <c r="D48" s="40" t="s">
        <v>38</v>
      </c>
      <c r="E48" s="40" t="s">
        <v>68</v>
      </c>
      <c r="F48" s="4"/>
      <c r="G48" s="40" t="s">
        <v>198</v>
      </c>
      <c r="H48" s="2" t="s">
        <v>17</v>
      </c>
      <c r="I48" s="4" t="s">
        <v>20</v>
      </c>
      <c r="J48" s="5">
        <v>151.66999999999999</v>
      </c>
      <c r="K48" s="6">
        <f t="shared" si="3"/>
        <v>10.615019450121975</v>
      </c>
      <c r="L48" s="8">
        <v>1609.98</v>
      </c>
      <c r="M48" s="6" t="s">
        <v>19</v>
      </c>
      <c r="N48" s="6" t="s">
        <v>19</v>
      </c>
      <c r="O48" s="6" t="s">
        <v>19</v>
      </c>
      <c r="P48" s="6" t="s">
        <v>19</v>
      </c>
      <c r="Q48" s="26">
        <v>25</v>
      </c>
      <c r="R48" s="26">
        <v>23</v>
      </c>
      <c r="S48" s="26">
        <f t="shared" si="4"/>
        <v>2</v>
      </c>
      <c r="V48" s="26">
        <f t="shared" si="1"/>
        <v>0</v>
      </c>
      <c r="W48" s="26">
        <v>0</v>
      </c>
      <c r="Y48" s="26">
        <f t="shared" si="2"/>
        <v>0</v>
      </c>
    </row>
    <row r="49" spans="1:25" ht="16.5" customHeight="1" x14ac:dyDescent="0.25">
      <c r="A49" s="48" t="s">
        <v>227</v>
      </c>
      <c r="B49" s="4" t="s">
        <v>23</v>
      </c>
      <c r="C49" s="3">
        <v>48</v>
      </c>
      <c r="D49" s="40" t="s">
        <v>38</v>
      </c>
      <c r="E49" s="40" t="s">
        <v>112</v>
      </c>
      <c r="F49" s="4"/>
      <c r="G49" s="40" t="s">
        <v>199</v>
      </c>
      <c r="H49" s="2" t="s">
        <v>17</v>
      </c>
      <c r="I49" s="4" t="s">
        <v>18</v>
      </c>
      <c r="J49" s="5">
        <v>151.66999999999999</v>
      </c>
      <c r="K49" s="6">
        <f t="shared" si="3"/>
        <v>14.48374760994264</v>
      </c>
      <c r="L49" s="8">
        <v>2196.75</v>
      </c>
      <c r="M49" s="6" t="s">
        <v>19</v>
      </c>
      <c r="N49" s="6" t="s">
        <v>19</v>
      </c>
      <c r="O49" s="6" t="s">
        <v>19</v>
      </c>
      <c r="P49" s="6" t="s">
        <v>19</v>
      </c>
      <c r="Q49" s="26">
        <v>25</v>
      </c>
      <c r="R49" s="26">
        <v>13.5</v>
      </c>
      <c r="S49" s="26">
        <f t="shared" si="4"/>
        <v>11.5</v>
      </c>
      <c r="V49" s="26">
        <f t="shared" si="1"/>
        <v>0</v>
      </c>
      <c r="W49" s="26">
        <v>0</v>
      </c>
      <c r="Y49" s="26">
        <f t="shared" si="2"/>
        <v>0</v>
      </c>
    </row>
    <row r="50" spans="1:25" ht="16.5" customHeight="1" x14ac:dyDescent="0.25">
      <c r="A50" s="48" t="s">
        <v>227</v>
      </c>
      <c r="B50" s="4" t="s">
        <v>23</v>
      </c>
      <c r="C50" s="3">
        <v>49</v>
      </c>
      <c r="D50" s="40" t="s">
        <v>39</v>
      </c>
      <c r="E50" s="40" t="s">
        <v>113</v>
      </c>
      <c r="F50" s="40" t="s">
        <v>144</v>
      </c>
      <c r="G50" s="40" t="s">
        <v>200</v>
      </c>
      <c r="H50" s="2" t="s">
        <v>17</v>
      </c>
      <c r="I50" s="4" t="s">
        <v>20</v>
      </c>
      <c r="J50" s="5">
        <v>151.66999999999999</v>
      </c>
      <c r="K50" s="6">
        <f t="shared" si="3"/>
        <v>12.649238478275203</v>
      </c>
      <c r="L50" s="8">
        <v>1918.51</v>
      </c>
      <c r="M50" s="6" t="s">
        <v>19</v>
      </c>
      <c r="N50" s="6" t="s">
        <v>19</v>
      </c>
      <c r="O50" s="6" t="s">
        <v>19</v>
      </c>
      <c r="P50" s="19">
        <v>28.62</v>
      </c>
      <c r="Q50" s="26">
        <v>25</v>
      </c>
      <c r="R50" s="26">
        <v>17</v>
      </c>
      <c r="S50" s="26">
        <f t="shared" si="4"/>
        <v>8</v>
      </c>
      <c r="T50" s="26">
        <v>2</v>
      </c>
      <c r="U50" s="26">
        <v>0</v>
      </c>
      <c r="V50" s="26">
        <f t="shared" si="1"/>
        <v>2</v>
      </c>
      <c r="W50" s="26">
        <v>0</v>
      </c>
      <c r="Y50" s="26">
        <f t="shared" si="2"/>
        <v>0</v>
      </c>
    </row>
    <row r="51" spans="1:25" ht="16.5" customHeight="1" x14ac:dyDescent="0.25">
      <c r="A51" s="48" t="s">
        <v>227</v>
      </c>
      <c r="B51" s="4" t="s">
        <v>23</v>
      </c>
      <c r="C51" s="3">
        <v>50</v>
      </c>
      <c r="D51" s="40" t="s">
        <v>38</v>
      </c>
      <c r="E51" s="40" t="s">
        <v>114</v>
      </c>
      <c r="F51" s="4"/>
      <c r="G51" s="40" t="s">
        <v>201</v>
      </c>
      <c r="H51" s="2" t="s">
        <v>17</v>
      </c>
      <c r="I51" s="4" t="s">
        <v>20</v>
      </c>
      <c r="J51" s="5">
        <v>151.66999999999999</v>
      </c>
      <c r="K51" s="6">
        <f t="shared" si="3"/>
        <v>11.119535834377267</v>
      </c>
      <c r="L51" s="8">
        <v>1686.5</v>
      </c>
      <c r="M51" s="6" t="s">
        <v>19</v>
      </c>
      <c r="N51" s="6" t="s">
        <v>19</v>
      </c>
      <c r="O51" s="6" t="s">
        <v>19</v>
      </c>
      <c r="P51" s="6" t="s">
        <v>19</v>
      </c>
      <c r="Q51" s="26">
        <v>29.5</v>
      </c>
      <c r="R51" s="26">
        <v>0</v>
      </c>
      <c r="S51" s="26">
        <f t="shared" si="4"/>
        <v>29.5</v>
      </c>
      <c r="V51" s="26">
        <f t="shared" si="1"/>
        <v>0</v>
      </c>
      <c r="W51" s="26">
        <v>0</v>
      </c>
      <c r="Y51" s="26">
        <f t="shared" si="2"/>
        <v>0</v>
      </c>
    </row>
    <row r="52" spans="1:25" ht="16.5" customHeight="1" x14ac:dyDescent="0.25">
      <c r="A52" s="48" t="s">
        <v>227</v>
      </c>
      <c r="B52" s="4" t="s">
        <v>23</v>
      </c>
      <c r="C52" s="3">
        <v>51</v>
      </c>
      <c r="D52" s="40" t="s">
        <v>38</v>
      </c>
      <c r="E52" s="40" t="s">
        <v>67</v>
      </c>
      <c r="F52" s="4"/>
      <c r="G52" s="40" t="s">
        <v>202</v>
      </c>
      <c r="H52" s="2" t="s">
        <v>17</v>
      </c>
      <c r="I52" s="4" t="s">
        <v>18</v>
      </c>
      <c r="J52" s="5">
        <v>151.66999999999999</v>
      </c>
      <c r="K52" s="6">
        <f t="shared" si="3"/>
        <v>10.231225687347532</v>
      </c>
      <c r="L52" s="8">
        <v>1551.77</v>
      </c>
      <c r="M52" s="19">
        <v>33.25</v>
      </c>
      <c r="N52" s="6" t="s">
        <v>19</v>
      </c>
      <c r="O52" s="6" t="s">
        <v>19</v>
      </c>
      <c r="P52" s="6" t="s">
        <v>19</v>
      </c>
      <c r="Q52" s="26">
        <v>25</v>
      </c>
      <c r="S52" s="26">
        <f t="shared" si="4"/>
        <v>25</v>
      </c>
      <c r="T52" s="26">
        <v>2</v>
      </c>
      <c r="U52" s="26">
        <v>0</v>
      </c>
      <c r="V52" s="26">
        <f t="shared" si="1"/>
        <v>2</v>
      </c>
      <c r="W52" s="26">
        <v>0</v>
      </c>
      <c r="Y52" s="26">
        <f t="shared" si="2"/>
        <v>0</v>
      </c>
    </row>
    <row r="53" spans="1:25" ht="16.5" customHeight="1" x14ac:dyDescent="0.25">
      <c r="A53" s="48" t="s">
        <v>227</v>
      </c>
      <c r="B53" s="4" t="s">
        <v>23</v>
      </c>
      <c r="C53" s="3">
        <v>52</v>
      </c>
      <c r="D53" s="40" t="s">
        <v>39</v>
      </c>
      <c r="E53" s="40" t="s">
        <v>115</v>
      </c>
      <c r="F53" s="40" t="s">
        <v>145</v>
      </c>
      <c r="G53" s="40" t="s">
        <v>203</v>
      </c>
      <c r="H53" s="2" t="s">
        <v>17</v>
      </c>
      <c r="I53" s="4" t="s">
        <v>18</v>
      </c>
      <c r="J53" s="5">
        <v>151.66999999999999</v>
      </c>
      <c r="K53" s="6">
        <f t="shared" si="3"/>
        <v>10.412474451110965</v>
      </c>
      <c r="L53" s="8">
        <v>1579.26</v>
      </c>
      <c r="M53" s="6" t="s">
        <v>19</v>
      </c>
      <c r="N53" s="6" t="s">
        <v>19</v>
      </c>
      <c r="O53" s="6" t="s">
        <v>19</v>
      </c>
      <c r="P53" s="19">
        <v>94.79</v>
      </c>
      <c r="Q53" s="26">
        <v>25</v>
      </c>
      <c r="R53" s="28">
        <v>18</v>
      </c>
      <c r="S53" s="26">
        <f t="shared" si="4"/>
        <v>7</v>
      </c>
      <c r="T53" s="28">
        <v>2</v>
      </c>
      <c r="U53" s="28">
        <v>0</v>
      </c>
      <c r="V53" s="26">
        <f t="shared" si="1"/>
        <v>2</v>
      </c>
      <c r="W53" s="26">
        <v>0</v>
      </c>
      <c r="Y53" s="26">
        <f t="shared" si="2"/>
        <v>0</v>
      </c>
    </row>
    <row r="54" spans="1:25" ht="16.5" customHeight="1" x14ac:dyDescent="0.25">
      <c r="A54" s="48" t="s">
        <v>227</v>
      </c>
      <c r="B54" s="4" t="s">
        <v>23</v>
      </c>
      <c r="C54" s="3">
        <v>53</v>
      </c>
      <c r="D54" s="40" t="s">
        <v>39</v>
      </c>
      <c r="E54" s="40" t="s">
        <v>116</v>
      </c>
      <c r="F54" s="40" t="s">
        <v>146</v>
      </c>
      <c r="G54" s="40" t="s">
        <v>204</v>
      </c>
      <c r="H54" s="2" t="s">
        <v>17</v>
      </c>
      <c r="I54" s="4" t="s">
        <v>20</v>
      </c>
      <c r="J54" s="5">
        <v>151.66999999999999</v>
      </c>
      <c r="K54" s="6">
        <f t="shared" si="3"/>
        <v>10.150392299070351</v>
      </c>
      <c r="L54" s="8">
        <v>1539.51</v>
      </c>
      <c r="M54" s="6" t="s">
        <v>19</v>
      </c>
      <c r="N54" s="6" t="s">
        <v>19</v>
      </c>
      <c r="O54" s="6" t="s">
        <v>19</v>
      </c>
      <c r="P54" s="6"/>
      <c r="Q54" s="26">
        <v>25</v>
      </c>
      <c r="R54" s="28">
        <v>23</v>
      </c>
      <c r="S54" s="26">
        <f t="shared" si="4"/>
        <v>2</v>
      </c>
      <c r="T54" s="28"/>
      <c r="U54" s="28"/>
      <c r="V54" s="26">
        <f t="shared" si="1"/>
        <v>0</v>
      </c>
      <c r="W54" s="26">
        <v>0</v>
      </c>
      <c r="Y54" s="26">
        <f t="shared" si="2"/>
        <v>0</v>
      </c>
    </row>
    <row r="55" spans="1:25" ht="16.2" customHeight="1" x14ac:dyDescent="0.25">
      <c r="A55" s="48" t="s">
        <v>227</v>
      </c>
      <c r="B55" s="4" t="s">
        <v>23</v>
      </c>
      <c r="C55" s="3">
        <v>54</v>
      </c>
      <c r="D55" s="40" t="s">
        <v>39</v>
      </c>
      <c r="E55" s="40" t="s">
        <v>117</v>
      </c>
      <c r="F55" s="40" t="s">
        <v>147</v>
      </c>
      <c r="G55" s="40" t="s">
        <v>205</v>
      </c>
      <c r="H55" s="2" t="s">
        <v>17</v>
      </c>
      <c r="I55" s="4" t="s">
        <v>20</v>
      </c>
      <c r="J55" s="5">
        <v>151.66999999999999</v>
      </c>
      <c r="K55" s="6">
        <f t="shared" si="3"/>
        <v>13.85112415111756</v>
      </c>
      <c r="L55" s="8">
        <v>2100.8000000000002</v>
      </c>
      <c r="M55" s="6" t="s">
        <v>19</v>
      </c>
      <c r="N55" s="6" t="s">
        <v>19</v>
      </c>
      <c r="O55" s="6" t="s">
        <v>19</v>
      </c>
      <c r="P55" s="6"/>
      <c r="Q55" s="26">
        <v>25</v>
      </c>
      <c r="R55" s="28">
        <v>15.5</v>
      </c>
      <c r="S55" s="26">
        <f t="shared" si="4"/>
        <v>9.5</v>
      </c>
      <c r="T55" s="28"/>
      <c r="U55" s="28"/>
      <c r="V55" s="26">
        <f t="shared" si="1"/>
        <v>0</v>
      </c>
      <c r="W55" s="27">
        <v>5</v>
      </c>
      <c r="Y55" s="26">
        <f t="shared" si="2"/>
        <v>5</v>
      </c>
    </row>
    <row r="56" spans="1:25" ht="16.5" customHeight="1" x14ac:dyDescent="0.25">
      <c r="A56" s="48" t="s">
        <v>227</v>
      </c>
      <c r="B56" s="4" t="s">
        <v>23</v>
      </c>
      <c r="C56" s="3">
        <v>55</v>
      </c>
      <c r="D56" s="40" t="s">
        <v>38</v>
      </c>
      <c r="E56" s="40" t="s">
        <v>69</v>
      </c>
      <c r="F56" s="4"/>
      <c r="G56" s="40" t="s">
        <v>206</v>
      </c>
      <c r="H56" s="2" t="s">
        <v>17</v>
      </c>
      <c r="I56" s="4" t="s">
        <v>20</v>
      </c>
      <c r="J56" s="5">
        <v>151.66999999999999</v>
      </c>
      <c r="K56" s="6">
        <f t="shared" si="3"/>
        <v>13.318388606843806</v>
      </c>
      <c r="L56" s="8">
        <v>2020</v>
      </c>
      <c r="M56" s="6" t="s">
        <v>19</v>
      </c>
      <c r="N56" s="6" t="s">
        <v>19</v>
      </c>
      <c r="O56" s="6" t="s">
        <v>19</v>
      </c>
      <c r="P56" s="6"/>
      <c r="Q56" s="26">
        <v>25</v>
      </c>
      <c r="R56" s="28"/>
      <c r="S56" s="26">
        <f t="shared" si="4"/>
        <v>25</v>
      </c>
      <c r="T56" s="28"/>
      <c r="U56" s="28"/>
      <c r="V56" s="26">
        <f t="shared" si="1"/>
        <v>0</v>
      </c>
      <c r="W56" s="26">
        <v>0</v>
      </c>
      <c r="Y56" s="26">
        <f t="shared" si="2"/>
        <v>0</v>
      </c>
    </row>
    <row r="57" spans="1:25" ht="16.5" customHeight="1" x14ac:dyDescent="0.25">
      <c r="A57" s="48" t="s">
        <v>227</v>
      </c>
      <c r="B57" s="4" t="s">
        <v>23</v>
      </c>
      <c r="C57" s="3">
        <v>56</v>
      </c>
      <c r="D57" s="40" t="s">
        <v>38</v>
      </c>
      <c r="E57" s="40" t="s">
        <v>118</v>
      </c>
      <c r="F57" s="4"/>
      <c r="G57" s="40" t="s">
        <v>207</v>
      </c>
      <c r="H57" s="2" t="s">
        <v>17</v>
      </c>
      <c r="I57" s="4" t="s">
        <v>20</v>
      </c>
      <c r="J57" s="5">
        <v>151.66999999999999</v>
      </c>
      <c r="K57" s="6">
        <f t="shared" si="3"/>
        <v>12.856860288784864</v>
      </c>
      <c r="L57" s="8">
        <v>1950</v>
      </c>
      <c r="M57" s="6" t="s">
        <v>19</v>
      </c>
      <c r="N57" s="6" t="s">
        <v>19</v>
      </c>
      <c r="O57" s="6" t="s">
        <v>19</v>
      </c>
      <c r="P57" s="6"/>
      <c r="Q57" s="26">
        <v>25</v>
      </c>
      <c r="R57" s="28">
        <v>23.5</v>
      </c>
      <c r="S57" s="26">
        <f t="shared" si="4"/>
        <v>1.5</v>
      </c>
      <c r="T57" s="28"/>
      <c r="U57" s="28"/>
      <c r="V57" s="26">
        <f t="shared" si="1"/>
        <v>0</v>
      </c>
      <c r="W57" s="26">
        <v>0</v>
      </c>
      <c r="Y57" s="26">
        <f t="shared" si="2"/>
        <v>0</v>
      </c>
    </row>
    <row r="58" spans="1:25" s="9" customFormat="1" ht="16.5" customHeight="1" x14ac:dyDescent="0.25">
      <c r="A58" s="48" t="s">
        <v>227</v>
      </c>
      <c r="B58" s="4" t="s">
        <v>23</v>
      </c>
      <c r="C58" s="3">
        <v>57</v>
      </c>
      <c r="D58" s="40" t="s">
        <v>39</v>
      </c>
      <c r="E58" s="18" t="s">
        <v>119</v>
      </c>
      <c r="F58" s="47" t="s">
        <v>148</v>
      </c>
      <c r="G58" s="40" t="s">
        <v>208</v>
      </c>
      <c r="H58" s="16" t="s">
        <v>17</v>
      </c>
      <c r="I58" s="12" t="s">
        <v>20</v>
      </c>
      <c r="J58" s="13">
        <v>151.66999999999999</v>
      </c>
      <c r="K58" s="8">
        <f t="shared" si="3"/>
        <v>19.644623195094614</v>
      </c>
      <c r="L58" s="10">
        <v>2979.5</v>
      </c>
      <c r="M58" s="10" t="s">
        <v>19</v>
      </c>
      <c r="N58" s="10" t="s">
        <v>19</v>
      </c>
      <c r="O58" s="10" t="s">
        <v>19</v>
      </c>
      <c r="P58" s="10"/>
      <c r="Q58" s="26">
        <v>25</v>
      </c>
      <c r="R58" s="30"/>
      <c r="S58" s="26">
        <f t="shared" si="4"/>
        <v>25</v>
      </c>
      <c r="T58" s="30"/>
      <c r="U58" s="30"/>
      <c r="V58" s="26">
        <f t="shared" si="1"/>
        <v>0</v>
      </c>
      <c r="W58" s="27">
        <v>5</v>
      </c>
      <c r="X58" s="27"/>
      <c r="Y58" s="26">
        <f t="shared" si="2"/>
        <v>5</v>
      </c>
    </row>
    <row r="59" spans="1:25" ht="16.5" customHeight="1" x14ac:dyDescent="0.25">
      <c r="A59" s="48" t="s">
        <v>227</v>
      </c>
      <c r="B59" s="4" t="s">
        <v>23</v>
      </c>
      <c r="C59" s="3">
        <v>58</v>
      </c>
      <c r="D59" s="40" t="s">
        <v>38</v>
      </c>
      <c r="E59" s="4" t="s">
        <v>120</v>
      </c>
      <c r="F59" s="4"/>
      <c r="G59" s="40" t="s">
        <v>209</v>
      </c>
      <c r="H59" s="2" t="s">
        <v>17</v>
      </c>
      <c r="I59" s="4" t="s">
        <v>20</v>
      </c>
      <c r="J59" s="5">
        <v>151.66999999999999</v>
      </c>
      <c r="K59" s="6">
        <f t="shared" si="3"/>
        <v>10.150392299070351</v>
      </c>
      <c r="L59" s="8">
        <v>1539.51</v>
      </c>
      <c r="M59" s="6" t="s">
        <v>19</v>
      </c>
      <c r="N59" s="6" t="s">
        <v>19</v>
      </c>
      <c r="O59" s="6" t="s">
        <v>19</v>
      </c>
      <c r="P59" s="6"/>
      <c r="Q59" s="26">
        <v>25</v>
      </c>
      <c r="R59" s="28"/>
      <c r="S59" s="26">
        <f t="shared" si="4"/>
        <v>25</v>
      </c>
      <c r="T59" s="28"/>
      <c r="U59" s="28"/>
      <c r="V59" s="26">
        <f t="shared" si="1"/>
        <v>0</v>
      </c>
      <c r="W59" s="26">
        <v>0</v>
      </c>
      <c r="Y59" s="26">
        <f t="shared" si="2"/>
        <v>0</v>
      </c>
    </row>
    <row r="60" spans="1:25" ht="16.5" customHeight="1" x14ac:dyDescent="0.25">
      <c r="A60" s="52" t="s">
        <v>227</v>
      </c>
      <c r="B60" s="17" t="s">
        <v>23</v>
      </c>
      <c r="C60" s="3">
        <v>59</v>
      </c>
      <c r="D60" s="40" t="s">
        <v>39</v>
      </c>
      <c r="E60" s="17" t="s">
        <v>121</v>
      </c>
      <c r="F60" s="17"/>
      <c r="G60" s="40" t="s">
        <v>210</v>
      </c>
      <c r="H60" s="15" t="s">
        <v>17</v>
      </c>
      <c r="I60" s="4" t="s">
        <v>20</v>
      </c>
      <c r="J60" s="5">
        <v>151.66999999999999</v>
      </c>
      <c r="K60" s="6">
        <f t="shared" si="3"/>
        <v>19.97758291026571</v>
      </c>
      <c r="L60" s="8">
        <v>3030</v>
      </c>
      <c r="M60" s="6" t="s">
        <v>19</v>
      </c>
      <c r="N60" s="6" t="s">
        <v>19</v>
      </c>
      <c r="O60" s="6" t="s">
        <v>19</v>
      </c>
      <c r="P60" s="6"/>
      <c r="Q60" s="26">
        <v>25</v>
      </c>
      <c r="R60" s="28"/>
      <c r="S60" s="26">
        <f t="shared" si="4"/>
        <v>25</v>
      </c>
      <c r="T60" s="28"/>
      <c r="U60" s="28"/>
      <c r="V60" s="26">
        <f t="shared" si="1"/>
        <v>0</v>
      </c>
      <c r="W60" s="26">
        <v>10</v>
      </c>
      <c r="Y60" s="26">
        <f t="shared" si="2"/>
        <v>10</v>
      </c>
    </row>
    <row r="61" spans="1:25" ht="16.5" customHeight="1" x14ac:dyDescent="0.25">
      <c r="A61" s="48" t="s">
        <v>227</v>
      </c>
      <c r="B61" s="4" t="s">
        <v>25</v>
      </c>
      <c r="C61" s="3">
        <v>60</v>
      </c>
      <c r="D61" s="40" t="s">
        <v>38</v>
      </c>
      <c r="E61" s="4" t="s">
        <v>122</v>
      </c>
      <c r="F61" s="4"/>
      <c r="G61" s="40" t="s">
        <v>211</v>
      </c>
      <c r="H61" s="2" t="s">
        <v>17</v>
      </c>
      <c r="I61" s="4" t="s">
        <v>18</v>
      </c>
      <c r="J61" s="5">
        <v>151.66999999999999</v>
      </c>
      <c r="K61" s="6">
        <f t="shared" si="3"/>
        <v>14.650227467528188</v>
      </c>
      <c r="L61" s="8">
        <v>2222</v>
      </c>
      <c r="M61" s="6" t="s">
        <v>19</v>
      </c>
      <c r="N61" s="6" t="s">
        <v>19</v>
      </c>
      <c r="O61" s="6" t="s">
        <v>19</v>
      </c>
      <c r="P61" s="6"/>
      <c r="Q61" s="26">
        <v>25</v>
      </c>
      <c r="R61" s="28">
        <v>23.5</v>
      </c>
      <c r="S61" s="26">
        <f t="shared" si="4"/>
        <v>1.5</v>
      </c>
      <c r="T61" s="28"/>
      <c r="U61" s="28"/>
      <c r="V61" s="26">
        <f t="shared" si="1"/>
        <v>0</v>
      </c>
      <c r="W61" s="26">
        <v>0</v>
      </c>
      <c r="Y61" s="26">
        <f t="shared" si="2"/>
        <v>0</v>
      </c>
    </row>
    <row r="62" spans="1:25" ht="16.5" customHeight="1" x14ac:dyDescent="0.25">
      <c r="A62" s="48" t="s">
        <v>227</v>
      </c>
      <c r="B62" s="4" t="s">
        <v>25</v>
      </c>
      <c r="C62" s="3">
        <v>61</v>
      </c>
      <c r="D62" s="40" t="s">
        <v>39</v>
      </c>
      <c r="E62" s="4" t="s">
        <v>123</v>
      </c>
      <c r="F62" s="40" t="s">
        <v>149</v>
      </c>
      <c r="G62" s="40" t="s">
        <v>212</v>
      </c>
      <c r="H62" s="2" t="s">
        <v>17</v>
      </c>
      <c r="I62" s="4" t="s">
        <v>20</v>
      </c>
      <c r="J62" s="5">
        <v>151.66999999999999</v>
      </c>
      <c r="K62" s="6">
        <f t="shared" si="3"/>
        <v>12.781565240324388</v>
      </c>
      <c r="L62" s="8">
        <v>1938.58</v>
      </c>
      <c r="M62" s="6" t="s">
        <v>19</v>
      </c>
      <c r="N62" s="6" t="s">
        <v>19</v>
      </c>
      <c r="O62" s="6" t="s">
        <v>19</v>
      </c>
      <c r="P62" s="6"/>
      <c r="Q62" s="26">
        <v>25</v>
      </c>
      <c r="R62" s="28">
        <v>14.5</v>
      </c>
      <c r="S62" s="26">
        <f t="shared" si="4"/>
        <v>10.5</v>
      </c>
      <c r="T62" s="28"/>
      <c r="U62" s="28"/>
      <c r="V62" s="26">
        <f t="shared" si="1"/>
        <v>0</v>
      </c>
      <c r="W62" s="26">
        <v>0</v>
      </c>
      <c r="Y62" s="26">
        <f t="shared" si="2"/>
        <v>0</v>
      </c>
    </row>
    <row r="63" spans="1:25" s="9" customFormat="1" ht="16.5" customHeight="1" x14ac:dyDescent="0.25">
      <c r="A63" s="48" t="s">
        <v>227</v>
      </c>
      <c r="B63" s="4" t="s">
        <v>25</v>
      </c>
      <c r="C63" s="3">
        <v>62</v>
      </c>
      <c r="D63" s="40" t="s">
        <v>38</v>
      </c>
      <c r="E63" s="18" t="s">
        <v>124</v>
      </c>
      <c r="F63" s="18"/>
      <c r="G63" s="40" t="s">
        <v>213</v>
      </c>
      <c r="H63" s="16" t="s">
        <v>17</v>
      </c>
      <c r="I63" s="12" t="s">
        <v>18</v>
      </c>
      <c r="J63" s="13">
        <v>151.66999999999999</v>
      </c>
      <c r="K63" s="8">
        <f t="shared" si="3"/>
        <v>21.098437396980287</v>
      </c>
      <c r="L63" s="10">
        <v>3200</v>
      </c>
      <c r="M63" s="10" t="s">
        <v>19</v>
      </c>
      <c r="N63" s="10" t="s">
        <v>19</v>
      </c>
      <c r="O63" s="10" t="s">
        <v>19</v>
      </c>
      <c r="P63" s="10"/>
      <c r="Q63" s="26">
        <v>25</v>
      </c>
      <c r="R63" s="30"/>
      <c r="S63" s="26">
        <f t="shared" si="4"/>
        <v>25</v>
      </c>
      <c r="T63" s="30"/>
      <c r="U63" s="30"/>
      <c r="V63" s="26">
        <f t="shared" si="1"/>
        <v>0</v>
      </c>
      <c r="W63" s="27">
        <v>5</v>
      </c>
      <c r="X63" s="27"/>
      <c r="Y63" s="26">
        <f t="shared" si="2"/>
        <v>5</v>
      </c>
    </row>
    <row r="64" spans="1:25" ht="16.5" customHeight="1" x14ac:dyDescent="0.25">
      <c r="A64" s="48" t="s">
        <v>227</v>
      </c>
      <c r="B64" s="4" t="s">
        <v>25</v>
      </c>
      <c r="C64" s="3">
        <v>63</v>
      </c>
      <c r="D64" s="40" t="s">
        <v>39</v>
      </c>
      <c r="E64" s="4" t="s">
        <v>125</v>
      </c>
      <c r="F64" s="4"/>
      <c r="G64" s="40" t="s">
        <v>214</v>
      </c>
      <c r="H64" s="2" t="s">
        <v>26</v>
      </c>
      <c r="I64" s="4" t="s">
        <v>18</v>
      </c>
      <c r="J64" s="5">
        <v>151.66999999999999</v>
      </c>
      <c r="K64" s="6">
        <f t="shared" si="3"/>
        <v>0</v>
      </c>
      <c r="L64" s="20"/>
      <c r="M64" s="6" t="s">
        <v>19</v>
      </c>
      <c r="N64" s="6" t="s">
        <v>19</v>
      </c>
      <c r="O64" s="6" t="s">
        <v>19</v>
      </c>
      <c r="P64" s="6"/>
      <c r="Q64" s="26">
        <v>25</v>
      </c>
      <c r="S64" s="26">
        <f t="shared" si="4"/>
        <v>25</v>
      </c>
      <c r="V64" s="26">
        <f t="shared" si="1"/>
        <v>0</v>
      </c>
      <c r="W64" s="26">
        <v>0</v>
      </c>
      <c r="Y64" s="26">
        <f t="shared" si="2"/>
        <v>0</v>
      </c>
    </row>
    <row r="65" spans="1:25" ht="16.5" customHeight="1" x14ac:dyDescent="0.25">
      <c r="A65" s="48" t="s">
        <v>227</v>
      </c>
      <c r="B65" s="4" t="s">
        <v>25</v>
      </c>
      <c r="C65" s="3">
        <v>64</v>
      </c>
      <c r="D65" s="40" t="s">
        <v>38</v>
      </c>
      <c r="E65" s="4" t="s">
        <v>126</v>
      </c>
      <c r="F65" s="4"/>
      <c r="G65" s="40" t="s">
        <v>215</v>
      </c>
      <c r="H65" s="2" t="s">
        <v>17</v>
      </c>
      <c r="I65" s="4" t="s">
        <v>20</v>
      </c>
      <c r="J65" s="5">
        <v>151.66999999999999</v>
      </c>
      <c r="K65" s="6">
        <f t="shared" si="3"/>
        <v>16.724599459352543</v>
      </c>
      <c r="L65" s="8">
        <v>2536.62</v>
      </c>
      <c r="M65" s="6" t="s">
        <v>19</v>
      </c>
      <c r="N65" s="6" t="s">
        <v>19</v>
      </c>
      <c r="O65" s="6" t="s">
        <v>19</v>
      </c>
      <c r="P65" s="6"/>
      <c r="Q65" s="26">
        <v>25</v>
      </c>
      <c r="R65" s="26">
        <v>20</v>
      </c>
      <c r="S65" s="26">
        <f t="shared" si="4"/>
        <v>5</v>
      </c>
      <c r="T65" s="26">
        <v>2</v>
      </c>
      <c r="U65" s="26">
        <v>0</v>
      </c>
      <c r="V65" s="26">
        <f t="shared" si="1"/>
        <v>2</v>
      </c>
      <c r="W65" s="27">
        <v>5</v>
      </c>
      <c r="Y65" s="26">
        <f t="shared" si="2"/>
        <v>5</v>
      </c>
    </row>
    <row r="66" spans="1:25" s="34" customFormat="1" ht="16.5" customHeight="1" x14ac:dyDescent="0.25">
      <c r="A66" s="48" t="s">
        <v>227</v>
      </c>
      <c r="B66" s="54" t="s">
        <v>28</v>
      </c>
      <c r="C66" s="3">
        <v>65</v>
      </c>
      <c r="D66" s="35" t="s">
        <v>38</v>
      </c>
      <c r="E66" s="35" t="s">
        <v>127</v>
      </c>
      <c r="F66" s="35"/>
      <c r="G66" s="40" t="s">
        <v>216</v>
      </c>
      <c r="H66" s="33" t="s">
        <v>17</v>
      </c>
      <c r="I66" s="35" t="s">
        <v>20</v>
      </c>
      <c r="J66" s="36">
        <v>151.66999999999999</v>
      </c>
      <c r="K66" s="31">
        <f t="shared" si="3"/>
        <v>27.968616074371994</v>
      </c>
      <c r="L66" s="31">
        <v>4242</v>
      </c>
      <c r="M66" s="31" t="s">
        <v>19</v>
      </c>
      <c r="N66" s="31" t="s">
        <v>19</v>
      </c>
      <c r="O66" s="31" t="s">
        <v>19</v>
      </c>
      <c r="P66" s="31" t="s">
        <v>19</v>
      </c>
      <c r="Q66" s="37">
        <v>25</v>
      </c>
      <c r="R66" s="37"/>
      <c r="S66" s="37">
        <f t="shared" si="4"/>
        <v>25</v>
      </c>
      <c r="T66" s="37"/>
      <c r="U66" s="37"/>
      <c r="V66" s="37">
        <f t="shared" ref="V66:V76" si="5">T66-U66</f>
        <v>0</v>
      </c>
      <c r="W66" s="37">
        <v>0</v>
      </c>
      <c r="X66" s="37"/>
      <c r="Y66" s="37">
        <f t="shared" ref="Y66:Y75" si="6">W66-X66</f>
        <v>0</v>
      </c>
    </row>
    <row r="67" spans="1:25" s="34" customFormat="1" ht="16.5" customHeight="1" x14ac:dyDescent="0.25">
      <c r="A67" s="48" t="s">
        <v>227</v>
      </c>
      <c r="B67" s="54" t="s">
        <v>28</v>
      </c>
      <c r="C67" s="3">
        <v>66</v>
      </c>
      <c r="D67" s="35" t="s">
        <v>38</v>
      </c>
      <c r="E67" s="35" t="s">
        <v>128</v>
      </c>
      <c r="F67" s="35"/>
      <c r="G67" s="40" t="s">
        <v>217</v>
      </c>
      <c r="H67" s="33" t="s">
        <v>17</v>
      </c>
      <c r="I67" s="35" t="s">
        <v>20</v>
      </c>
      <c r="J67" s="36">
        <v>151.66999999999999</v>
      </c>
      <c r="K67" s="31">
        <f t="shared" si="3"/>
        <v>18.312784334410235</v>
      </c>
      <c r="L67" s="31">
        <v>2777.5</v>
      </c>
      <c r="M67" s="31" t="s">
        <v>19</v>
      </c>
      <c r="N67" s="31" t="s">
        <v>19</v>
      </c>
      <c r="O67" s="31" t="s">
        <v>19</v>
      </c>
      <c r="P67" s="31" t="s">
        <v>19</v>
      </c>
      <c r="Q67" s="37">
        <v>25</v>
      </c>
      <c r="R67" s="37"/>
      <c r="S67" s="37">
        <f t="shared" si="4"/>
        <v>25</v>
      </c>
      <c r="T67" s="37"/>
      <c r="U67" s="37"/>
      <c r="V67" s="37">
        <f t="shared" si="5"/>
        <v>0</v>
      </c>
      <c r="W67" s="37">
        <v>10</v>
      </c>
      <c r="X67" s="37"/>
      <c r="Y67" s="37">
        <f t="shared" si="6"/>
        <v>10</v>
      </c>
    </row>
    <row r="68" spans="1:25" s="34" customFormat="1" ht="16.5" customHeight="1" x14ac:dyDescent="0.25">
      <c r="A68" s="48" t="s">
        <v>227</v>
      </c>
      <c r="B68" s="54" t="s">
        <v>28</v>
      </c>
      <c r="C68" s="3">
        <v>67</v>
      </c>
      <c r="D68" s="35" t="s">
        <v>38</v>
      </c>
      <c r="E68" s="35" t="s">
        <v>66</v>
      </c>
      <c r="F68" s="35"/>
      <c r="G68" s="40" t="s">
        <v>218</v>
      </c>
      <c r="H68" s="33" t="s">
        <v>17</v>
      </c>
      <c r="I68" s="35" t="s">
        <v>20</v>
      </c>
      <c r="J68" s="36">
        <v>151.66999999999999</v>
      </c>
      <c r="K68" s="31">
        <f t="shared" ref="K68:K76" si="7">L68/J68</f>
        <v>16.724599459352543</v>
      </c>
      <c r="L68" s="31">
        <v>2536.62</v>
      </c>
      <c r="M68" s="31" t="s">
        <v>19</v>
      </c>
      <c r="N68" s="31" t="s">
        <v>19</v>
      </c>
      <c r="O68" s="31" t="s">
        <v>19</v>
      </c>
      <c r="P68" s="31" t="s">
        <v>19</v>
      </c>
      <c r="Q68" s="37">
        <v>25</v>
      </c>
      <c r="R68" s="37"/>
      <c r="S68" s="37">
        <f t="shared" si="4"/>
        <v>25</v>
      </c>
      <c r="T68" s="37"/>
      <c r="U68" s="37"/>
      <c r="V68" s="37">
        <f t="shared" si="5"/>
        <v>0</v>
      </c>
      <c r="W68" s="37">
        <v>0</v>
      </c>
      <c r="X68" s="37"/>
      <c r="Y68" s="37">
        <f t="shared" si="6"/>
        <v>0</v>
      </c>
    </row>
    <row r="69" spans="1:25" s="34" customFormat="1" ht="16.5" customHeight="1" x14ac:dyDescent="0.25">
      <c r="A69" s="48" t="s">
        <v>227</v>
      </c>
      <c r="B69" s="54" t="s">
        <v>28</v>
      </c>
      <c r="C69" s="3">
        <v>68</v>
      </c>
      <c r="D69" s="35" t="s">
        <v>39</v>
      </c>
      <c r="E69" s="35" t="s">
        <v>129</v>
      </c>
      <c r="F69" s="35" t="s">
        <v>150</v>
      </c>
      <c r="G69" s="40" t="s">
        <v>219</v>
      </c>
      <c r="H69" s="33" t="s">
        <v>17</v>
      </c>
      <c r="I69" s="35" t="s">
        <v>20</v>
      </c>
      <c r="J69" s="36">
        <v>151.66999999999999</v>
      </c>
      <c r="K69" s="31">
        <f t="shared" si="7"/>
        <v>11.119535834377267</v>
      </c>
      <c r="L69" s="31">
        <v>1686.5</v>
      </c>
      <c r="M69" s="31" t="s">
        <v>19</v>
      </c>
      <c r="N69" s="31" t="s">
        <v>19</v>
      </c>
      <c r="O69" s="31" t="s">
        <v>19</v>
      </c>
      <c r="P69" s="31" t="s">
        <v>19</v>
      </c>
      <c r="Q69" s="37">
        <v>25</v>
      </c>
      <c r="R69" s="37"/>
      <c r="S69" s="37">
        <f t="shared" si="4"/>
        <v>25</v>
      </c>
      <c r="T69" s="37"/>
      <c r="U69" s="37"/>
      <c r="V69" s="37">
        <f t="shared" si="5"/>
        <v>0</v>
      </c>
      <c r="W69" s="37">
        <v>0</v>
      </c>
      <c r="X69" s="37"/>
      <c r="Y69" s="37">
        <f t="shared" si="6"/>
        <v>0</v>
      </c>
    </row>
    <row r="70" spans="1:25" s="34" customFormat="1" ht="16.5" customHeight="1" x14ac:dyDescent="0.25">
      <c r="A70" s="48" t="s">
        <v>227</v>
      </c>
      <c r="B70" s="54" t="s">
        <v>28</v>
      </c>
      <c r="C70" s="3">
        <v>69</v>
      </c>
      <c r="D70" s="35" t="s">
        <v>38</v>
      </c>
      <c r="E70" s="35" t="s">
        <v>130</v>
      </c>
      <c r="F70" s="35"/>
      <c r="G70" s="40" t="s">
        <v>220</v>
      </c>
      <c r="H70" s="33" t="s">
        <v>17</v>
      </c>
      <c r="I70" s="35" t="s">
        <v>20</v>
      </c>
      <c r="J70" s="36">
        <v>151.66999999999999</v>
      </c>
      <c r="K70" s="31">
        <f t="shared" si="7"/>
        <v>10.231225687347532</v>
      </c>
      <c r="L70" s="31">
        <v>1551.77</v>
      </c>
      <c r="M70" s="31">
        <v>33.25</v>
      </c>
      <c r="N70" s="31" t="s">
        <v>19</v>
      </c>
      <c r="O70" s="31" t="s">
        <v>19</v>
      </c>
      <c r="P70" s="31" t="s">
        <v>19</v>
      </c>
      <c r="Q70" s="37">
        <v>25</v>
      </c>
      <c r="R70" s="37"/>
      <c r="S70" s="37">
        <f t="shared" si="4"/>
        <v>25</v>
      </c>
      <c r="T70" s="37"/>
      <c r="U70" s="37"/>
      <c r="V70" s="37">
        <f t="shared" si="5"/>
        <v>0</v>
      </c>
      <c r="W70" s="37">
        <v>0</v>
      </c>
      <c r="X70" s="37"/>
      <c r="Y70" s="37">
        <f t="shared" si="6"/>
        <v>0</v>
      </c>
    </row>
    <row r="71" spans="1:25" s="34" customFormat="1" ht="16.5" customHeight="1" x14ac:dyDescent="0.25">
      <c r="A71" s="53" t="s">
        <v>227</v>
      </c>
      <c r="B71" s="54" t="s">
        <v>28</v>
      </c>
      <c r="C71" s="3">
        <v>70</v>
      </c>
      <c r="D71" s="35" t="s">
        <v>38</v>
      </c>
      <c r="E71" s="35" t="s">
        <v>131</v>
      </c>
      <c r="F71" s="38"/>
      <c r="G71" s="40" t="s">
        <v>221</v>
      </c>
      <c r="H71" s="39" t="s">
        <v>17</v>
      </c>
      <c r="I71" s="35" t="s">
        <v>18</v>
      </c>
      <c r="J71" s="36">
        <v>151.66999999999999</v>
      </c>
      <c r="K71" s="31">
        <f t="shared" si="7"/>
        <v>13.85112415111756</v>
      </c>
      <c r="L71" s="31">
        <v>2100.8000000000002</v>
      </c>
      <c r="M71" s="31" t="s">
        <v>19</v>
      </c>
      <c r="N71" s="31" t="s">
        <v>19</v>
      </c>
      <c r="O71" s="31" t="s">
        <v>19</v>
      </c>
      <c r="P71" s="31" t="s">
        <v>19</v>
      </c>
      <c r="Q71" s="37">
        <v>25</v>
      </c>
      <c r="R71" s="37"/>
      <c r="S71" s="37">
        <f t="shared" si="4"/>
        <v>25</v>
      </c>
      <c r="T71" s="37"/>
      <c r="U71" s="37"/>
      <c r="V71" s="37">
        <f t="shared" si="5"/>
        <v>0</v>
      </c>
      <c r="W71" s="37">
        <v>0</v>
      </c>
      <c r="X71" s="37"/>
      <c r="Y71" s="37">
        <f t="shared" si="6"/>
        <v>0</v>
      </c>
    </row>
    <row r="72" spans="1:25" s="34" customFormat="1" ht="16.5" customHeight="1" x14ac:dyDescent="0.25">
      <c r="A72" s="48" t="s">
        <v>227</v>
      </c>
      <c r="B72" s="54" t="s">
        <v>28</v>
      </c>
      <c r="C72" s="3">
        <v>71</v>
      </c>
      <c r="D72" s="35" t="s">
        <v>39</v>
      </c>
      <c r="E72" s="35" t="s">
        <v>132</v>
      </c>
      <c r="F72" s="35" t="s">
        <v>151</v>
      </c>
      <c r="G72" s="40" t="s">
        <v>222</v>
      </c>
      <c r="H72" s="33" t="s">
        <v>17</v>
      </c>
      <c r="I72" s="35" t="s">
        <v>20</v>
      </c>
      <c r="J72" s="36">
        <v>151.66999999999999</v>
      </c>
      <c r="K72" s="31">
        <f t="shared" si="7"/>
        <v>12.8207951473594</v>
      </c>
      <c r="L72" s="31">
        <v>1944.53</v>
      </c>
      <c r="M72" s="31" t="s">
        <v>19</v>
      </c>
      <c r="N72" s="31" t="s">
        <v>19</v>
      </c>
      <c r="O72" s="31" t="s">
        <v>19</v>
      </c>
      <c r="P72" s="31" t="s">
        <v>19</v>
      </c>
      <c r="Q72" s="37">
        <v>25</v>
      </c>
      <c r="R72" s="37"/>
      <c r="S72" s="37">
        <f t="shared" ref="S72:S76" si="8">Q72-R72</f>
        <v>25</v>
      </c>
      <c r="T72" s="37"/>
      <c r="U72" s="37"/>
      <c r="V72" s="37">
        <f t="shared" si="5"/>
        <v>0</v>
      </c>
      <c r="W72" s="37">
        <v>0</v>
      </c>
      <c r="X72" s="37"/>
      <c r="Y72" s="37">
        <f t="shared" si="6"/>
        <v>0</v>
      </c>
    </row>
    <row r="73" spans="1:25" s="34" customFormat="1" ht="16.5" customHeight="1" x14ac:dyDescent="0.25">
      <c r="A73" s="48" t="s">
        <v>227</v>
      </c>
      <c r="B73" s="54" t="s">
        <v>28</v>
      </c>
      <c r="C73" s="3">
        <v>72</v>
      </c>
      <c r="D73" s="35" t="s">
        <v>38</v>
      </c>
      <c r="E73" s="35" t="s">
        <v>133</v>
      </c>
      <c r="F73" s="35"/>
      <c r="G73" s="40" t="s">
        <v>223</v>
      </c>
      <c r="H73" s="33" t="s">
        <v>17</v>
      </c>
      <c r="I73" s="35" t="s">
        <v>18</v>
      </c>
      <c r="J73" s="36">
        <v>151.66999999999999</v>
      </c>
      <c r="K73" s="31">
        <f t="shared" si="7"/>
        <v>15.316146897870377</v>
      </c>
      <c r="L73" s="31">
        <v>2323</v>
      </c>
      <c r="M73" s="31" t="s">
        <v>19</v>
      </c>
      <c r="N73" s="31" t="s">
        <v>19</v>
      </c>
      <c r="O73" s="31" t="s">
        <v>19</v>
      </c>
      <c r="P73" s="31" t="s">
        <v>19</v>
      </c>
      <c r="Q73" s="37">
        <v>25</v>
      </c>
      <c r="R73" s="37"/>
      <c r="S73" s="37">
        <f t="shared" si="8"/>
        <v>25</v>
      </c>
      <c r="T73" s="37"/>
      <c r="U73" s="37"/>
      <c r="V73" s="37">
        <f t="shared" si="5"/>
        <v>0</v>
      </c>
      <c r="W73" s="37">
        <v>0</v>
      </c>
      <c r="X73" s="37"/>
      <c r="Y73" s="37">
        <f t="shared" si="6"/>
        <v>0</v>
      </c>
    </row>
    <row r="74" spans="1:25" s="34" customFormat="1" ht="16.5" customHeight="1" x14ac:dyDescent="0.25">
      <c r="A74" s="48" t="s">
        <v>227</v>
      </c>
      <c r="B74" s="54" t="s">
        <v>28</v>
      </c>
      <c r="C74" s="3">
        <v>73</v>
      </c>
      <c r="D74" s="35" t="s">
        <v>39</v>
      </c>
      <c r="E74" s="35" t="s">
        <v>134</v>
      </c>
      <c r="F74" s="35"/>
      <c r="G74" s="40" t="s">
        <v>224</v>
      </c>
      <c r="H74" s="33" t="s">
        <v>17</v>
      </c>
      <c r="I74" s="35" t="s">
        <v>18</v>
      </c>
      <c r="J74" s="36">
        <v>151.66999999999999</v>
      </c>
      <c r="K74" s="31">
        <f t="shared" si="7"/>
        <v>11.801938418935849</v>
      </c>
      <c r="L74" s="31">
        <v>1790</v>
      </c>
      <c r="M74" s="31" t="s">
        <v>19</v>
      </c>
      <c r="N74" s="31" t="s">
        <v>19</v>
      </c>
      <c r="O74" s="31" t="s">
        <v>19</v>
      </c>
      <c r="P74" s="31" t="s">
        <v>19</v>
      </c>
      <c r="Q74" s="37">
        <v>25</v>
      </c>
      <c r="R74" s="37"/>
      <c r="S74" s="37">
        <f t="shared" si="8"/>
        <v>25</v>
      </c>
      <c r="T74" s="37"/>
      <c r="U74" s="37"/>
      <c r="V74" s="37">
        <f t="shared" si="5"/>
        <v>0</v>
      </c>
      <c r="W74" s="37">
        <v>0</v>
      </c>
      <c r="X74" s="37"/>
      <c r="Y74" s="37">
        <f t="shared" si="6"/>
        <v>0</v>
      </c>
    </row>
    <row r="75" spans="1:25" s="34" customFormat="1" ht="16.5" customHeight="1" x14ac:dyDescent="0.25">
      <c r="A75" s="48" t="s">
        <v>227</v>
      </c>
      <c r="B75" s="54" t="s">
        <v>28</v>
      </c>
      <c r="C75" s="3">
        <v>74</v>
      </c>
      <c r="D75" s="35" t="s">
        <v>38</v>
      </c>
      <c r="E75" s="35" t="s">
        <v>135</v>
      </c>
      <c r="F75" s="35"/>
      <c r="G75" s="40" t="s">
        <v>225</v>
      </c>
      <c r="H75" s="33" t="s">
        <v>17</v>
      </c>
      <c r="I75" s="35" t="s">
        <v>18</v>
      </c>
      <c r="J75" s="36">
        <v>151.66999999999999</v>
      </c>
      <c r="K75" s="31">
        <f t="shared" si="7"/>
        <v>10.150392299070351</v>
      </c>
      <c r="L75" s="31">
        <v>1539.51</v>
      </c>
      <c r="M75" s="31" t="s">
        <v>19</v>
      </c>
      <c r="N75" s="31" t="s">
        <v>19</v>
      </c>
      <c r="O75" s="31" t="s">
        <v>19</v>
      </c>
      <c r="P75" s="31" t="s">
        <v>19</v>
      </c>
      <c r="Q75" s="37">
        <v>25</v>
      </c>
      <c r="R75" s="37"/>
      <c r="S75" s="37">
        <f t="shared" si="8"/>
        <v>25</v>
      </c>
      <c r="T75" s="37"/>
      <c r="U75" s="37"/>
      <c r="V75" s="37">
        <f t="shared" si="5"/>
        <v>0</v>
      </c>
      <c r="W75" s="37">
        <v>0</v>
      </c>
      <c r="X75" s="37"/>
      <c r="Y75" s="37">
        <f t="shared" si="6"/>
        <v>0</v>
      </c>
    </row>
    <row r="76" spans="1:25" s="34" customFormat="1" ht="16.5" customHeight="1" x14ac:dyDescent="0.25">
      <c r="A76" s="53" t="s">
        <v>227</v>
      </c>
      <c r="B76" s="54" t="s">
        <v>28</v>
      </c>
      <c r="C76" s="3">
        <v>75</v>
      </c>
      <c r="D76" s="35" t="s">
        <v>38</v>
      </c>
      <c r="E76" s="35" t="s">
        <v>136</v>
      </c>
      <c r="F76" s="38"/>
      <c r="G76" s="40" t="s">
        <v>226</v>
      </c>
      <c r="H76" s="39" t="s">
        <v>17</v>
      </c>
      <c r="I76" s="35" t="s">
        <v>20</v>
      </c>
      <c r="J76" s="36">
        <v>151.66999999999999</v>
      </c>
      <c r="K76" s="31">
        <f t="shared" si="7"/>
        <v>17.142480385046483</v>
      </c>
      <c r="L76" s="31">
        <v>2600</v>
      </c>
      <c r="M76" s="31" t="s">
        <v>19</v>
      </c>
      <c r="N76" s="31" t="s">
        <v>19</v>
      </c>
      <c r="O76" s="31" t="s">
        <v>19</v>
      </c>
      <c r="P76" s="31" t="s">
        <v>19</v>
      </c>
      <c r="Q76" s="37">
        <v>25</v>
      </c>
      <c r="R76" s="37"/>
      <c r="S76" s="37">
        <f t="shared" si="8"/>
        <v>25</v>
      </c>
      <c r="T76" s="37"/>
      <c r="U76" s="37"/>
      <c r="V76" s="37">
        <f t="shared" si="5"/>
        <v>0</v>
      </c>
      <c r="W76" s="37">
        <v>0</v>
      </c>
      <c r="X76" s="37"/>
      <c r="Y76" s="37">
        <f>W76-X76</f>
        <v>0</v>
      </c>
    </row>
    <row r="77" spans="1:25" ht="12.75" customHeight="1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29"/>
      <c r="R77" s="29"/>
      <c r="S77" s="29"/>
      <c r="T77" s="29"/>
      <c r="U77" s="29"/>
      <c r="V77" s="29"/>
    </row>
    <row r="78" spans="1:25" ht="12.75" customHeight="1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29"/>
      <c r="R78" s="29"/>
      <c r="S78" s="29"/>
      <c r="T78" s="29"/>
      <c r="U78" s="29"/>
      <c r="V78" s="29"/>
    </row>
    <row r="79" spans="1:25" ht="12.75" customHeight="1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29"/>
      <c r="R79" s="29"/>
      <c r="S79" s="29"/>
      <c r="T79" s="29"/>
      <c r="U79" s="29"/>
      <c r="V79" s="29"/>
    </row>
    <row r="80" spans="1:25" ht="16.5" customHeight="1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29"/>
      <c r="R80" s="29"/>
      <c r="S80" s="29"/>
      <c r="T80" s="29"/>
      <c r="U80" s="29"/>
      <c r="V80" s="29"/>
    </row>
    <row r="81" spans="1:25" ht="16.5" customHeight="1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29"/>
      <c r="R81" s="29"/>
      <c r="S81" s="29"/>
      <c r="T81" s="29"/>
      <c r="U81" s="29"/>
      <c r="V81" s="29"/>
      <c r="W81"/>
      <c r="X81"/>
      <c r="Y81"/>
    </row>
    <row r="82" spans="1:25" ht="16.5" customHeight="1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29"/>
      <c r="R82" s="29"/>
      <c r="S82" s="29"/>
      <c r="T82" s="29"/>
      <c r="U82" s="29"/>
      <c r="V82" s="29"/>
      <c r="W82"/>
      <c r="X82"/>
      <c r="Y82"/>
    </row>
    <row r="83" spans="1:25" ht="16.5" customHeight="1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29"/>
      <c r="R83" s="29"/>
      <c r="S83" s="29"/>
      <c r="T83" s="29"/>
      <c r="U83" s="29"/>
      <c r="V83" s="29"/>
      <c r="W83"/>
      <c r="X83"/>
      <c r="Y83"/>
    </row>
    <row r="84" spans="1:25" ht="16.5" customHeight="1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29"/>
      <c r="R84" s="29"/>
      <c r="S84" s="29"/>
      <c r="T84" s="29"/>
      <c r="U84" s="29"/>
      <c r="V84" s="29"/>
      <c r="W84"/>
      <c r="X84"/>
      <c r="Y84"/>
    </row>
    <row r="85" spans="1:25" ht="16.5" customHeight="1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29"/>
      <c r="R85" s="29"/>
      <c r="S85" s="29"/>
      <c r="T85" s="29"/>
      <c r="U85" s="29"/>
      <c r="V85" s="29"/>
      <c r="W85"/>
      <c r="X85"/>
      <c r="Y85"/>
    </row>
    <row r="86" spans="1:25" ht="16.5" customHeight="1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29"/>
      <c r="R86" s="29"/>
      <c r="S86" s="29"/>
      <c r="T86" s="29"/>
      <c r="U86" s="29"/>
      <c r="V86" s="29"/>
      <c r="W86"/>
      <c r="X86"/>
      <c r="Y86"/>
    </row>
    <row r="87" spans="1:25" ht="16.5" customHeight="1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29"/>
      <c r="R87" s="29"/>
      <c r="S87" s="29"/>
      <c r="T87" s="29"/>
      <c r="U87" s="29"/>
      <c r="V87" s="29"/>
      <c r="W87"/>
      <c r="X87"/>
      <c r="Y87"/>
    </row>
    <row r="88" spans="1:25" ht="16.5" customHeight="1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29"/>
      <c r="R88" s="29"/>
      <c r="S88" s="29"/>
      <c r="T88" s="29"/>
      <c r="U88" s="29"/>
      <c r="V88" s="29"/>
      <c r="W88"/>
      <c r="X88"/>
      <c r="Y88"/>
    </row>
    <row r="89" spans="1:25" ht="16.5" customHeight="1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29"/>
      <c r="R89" s="29"/>
      <c r="S89" s="29"/>
      <c r="T89" s="29"/>
      <c r="U89" s="29"/>
      <c r="V89" s="29"/>
      <c r="W89"/>
      <c r="X89"/>
      <c r="Y89"/>
    </row>
    <row r="90" spans="1:25" ht="16.5" customHeight="1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29"/>
      <c r="R90" s="29"/>
      <c r="S90" s="29"/>
      <c r="T90" s="29"/>
      <c r="U90" s="29"/>
      <c r="V90" s="29"/>
      <c r="W90"/>
      <c r="X90"/>
      <c r="Y90"/>
    </row>
    <row r="91" spans="1:25" ht="16.5" customHeight="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29"/>
      <c r="R91" s="29"/>
      <c r="S91" s="29"/>
      <c r="T91" s="29"/>
      <c r="U91" s="29"/>
      <c r="V91" s="29"/>
      <c r="W91"/>
      <c r="X91"/>
      <c r="Y91"/>
    </row>
    <row r="92" spans="1:25" ht="16.5" customHeight="1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29"/>
      <c r="R92" s="29"/>
      <c r="S92" s="29"/>
      <c r="T92" s="29"/>
      <c r="U92" s="29"/>
      <c r="V92" s="29"/>
      <c r="W92"/>
      <c r="X92"/>
      <c r="Y92"/>
    </row>
    <row r="93" spans="1:25" ht="16.5" customHeight="1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29"/>
      <c r="R93" s="29"/>
      <c r="S93" s="29"/>
      <c r="T93" s="29"/>
      <c r="U93" s="29"/>
      <c r="V93" s="29"/>
      <c r="W93"/>
      <c r="X93"/>
      <c r="Y93"/>
    </row>
    <row r="94" spans="1:25" ht="16.5" customHeight="1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29"/>
      <c r="R94" s="29"/>
      <c r="S94" s="29"/>
      <c r="T94" s="29"/>
      <c r="U94" s="29"/>
      <c r="V94" s="29"/>
      <c r="W94"/>
      <c r="X94"/>
      <c r="Y94"/>
    </row>
    <row r="95" spans="1:25" ht="16.5" customHeight="1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29"/>
      <c r="R95" s="29"/>
      <c r="S95" s="29"/>
      <c r="T95" s="29"/>
      <c r="U95" s="29"/>
      <c r="V95" s="29"/>
      <c r="W95"/>
      <c r="X95"/>
      <c r="Y95"/>
    </row>
    <row r="96" spans="1:25" ht="16.5" customHeight="1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29"/>
      <c r="R96" s="29"/>
      <c r="S96" s="29"/>
      <c r="T96" s="29"/>
      <c r="U96" s="29"/>
      <c r="V96" s="29"/>
      <c r="W96"/>
      <c r="X96"/>
      <c r="Y96"/>
    </row>
    <row r="97" spans="1:25" ht="16.5" customHeight="1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29"/>
      <c r="R97" s="29"/>
      <c r="S97" s="29"/>
      <c r="T97" s="29"/>
      <c r="U97" s="29"/>
      <c r="V97" s="29"/>
      <c r="W97"/>
      <c r="X97"/>
      <c r="Y97"/>
    </row>
    <row r="98" spans="1:25" ht="16.5" customHeight="1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29"/>
      <c r="R98" s="29"/>
      <c r="S98" s="29"/>
      <c r="T98" s="29"/>
      <c r="U98" s="29"/>
      <c r="V98" s="29"/>
      <c r="W98"/>
      <c r="X98"/>
      <c r="Y98"/>
    </row>
    <row r="99" spans="1:25" ht="16.5" customHeight="1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29"/>
      <c r="R99" s="29"/>
      <c r="S99" s="29"/>
      <c r="T99" s="29"/>
      <c r="U99" s="29"/>
      <c r="V99" s="29"/>
      <c r="W99"/>
      <c r="X99"/>
      <c r="Y99"/>
    </row>
    <row r="100" spans="1:25" ht="16.5" customHeight="1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29"/>
      <c r="R100" s="29"/>
      <c r="S100" s="29"/>
      <c r="T100" s="29"/>
      <c r="U100" s="29"/>
      <c r="V100" s="29"/>
      <c r="W100"/>
      <c r="X100"/>
      <c r="Y100"/>
    </row>
    <row r="101" spans="1:25" ht="12.75" customHeight="1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29"/>
      <c r="R101" s="29"/>
      <c r="S101" s="29"/>
      <c r="T101" s="29"/>
      <c r="U101" s="29"/>
      <c r="V101" s="29"/>
      <c r="W101"/>
      <c r="X101"/>
      <c r="Y101"/>
    </row>
    <row r="102" spans="1:25" ht="12.75" customHeight="1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29"/>
      <c r="R102" s="29"/>
      <c r="S102" s="29"/>
      <c r="T102" s="29"/>
      <c r="U102" s="29"/>
      <c r="V102" s="29"/>
      <c r="W102"/>
      <c r="X102"/>
      <c r="Y102"/>
    </row>
    <row r="103" spans="1:25" ht="12.75" customHeight="1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29"/>
      <c r="R103" s="29"/>
      <c r="S103" s="29"/>
      <c r="T103" s="29"/>
      <c r="U103" s="29"/>
      <c r="V103" s="29"/>
      <c r="W103"/>
      <c r="X103"/>
      <c r="Y103"/>
    </row>
    <row r="104" spans="1:25" ht="12.75" customHeight="1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29"/>
      <c r="R104" s="29"/>
      <c r="S104" s="29"/>
      <c r="T104" s="29"/>
      <c r="U104" s="29"/>
      <c r="V104" s="29"/>
      <c r="W104"/>
      <c r="X104"/>
      <c r="Y104"/>
    </row>
    <row r="105" spans="1:25" ht="12.75" customHeight="1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29"/>
      <c r="R105" s="29"/>
      <c r="S105" s="29"/>
      <c r="T105" s="29"/>
      <c r="U105" s="29"/>
      <c r="V105" s="29"/>
      <c r="W105"/>
      <c r="X105"/>
      <c r="Y105"/>
    </row>
    <row r="106" spans="1:25" ht="12.75" customHeight="1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29"/>
      <c r="R106" s="29"/>
      <c r="S106" s="29"/>
      <c r="T106" s="29"/>
      <c r="U106" s="29"/>
      <c r="V106" s="29"/>
      <c r="W106"/>
      <c r="X106"/>
      <c r="Y106"/>
    </row>
    <row r="107" spans="1:25" ht="12.75" customHeight="1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29"/>
      <c r="R107" s="29"/>
      <c r="S107" s="29"/>
      <c r="T107" s="29"/>
      <c r="U107" s="29"/>
      <c r="V107" s="29"/>
      <c r="W107"/>
      <c r="X107"/>
      <c r="Y107"/>
    </row>
    <row r="108" spans="1:25" ht="12.75" customHeight="1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29"/>
      <c r="R108" s="29"/>
      <c r="S108" s="29"/>
      <c r="T108" s="29"/>
      <c r="U108" s="29"/>
      <c r="V108" s="29"/>
      <c r="W108"/>
      <c r="X108"/>
      <c r="Y108"/>
    </row>
    <row r="109" spans="1:25" ht="12.75" customHeight="1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29"/>
      <c r="R109" s="29"/>
      <c r="S109" s="29"/>
      <c r="T109" s="29"/>
      <c r="U109" s="29"/>
      <c r="V109" s="29"/>
      <c r="W109"/>
      <c r="X109"/>
      <c r="Y109"/>
    </row>
    <row r="110" spans="1:25" ht="12.75" customHeight="1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29"/>
      <c r="R110" s="29"/>
      <c r="S110" s="29"/>
      <c r="T110" s="29"/>
      <c r="U110" s="29"/>
      <c r="V110" s="29"/>
      <c r="W110"/>
      <c r="X110"/>
      <c r="Y110"/>
    </row>
    <row r="111" spans="1:25" ht="12.75" customHeight="1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29"/>
      <c r="R111" s="29"/>
      <c r="S111" s="29"/>
      <c r="T111" s="29"/>
      <c r="U111" s="29"/>
      <c r="V111" s="29"/>
      <c r="W111"/>
      <c r="X111"/>
      <c r="Y111"/>
    </row>
    <row r="112" spans="1:25" ht="12.75" customHeight="1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29"/>
      <c r="R112" s="29"/>
      <c r="S112" s="29"/>
      <c r="T112" s="29"/>
      <c r="U112" s="29"/>
      <c r="V112" s="29"/>
      <c r="W112"/>
      <c r="X112"/>
      <c r="Y112"/>
    </row>
    <row r="113" spans="1:25" ht="12.75" customHeight="1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29"/>
      <c r="R113" s="29"/>
      <c r="S113" s="29"/>
      <c r="T113" s="29"/>
      <c r="U113" s="29"/>
      <c r="V113" s="29"/>
      <c r="W113"/>
      <c r="X113"/>
      <c r="Y113"/>
    </row>
    <row r="114" spans="1:25" ht="12.75" customHeight="1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29"/>
      <c r="R114" s="29"/>
      <c r="S114" s="29"/>
      <c r="T114" s="29"/>
      <c r="U114" s="29"/>
      <c r="V114" s="29"/>
      <c r="W114"/>
      <c r="X114"/>
      <c r="Y114"/>
    </row>
    <row r="115" spans="1:25" ht="12.75" customHeight="1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29"/>
      <c r="R115" s="29"/>
      <c r="S115" s="29"/>
      <c r="T115" s="29"/>
      <c r="U115" s="29"/>
      <c r="V115" s="29"/>
      <c r="W115"/>
      <c r="X115"/>
      <c r="Y115"/>
    </row>
    <row r="116" spans="1:25" ht="12.75" customHeight="1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29"/>
      <c r="R116" s="29"/>
      <c r="S116" s="29"/>
      <c r="T116" s="29"/>
      <c r="U116" s="29"/>
      <c r="V116" s="29"/>
      <c r="W116"/>
      <c r="X116"/>
      <c r="Y116"/>
    </row>
    <row r="117" spans="1:25" ht="12.75" customHeight="1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29"/>
      <c r="R117" s="29"/>
      <c r="S117" s="29"/>
      <c r="T117" s="29"/>
      <c r="U117" s="29"/>
      <c r="V117" s="29"/>
      <c r="W117"/>
      <c r="X117"/>
      <c r="Y117"/>
    </row>
    <row r="118" spans="1:25" ht="12.75" customHeight="1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29"/>
      <c r="R118" s="29"/>
      <c r="S118" s="29"/>
      <c r="T118" s="29"/>
      <c r="U118" s="29"/>
      <c r="V118" s="29"/>
      <c r="W118"/>
      <c r="X118"/>
      <c r="Y118"/>
    </row>
    <row r="119" spans="1:25" ht="12.75" customHeight="1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29"/>
      <c r="R119" s="29"/>
      <c r="S119" s="29"/>
      <c r="T119" s="29"/>
      <c r="U119" s="29"/>
      <c r="V119" s="29"/>
      <c r="W119"/>
      <c r="X119"/>
      <c r="Y119"/>
    </row>
    <row r="120" spans="1:25" ht="12.75" customHeight="1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29"/>
      <c r="R120" s="29"/>
      <c r="S120" s="29"/>
      <c r="T120" s="29"/>
      <c r="U120" s="29"/>
      <c r="V120" s="29"/>
      <c r="W120"/>
      <c r="X120"/>
      <c r="Y120"/>
    </row>
    <row r="121" spans="1:25" ht="12.75" customHeight="1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29"/>
      <c r="R121" s="29"/>
      <c r="S121" s="29"/>
      <c r="T121" s="29"/>
      <c r="U121" s="29"/>
      <c r="V121" s="29"/>
      <c r="W121"/>
      <c r="X121"/>
      <c r="Y121"/>
    </row>
    <row r="122" spans="1:25" ht="12.75" customHeight="1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29"/>
      <c r="R122" s="29"/>
      <c r="S122" s="29"/>
      <c r="T122" s="29"/>
      <c r="U122" s="29"/>
      <c r="V122" s="29"/>
      <c r="W122"/>
      <c r="X122"/>
      <c r="Y122"/>
    </row>
    <row r="123" spans="1:25" ht="12.75" customHeight="1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29"/>
      <c r="R123" s="29"/>
      <c r="S123" s="29"/>
      <c r="T123" s="29"/>
      <c r="U123" s="29"/>
      <c r="V123" s="29"/>
      <c r="W123"/>
      <c r="X123"/>
      <c r="Y123"/>
    </row>
    <row r="124" spans="1:25" ht="12.75" customHeight="1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29"/>
      <c r="R124" s="29"/>
      <c r="S124" s="29"/>
      <c r="T124" s="29"/>
      <c r="U124" s="29"/>
      <c r="V124" s="29"/>
      <c r="W124"/>
      <c r="X124"/>
      <c r="Y124"/>
    </row>
    <row r="125" spans="1:25" ht="12.75" customHeight="1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29"/>
      <c r="R125" s="29"/>
      <c r="S125" s="29"/>
      <c r="T125" s="29"/>
      <c r="U125" s="29"/>
      <c r="V125" s="29"/>
      <c r="W125"/>
      <c r="X125"/>
      <c r="Y125"/>
    </row>
    <row r="126" spans="1:25" ht="12.75" customHeight="1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29"/>
      <c r="R126" s="29"/>
      <c r="S126" s="29"/>
      <c r="T126" s="29"/>
      <c r="U126" s="29"/>
      <c r="V126" s="29"/>
      <c r="W126"/>
      <c r="X126"/>
      <c r="Y126"/>
    </row>
    <row r="127" spans="1:25" ht="12.75" customHeight="1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29"/>
      <c r="R127" s="29"/>
      <c r="S127" s="29"/>
      <c r="T127" s="29"/>
      <c r="U127" s="29"/>
      <c r="V127" s="29"/>
      <c r="W127"/>
      <c r="X127"/>
      <c r="Y127"/>
    </row>
    <row r="128" spans="1:25" ht="12.75" customHeight="1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29"/>
      <c r="R128" s="29"/>
      <c r="S128" s="29"/>
      <c r="T128" s="29"/>
      <c r="U128" s="29"/>
      <c r="V128" s="29"/>
      <c r="W128"/>
      <c r="X128"/>
      <c r="Y128"/>
    </row>
    <row r="129" spans="1:25" ht="12.75" customHeight="1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29"/>
      <c r="R129" s="29"/>
      <c r="S129" s="29"/>
      <c r="T129" s="29"/>
      <c r="U129" s="29"/>
      <c r="V129" s="29"/>
      <c r="W129"/>
      <c r="X129"/>
      <c r="Y129"/>
    </row>
    <row r="130" spans="1:25" ht="12.75" customHeight="1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29"/>
      <c r="R130" s="29"/>
      <c r="S130" s="29"/>
      <c r="T130" s="29"/>
      <c r="U130" s="29"/>
      <c r="V130" s="29"/>
      <c r="W130"/>
      <c r="X130"/>
      <c r="Y130"/>
    </row>
    <row r="131" spans="1:25" ht="12.75" customHeight="1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29"/>
      <c r="R131" s="29"/>
      <c r="S131" s="29"/>
      <c r="T131" s="29"/>
      <c r="U131" s="29"/>
      <c r="V131" s="29"/>
      <c r="W131"/>
      <c r="X131"/>
      <c r="Y131"/>
    </row>
    <row r="132" spans="1:25" ht="12.75" customHeight="1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29"/>
      <c r="R132" s="29"/>
      <c r="S132" s="29"/>
      <c r="T132" s="29"/>
      <c r="U132" s="29"/>
      <c r="V132" s="29"/>
      <c r="W132"/>
      <c r="X132"/>
      <c r="Y132"/>
    </row>
    <row r="133" spans="1:25" ht="12.75" customHeight="1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29"/>
      <c r="R133" s="29"/>
      <c r="S133" s="29"/>
      <c r="T133" s="29"/>
      <c r="U133" s="29"/>
      <c r="V133" s="29"/>
      <c r="W133"/>
      <c r="X133"/>
      <c r="Y133"/>
    </row>
    <row r="134" spans="1:25" ht="12.75" customHeight="1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29"/>
      <c r="R134" s="29"/>
      <c r="S134" s="29"/>
      <c r="T134" s="29"/>
      <c r="U134" s="29"/>
      <c r="V134" s="29"/>
      <c r="W134"/>
      <c r="X134"/>
      <c r="Y134"/>
    </row>
    <row r="135" spans="1:25" ht="12.75" customHeight="1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29"/>
      <c r="R135" s="29"/>
      <c r="S135" s="29"/>
      <c r="T135" s="29"/>
      <c r="U135" s="29"/>
      <c r="V135" s="29"/>
      <c r="W135"/>
      <c r="X135"/>
      <c r="Y135"/>
    </row>
    <row r="136" spans="1:25" ht="12.75" customHeight="1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29"/>
      <c r="R136" s="29"/>
      <c r="S136" s="29"/>
      <c r="T136" s="29"/>
      <c r="U136" s="29"/>
      <c r="V136" s="29"/>
      <c r="W136"/>
      <c r="X136"/>
      <c r="Y136"/>
    </row>
    <row r="137" spans="1:25" ht="12.75" customHeight="1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29"/>
      <c r="R137" s="29"/>
      <c r="S137" s="29"/>
      <c r="T137" s="29"/>
      <c r="U137" s="29"/>
      <c r="V137" s="29"/>
      <c r="W137"/>
      <c r="X137"/>
      <c r="Y137"/>
    </row>
    <row r="138" spans="1:25" ht="12.75" customHeight="1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29"/>
      <c r="R138" s="29"/>
      <c r="S138" s="29"/>
      <c r="T138" s="29"/>
      <c r="U138" s="29"/>
      <c r="V138" s="29"/>
      <c r="W138"/>
      <c r="X138"/>
      <c r="Y138"/>
    </row>
    <row r="139" spans="1:25" ht="12.75" customHeight="1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29"/>
      <c r="R139" s="29"/>
      <c r="S139" s="29"/>
      <c r="T139" s="29"/>
      <c r="U139" s="29"/>
      <c r="V139" s="29"/>
      <c r="W139"/>
      <c r="X139"/>
      <c r="Y139"/>
    </row>
    <row r="140" spans="1:25" ht="12.75" customHeight="1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29"/>
      <c r="R140" s="29"/>
      <c r="S140" s="29"/>
      <c r="T140" s="29"/>
      <c r="U140" s="29"/>
      <c r="V140" s="29"/>
      <c r="W140"/>
      <c r="X140"/>
      <c r="Y140"/>
    </row>
    <row r="141" spans="1:25" ht="12.75" customHeight="1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29"/>
      <c r="R141" s="29"/>
      <c r="S141" s="29"/>
      <c r="T141" s="29"/>
      <c r="U141" s="29"/>
      <c r="V141" s="29"/>
      <c r="W141"/>
      <c r="X141"/>
      <c r="Y141"/>
    </row>
    <row r="142" spans="1:25" ht="12.75" customHeight="1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29"/>
      <c r="R142" s="29"/>
      <c r="S142" s="29"/>
      <c r="T142" s="29"/>
      <c r="U142" s="29"/>
      <c r="V142" s="29"/>
      <c r="W142"/>
      <c r="X142"/>
      <c r="Y142"/>
    </row>
    <row r="143" spans="1:25" ht="12.75" customHeight="1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29"/>
      <c r="R143" s="29"/>
      <c r="S143" s="29"/>
      <c r="T143" s="29"/>
      <c r="U143" s="29"/>
      <c r="V143" s="29"/>
      <c r="W143"/>
      <c r="X143"/>
      <c r="Y143"/>
    </row>
    <row r="144" spans="1:25" ht="12.75" customHeight="1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29"/>
      <c r="R144" s="29"/>
      <c r="S144" s="29"/>
      <c r="T144" s="29"/>
      <c r="U144" s="29"/>
      <c r="V144" s="29"/>
      <c r="W144"/>
      <c r="X144"/>
      <c r="Y144"/>
    </row>
    <row r="145" spans="1:25" ht="12.75" customHeight="1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29"/>
      <c r="R145" s="29"/>
      <c r="S145" s="29"/>
      <c r="T145" s="29"/>
      <c r="U145" s="29"/>
      <c r="V145" s="29"/>
      <c r="W145"/>
      <c r="X145"/>
      <c r="Y145"/>
    </row>
    <row r="146" spans="1:25" ht="12.75" customHeight="1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29"/>
      <c r="R146" s="29"/>
      <c r="S146" s="29"/>
      <c r="T146" s="29"/>
      <c r="U146" s="29"/>
      <c r="V146" s="29"/>
      <c r="W146"/>
      <c r="X146"/>
      <c r="Y146"/>
    </row>
    <row r="147" spans="1:25" ht="12.75" customHeight="1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29"/>
      <c r="R147" s="29"/>
      <c r="S147" s="29"/>
      <c r="T147" s="29"/>
      <c r="U147" s="29"/>
      <c r="V147" s="29"/>
      <c r="W147"/>
      <c r="X147"/>
      <c r="Y147"/>
    </row>
    <row r="148" spans="1:25" ht="12.75" customHeight="1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29"/>
      <c r="R148" s="29"/>
      <c r="S148" s="29"/>
      <c r="T148" s="29"/>
      <c r="U148" s="29"/>
      <c r="V148" s="29"/>
      <c r="W148"/>
      <c r="X148"/>
      <c r="Y148"/>
    </row>
    <row r="149" spans="1:25" ht="12.75" customHeight="1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29"/>
      <c r="R149" s="29"/>
      <c r="S149" s="29"/>
      <c r="T149" s="29"/>
      <c r="U149" s="29"/>
      <c r="V149" s="29"/>
      <c r="W149"/>
      <c r="X149"/>
      <c r="Y149"/>
    </row>
    <row r="150" spans="1:25" ht="12.75" customHeight="1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29"/>
      <c r="R150" s="29"/>
      <c r="S150" s="29"/>
      <c r="T150" s="29"/>
      <c r="U150" s="29"/>
      <c r="V150" s="29"/>
      <c r="W150"/>
      <c r="X150"/>
      <c r="Y150"/>
    </row>
    <row r="151" spans="1:25" ht="12.75" customHeight="1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29"/>
      <c r="R151" s="29"/>
      <c r="S151" s="29"/>
      <c r="T151" s="29"/>
      <c r="U151" s="29"/>
      <c r="V151" s="29"/>
      <c r="W151"/>
      <c r="X151"/>
      <c r="Y151"/>
    </row>
    <row r="152" spans="1:25" ht="12.75" customHeight="1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29"/>
      <c r="R152" s="29"/>
      <c r="S152" s="29"/>
      <c r="T152" s="29"/>
      <c r="U152" s="29"/>
      <c r="V152" s="29"/>
      <c r="W152"/>
      <c r="X152"/>
      <c r="Y152"/>
    </row>
    <row r="153" spans="1:25" ht="12.75" customHeight="1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29"/>
      <c r="R153" s="29"/>
      <c r="S153" s="29"/>
      <c r="T153" s="29"/>
      <c r="U153" s="29"/>
      <c r="V153" s="29"/>
      <c r="W153"/>
      <c r="X153"/>
      <c r="Y153"/>
    </row>
    <row r="154" spans="1:25" ht="12.75" customHeight="1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29"/>
      <c r="R154" s="29"/>
      <c r="S154" s="29"/>
      <c r="T154" s="29"/>
      <c r="U154" s="29"/>
      <c r="V154" s="29"/>
      <c r="W154"/>
      <c r="X154"/>
      <c r="Y154"/>
    </row>
    <row r="155" spans="1:25" ht="12.75" customHeight="1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29"/>
      <c r="R155" s="29"/>
      <c r="S155" s="29"/>
      <c r="T155" s="29"/>
      <c r="U155" s="29"/>
      <c r="V155" s="29"/>
      <c r="W155"/>
      <c r="X155"/>
      <c r="Y155"/>
    </row>
    <row r="156" spans="1:25" ht="12.75" customHeight="1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29"/>
      <c r="R156" s="29"/>
      <c r="S156" s="29"/>
      <c r="T156" s="29"/>
      <c r="U156" s="29"/>
      <c r="V156" s="29"/>
      <c r="W156"/>
      <c r="X156"/>
      <c r="Y156"/>
    </row>
    <row r="157" spans="1:25" ht="12.75" customHeight="1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29"/>
      <c r="R157" s="29"/>
      <c r="S157" s="29"/>
      <c r="T157" s="29"/>
      <c r="U157" s="29"/>
      <c r="V157" s="29"/>
      <c r="W157"/>
      <c r="X157"/>
      <c r="Y157"/>
    </row>
    <row r="158" spans="1:25" ht="12.75" customHeight="1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29"/>
      <c r="R158" s="29"/>
      <c r="S158" s="29"/>
      <c r="T158" s="29"/>
      <c r="U158" s="29"/>
      <c r="V158" s="29"/>
      <c r="W158"/>
      <c r="X158"/>
      <c r="Y158"/>
    </row>
    <row r="159" spans="1:25" ht="12.75" customHeight="1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29"/>
      <c r="R159" s="29"/>
      <c r="S159" s="29"/>
      <c r="T159" s="29"/>
      <c r="U159" s="29"/>
      <c r="V159" s="29"/>
      <c r="W159"/>
      <c r="X159"/>
      <c r="Y159"/>
    </row>
    <row r="160" spans="1:25" ht="12.75" customHeight="1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29"/>
      <c r="R160" s="29"/>
      <c r="S160" s="29"/>
      <c r="T160" s="29"/>
      <c r="U160" s="29"/>
      <c r="V160" s="29"/>
      <c r="W160"/>
      <c r="X160"/>
      <c r="Y160"/>
    </row>
    <row r="161" spans="1:25" ht="12.75" customHeight="1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29"/>
      <c r="R161" s="29"/>
      <c r="S161" s="29"/>
      <c r="T161" s="29"/>
      <c r="U161" s="29"/>
      <c r="V161" s="29"/>
      <c r="W161"/>
      <c r="X161"/>
      <c r="Y161"/>
    </row>
    <row r="162" spans="1:25" ht="12.75" customHeight="1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29"/>
      <c r="R162" s="29"/>
      <c r="S162" s="29"/>
      <c r="T162" s="29"/>
      <c r="U162" s="29"/>
      <c r="V162" s="29"/>
      <c r="W162"/>
      <c r="X162"/>
      <c r="Y162"/>
    </row>
    <row r="163" spans="1:25" ht="12.75" customHeight="1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29"/>
      <c r="R163" s="29"/>
      <c r="S163" s="29"/>
      <c r="T163" s="29"/>
      <c r="U163" s="29"/>
      <c r="V163" s="29"/>
      <c r="W163"/>
      <c r="X163"/>
      <c r="Y163"/>
    </row>
    <row r="164" spans="1:25" ht="12.75" customHeight="1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29"/>
      <c r="R164" s="29"/>
      <c r="S164" s="29"/>
      <c r="T164" s="29"/>
      <c r="U164" s="29"/>
      <c r="V164" s="29"/>
      <c r="W164"/>
      <c r="X164"/>
      <c r="Y164"/>
    </row>
    <row r="165" spans="1:25" ht="12.75" customHeight="1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29"/>
      <c r="R165" s="29"/>
      <c r="S165" s="29"/>
      <c r="T165" s="29"/>
      <c r="U165" s="29"/>
      <c r="V165" s="29"/>
      <c r="W165"/>
      <c r="X165"/>
      <c r="Y165"/>
    </row>
    <row r="166" spans="1:25" ht="12.75" customHeight="1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29"/>
      <c r="R166" s="29"/>
      <c r="S166" s="29"/>
      <c r="T166" s="29"/>
      <c r="U166" s="29"/>
      <c r="V166" s="29"/>
      <c r="W166"/>
      <c r="X166"/>
      <c r="Y166"/>
    </row>
    <row r="167" spans="1:25" ht="12.75" customHeight="1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29"/>
      <c r="R167" s="29"/>
      <c r="S167" s="29"/>
      <c r="T167" s="29"/>
      <c r="U167" s="29"/>
      <c r="V167" s="29"/>
      <c r="W167"/>
      <c r="X167"/>
      <c r="Y167"/>
    </row>
    <row r="168" spans="1:25" ht="12.75" customHeight="1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29"/>
      <c r="R168" s="29"/>
      <c r="S168" s="29"/>
      <c r="T168" s="29"/>
      <c r="U168" s="29"/>
      <c r="V168" s="29"/>
      <c r="W168"/>
      <c r="X168"/>
      <c r="Y168"/>
    </row>
    <row r="169" spans="1:25" ht="12.75" customHeight="1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29"/>
      <c r="R169" s="29"/>
      <c r="S169" s="29"/>
      <c r="T169" s="29"/>
      <c r="U169" s="29"/>
      <c r="V169" s="29"/>
      <c r="W169"/>
      <c r="X169"/>
      <c r="Y169"/>
    </row>
    <row r="170" spans="1:25" ht="12.75" customHeight="1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29"/>
      <c r="R170" s="29"/>
      <c r="S170" s="29"/>
      <c r="T170" s="29"/>
      <c r="U170" s="29"/>
      <c r="V170" s="29"/>
      <c r="W170"/>
      <c r="X170"/>
      <c r="Y170"/>
    </row>
    <row r="171" spans="1:25" ht="12.75" customHeight="1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29"/>
      <c r="R171" s="29"/>
      <c r="S171" s="29"/>
      <c r="T171" s="29"/>
      <c r="U171" s="29"/>
      <c r="V171" s="29"/>
      <c r="W171"/>
      <c r="X171"/>
      <c r="Y171"/>
    </row>
    <row r="172" spans="1:25" ht="12.75" customHeight="1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29"/>
      <c r="R172" s="29"/>
      <c r="S172" s="29"/>
      <c r="T172" s="29"/>
      <c r="U172" s="29"/>
      <c r="V172" s="29"/>
      <c r="W172"/>
      <c r="X172"/>
      <c r="Y172"/>
    </row>
    <row r="173" spans="1:25" ht="12.75" customHeight="1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29"/>
      <c r="R173" s="29"/>
      <c r="S173" s="29"/>
      <c r="T173" s="29"/>
      <c r="U173" s="29"/>
      <c r="V173" s="29"/>
      <c r="W173"/>
      <c r="X173"/>
      <c r="Y173"/>
    </row>
    <row r="174" spans="1:25" ht="12.75" customHeight="1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29"/>
      <c r="R174" s="29"/>
      <c r="S174" s="29"/>
      <c r="T174" s="29"/>
      <c r="U174" s="29"/>
      <c r="V174" s="29"/>
      <c r="W174"/>
      <c r="X174"/>
      <c r="Y174"/>
    </row>
    <row r="175" spans="1:25" ht="12.75" customHeight="1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29"/>
      <c r="R175" s="29"/>
      <c r="S175" s="29"/>
      <c r="T175" s="29"/>
      <c r="U175" s="29"/>
      <c r="V175" s="29"/>
      <c r="W175"/>
      <c r="X175"/>
      <c r="Y175"/>
    </row>
    <row r="176" spans="1:25" ht="12.75" customHeight="1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29"/>
      <c r="R176" s="29"/>
      <c r="S176" s="29"/>
      <c r="T176" s="29"/>
      <c r="U176" s="29"/>
      <c r="V176" s="29"/>
      <c r="W176"/>
      <c r="X176"/>
      <c r="Y176"/>
    </row>
    <row r="177" spans="1:25" ht="12.75" customHeight="1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29"/>
      <c r="R177" s="29"/>
      <c r="S177" s="29"/>
      <c r="T177" s="29"/>
      <c r="U177" s="29"/>
      <c r="V177" s="29"/>
      <c r="W177"/>
      <c r="X177"/>
      <c r="Y177"/>
    </row>
    <row r="178" spans="1:25" ht="12.75" customHeight="1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29"/>
      <c r="R178" s="29"/>
      <c r="S178" s="29"/>
      <c r="T178" s="29"/>
      <c r="U178" s="29"/>
      <c r="V178" s="29"/>
      <c r="W178"/>
      <c r="X178"/>
      <c r="Y178"/>
    </row>
    <row r="179" spans="1:25" ht="12.75" customHeight="1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29"/>
      <c r="R179" s="29"/>
      <c r="S179" s="29"/>
      <c r="T179" s="29"/>
      <c r="U179" s="29"/>
      <c r="V179" s="29"/>
      <c r="W179"/>
      <c r="X179"/>
      <c r="Y179"/>
    </row>
    <row r="180" spans="1:25" ht="12.75" customHeight="1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29"/>
      <c r="R180" s="29"/>
      <c r="S180" s="29"/>
      <c r="T180" s="29"/>
      <c r="U180" s="29"/>
      <c r="V180" s="29"/>
      <c r="W180"/>
      <c r="X180"/>
      <c r="Y180"/>
    </row>
    <row r="181" spans="1:25" ht="12.75" customHeight="1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29"/>
      <c r="R181" s="29"/>
      <c r="S181" s="29"/>
      <c r="T181" s="29"/>
      <c r="U181" s="29"/>
      <c r="V181" s="29"/>
      <c r="W181"/>
      <c r="X181"/>
      <c r="Y181"/>
    </row>
    <row r="182" spans="1:25" ht="12.75" customHeight="1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29"/>
      <c r="R182" s="29"/>
      <c r="S182" s="29"/>
      <c r="T182" s="29"/>
      <c r="U182" s="29"/>
      <c r="V182" s="29"/>
      <c r="W182"/>
      <c r="X182"/>
      <c r="Y182"/>
    </row>
    <row r="183" spans="1:25" ht="12.75" customHeight="1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29"/>
      <c r="R183" s="29"/>
      <c r="S183" s="29"/>
      <c r="T183" s="29"/>
      <c r="U183" s="29"/>
      <c r="V183" s="29"/>
      <c r="W183"/>
      <c r="X183"/>
      <c r="Y183"/>
    </row>
    <row r="184" spans="1:25" ht="12.75" customHeight="1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29"/>
      <c r="R184" s="29"/>
      <c r="S184" s="29"/>
      <c r="T184" s="29"/>
      <c r="U184" s="29"/>
      <c r="V184" s="29"/>
      <c r="W184"/>
      <c r="X184"/>
      <c r="Y184"/>
    </row>
    <row r="185" spans="1:25" ht="12.75" customHeight="1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29"/>
      <c r="R185" s="29"/>
      <c r="S185" s="29"/>
      <c r="T185" s="29"/>
      <c r="U185" s="29"/>
      <c r="V185" s="29"/>
      <c r="W185"/>
      <c r="X185"/>
      <c r="Y185"/>
    </row>
    <row r="186" spans="1:25" ht="12.75" customHeight="1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29"/>
      <c r="R186" s="29"/>
      <c r="S186" s="29"/>
      <c r="T186" s="29"/>
      <c r="U186" s="29"/>
      <c r="V186" s="29"/>
      <c r="W186"/>
      <c r="X186"/>
      <c r="Y186"/>
    </row>
    <row r="187" spans="1:25" ht="12.75" customHeight="1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29"/>
      <c r="R187" s="29"/>
      <c r="S187" s="29"/>
      <c r="T187" s="29"/>
      <c r="U187" s="29"/>
      <c r="V187" s="29"/>
      <c r="W187"/>
      <c r="X187"/>
      <c r="Y187"/>
    </row>
    <row r="188" spans="1:25" ht="12.75" customHeight="1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29"/>
      <c r="R188" s="29"/>
      <c r="S188" s="29"/>
      <c r="T188" s="29"/>
      <c r="U188" s="29"/>
      <c r="V188" s="29"/>
      <c r="W188"/>
      <c r="X188"/>
      <c r="Y188"/>
    </row>
    <row r="189" spans="1:25" ht="12.75" customHeight="1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29"/>
      <c r="R189" s="29"/>
      <c r="S189" s="29"/>
      <c r="T189" s="29"/>
      <c r="U189" s="29"/>
      <c r="V189" s="29"/>
      <c r="W189"/>
      <c r="X189"/>
      <c r="Y189"/>
    </row>
    <row r="190" spans="1:25" ht="12.75" customHeight="1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29"/>
      <c r="R190" s="29"/>
      <c r="S190" s="29"/>
      <c r="T190" s="29"/>
      <c r="U190" s="29"/>
      <c r="V190" s="29"/>
      <c r="W190"/>
      <c r="X190"/>
      <c r="Y190"/>
    </row>
    <row r="191" spans="1:25" ht="12.75" customHeight="1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29"/>
      <c r="R191" s="29"/>
      <c r="S191" s="29"/>
      <c r="T191" s="29"/>
      <c r="U191" s="29"/>
      <c r="V191" s="29"/>
      <c r="W191"/>
      <c r="X191"/>
      <c r="Y191"/>
    </row>
    <row r="192" spans="1:25" ht="12.75" customHeight="1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29"/>
      <c r="R192" s="29"/>
      <c r="S192" s="29"/>
      <c r="T192" s="29"/>
      <c r="U192" s="29"/>
      <c r="V192" s="29"/>
      <c r="W192"/>
      <c r="X192"/>
      <c r="Y192"/>
    </row>
    <row r="193" spans="1:25" ht="12.75" customHeight="1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29"/>
      <c r="R193" s="29"/>
      <c r="S193" s="29"/>
      <c r="T193" s="29"/>
      <c r="U193" s="29"/>
      <c r="V193" s="29"/>
      <c r="W193"/>
      <c r="X193"/>
      <c r="Y193"/>
    </row>
    <row r="194" spans="1:25" ht="12.75" customHeight="1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29"/>
      <c r="R194" s="29"/>
      <c r="S194" s="29"/>
      <c r="T194" s="29"/>
      <c r="U194" s="29"/>
      <c r="V194" s="29"/>
      <c r="W194"/>
      <c r="X194"/>
      <c r="Y194"/>
    </row>
    <row r="195" spans="1:25" ht="12.75" customHeight="1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29"/>
      <c r="R195" s="29"/>
      <c r="S195" s="29"/>
      <c r="T195" s="29"/>
      <c r="U195" s="29"/>
      <c r="V195" s="29"/>
      <c r="W195"/>
      <c r="X195"/>
      <c r="Y195"/>
    </row>
    <row r="196" spans="1:25" ht="12.75" customHeight="1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29"/>
      <c r="R196" s="29"/>
      <c r="S196" s="29"/>
      <c r="T196" s="29"/>
      <c r="U196" s="29"/>
      <c r="V196" s="29"/>
      <c r="W196"/>
      <c r="X196"/>
      <c r="Y196"/>
    </row>
    <row r="197" spans="1:25" ht="12.75" customHeight="1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29"/>
      <c r="R197" s="29"/>
      <c r="S197" s="29"/>
      <c r="T197" s="29"/>
      <c r="U197" s="29"/>
      <c r="V197" s="29"/>
      <c r="W197"/>
      <c r="X197"/>
      <c r="Y197"/>
    </row>
    <row r="198" spans="1:25" ht="12.75" customHeight="1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29"/>
      <c r="R198" s="29"/>
      <c r="S198" s="29"/>
      <c r="T198" s="29"/>
      <c r="U198" s="29"/>
      <c r="V198" s="29"/>
      <c r="W198"/>
      <c r="X198"/>
      <c r="Y198"/>
    </row>
    <row r="199" spans="1:25" ht="12.75" customHeight="1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29"/>
      <c r="R199" s="29"/>
      <c r="S199" s="29"/>
      <c r="T199" s="29"/>
      <c r="U199" s="29"/>
      <c r="V199" s="29"/>
      <c r="W199"/>
      <c r="X199"/>
      <c r="Y199"/>
    </row>
    <row r="200" spans="1:25" ht="12.75" customHeight="1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29"/>
      <c r="R200" s="29"/>
      <c r="S200" s="29"/>
      <c r="T200" s="29"/>
      <c r="U200" s="29"/>
      <c r="V200" s="29"/>
      <c r="W200"/>
      <c r="X200"/>
      <c r="Y200"/>
    </row>
    <row r="201" spans="1:25" ht="12.75" customHeight="1" x14ac:dyDescent="0.2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29"/>
      <c r="R201" s="29"/>
      <c r="S201" s="29"/>
      <c r="T201" s="29"/>
      <c r="U201" s="29"/>
      <c r="V201" s="29"/>
      <c r="W201"/>
      <c r="X201"/>
      <c r="Y201"/>
    </row>
    <row r="202" spans="1:25" ht="12.75" customHeight="1" x14ac:dyDescent="0.2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29"/>
      <c r="R202" s="29"/>
      <c r="S202" s="29"/>
      <c r="T202" s="29"/>
      <c r="U202" s="29"/>
      <c r="V202" s="29"/>
      <c r="W202"/>
      <c r="X202"/>
      <c r="Y202"/>
    </row>
    <row r="203" spans="1:25" ht="12.75" customHeight="1" x14ac:dyDescent="0.2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29"/>
      <c r="R203" s="29"/>
      <c r="S203" s="29"/>
      <c r="T203" s="29"/>
      <c r="U203" s="29"/>
      <c r="V203" s="29"/>
      <c r="W203"/>
      <c r="X203"/>
      <c r="Y203"/>
    </row>
    <row r="204" spans="1:25" ht="12.75" customHeight="1" x14ac:dyDescent="0.2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29"/>
      <c r="R204" s="29"/>
      <c r="S204" s="29"/>
      <c r="T204" s="29"/>
      <c r="U204" s="29"/>
      <c r="V204" s="29"/>
      <c r="W204"/>
      <c r="X204"/>
      <c r="Y204"/>
    </row>
    <row r="205" spans="1:25" ht="12.75" customHeight="1" x14ac:dyDescent="0.2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29"/>
      <c r="R205" s="29"/>
      <c r="S205" s="29"/>
      <c r="T205" s="29"/>
      <c r="U205" s="29"/>
      <c r="V205" s="29"/>
      <c r="W205"/>
      <c r="X205"/>
      <c r="Y205"/>
    </row>
    <row r="206" spans="1:25" ht="12.75" customHeight="1" x14ac:dyDescent="0.2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29"/>
      <c r="R206" s="29"/>
      <c r="S206" s="29"/>
      <c r="T206" s="29"/>
      <c r="U206" s="29"/>
      <c r="V206" s="29"/>
      <c r="W206"/>
      <c r="X206"/>
      <c r="Y206"/>
    </row>
    <row r="207" spans="1:25" ht="12.75" customHeight="1" x14ac:dyDescent="0.2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29"/>
      <c r="R207" s="29"/>
      <c r="S207" s="29"/>
      <c r="T207" s="29"/>
      <c r="U207" s="29"/>
      <c r="V207" s="29"/>
      <c r="W207"/>
      <c r="X207"/>
      <c r="Y207"/>
    </row>
    <row r="208" spans="1:25" ht="12.75" customHeight="1" x14ac:dyDescent="0.2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29"/>
      <c r="R208" s="29"/>
      <c r="S208" s="29"/>
      <c r="T208" s="29"/>
      <c r="U208" s="29"/>
      <c r="V208" s="29"/>
      <c r="W208"/>
      <c r="X208"/>
      <c r="Y208"/>
    </row>
    <row r="209" spans="1:25" ht="12.75" customHeight="1" x14ac:dyDescent="0.2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29"/>
      <c r="R209" s="29"/>
      <c r="S209" s="29"/>
      <c r="T209" s="29"/>
      <c r="U209" s="29"/>
      <c r="V209" s="29"/>
      <c r="W209"/>
      <c r="X209"/>
      <c r="Y209"/>
    </row>
    <row r="210" spans="1:25" ht="12.75" customHeight="1" x14ac:dyDescent="0.2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29"/>
      <c r="R210" s="29"/>
      <c r="S210" s="29"/>
      <c r="T210" s="29"/>
      <c r="U210" s="29"/>
      <c r="V210" s="29"/>
      <c r="W210"/>
      <c r="X210"/>
      <c r="Y210"/>
    </row>
    <row r="211" spans="1:25" ht="12.75" customHeight="1" x14ac:dyDescent="0.2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29"/>
      <c r="R211" s="29"/>
      <c r="S211" s="29"/>
      <c r="T211" s="29"/>
      <c r="U211" s="29"/>
      <c r="V211" s="29"/>
      <c r="W211"/>
      <c r="X211"/>
      <c r="Y211"/>
    </row>
    <row r="212" spans="1:25" ht="12.75" customHeight="1" x14ac:dyDescent="0.2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29"/>
      <c r="R212" s="29"/>
      <c r="S212" s="29"/>
      <c r="T212" s="29"/>
      <c r="U212" s="29"/>
      <c r="V212" s="29"/>
      <c r="W212"/>
      <c r="X212"/>
      <c r="Y212"/>
    </row>
    <row r="213" spans="1:25" ht="12.75" customHeight="1" x14ac:dyDescent="0.2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29"/>
      <c r="R213" s="29"/>
      <c r="S213" s="29"/>
      <c r="T213" s="29"/>
      <c r="U213" s="29"/>
      <c r="V213" s="29"/>
      <c r="W213"/>
      <c r="X213"/>
      <c r="Y213"/>
    </row>
    <row r="214" spans="1:25" ht="12.75" customHeight="1" x14ac:dyDescent="0.2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29"/>
      <c r="R214" s="29"/>
      <c r="S214" s="29"/>
      <c r="T214" s="29"/>
      <c r="U214" s="29"/>
      <c r="V214" s="29"/>
      <c r="W214"/>
      <c r="X214"/>
      <c r="Y214"/>
    </row>
    <row r="215" spans="1:25" ht="12.75" customHeight="1" x14ac:dyDescent="0.2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29"/>
      <c r="R215" s="29"/>
      <c r="S215" s="29"/>
      <c r="T215" s="29"/>
      <c r="U215" s="29"/>
      <c r="V215" s="29"/>
      <c r="W215"/>
      <c r="X215"/>
      <c r="Y215"/>
    </row>
    <row r="216" spans="1:25" ht="12.75" customHeight="1" x14ac:dyDescent="0.2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29"/>
      <c r="R216" s="29"/>
      <c r="S216" s="29"/>
      <c r="T216" s="29"/>
      <c r="U216" s="29"/>
      <c r="V216" s="29"/>
      <c r="W216"/>
      <c r="X216"/>
      <c r="Y216"/>
    </row>
    <row r="217" spans="1:25" ht="12.75" customHeight="1" x14ac:dyDescent="0.2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29"/>
      <c r="R217" s="29"/>
      <c r="S217" s="29"/>
      <c r="T217" s="29"/>
      <c r="U217" s="29"/>
      <c r="V217" s="29"/>
      <c r="W217"/>
      <c r="X217"/>
      <c r="Y217"/>
    </row>
    <row r="218" spans="1:25" ht="12.75" customHeight="1" x14ac:dyDescent="0.2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29"/>
      <c r="R218" s="29"/>
      <c r="S218" s="29"/>
      <c r="T218" s="29"/>
      <c r="U218" s="29"/>
      <c r="V218" s="29"/>
      <c r="W218"/>
      <c r="X218"/>
      <c r="Y218"/>
    </row>
    <row r="219" spans="1:25" ht="12.75" customHeight="1" x14ac:dyDescent="0.2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29"/>
      <c r="R219" s="29"/>
      <c r="S219" s="29"/>
      <c r="T219" s="29"/>
      <c r="U219" s="29"/>
      <c r="V219" s="29"/>
      <c r="W219"/>
      <c r="X219"/>
      <c r="Y219"/>
    </row>
    <row r="220" spans="1:25" ht="12.75" customHeight="1" x14ac:dyDescent="0.2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29"/>
      <c r="R220" s="29"/>
      <c r="S220" s="29"/>
      <c r="T220" s="29"/>
      <c r="U220" s="29"/>
      <c r="V220" s="29"/>
      <c r="W220"/>
      <c r="X220"/>
      <c r="Y220"/>
    </row>
    <row r="221" spans="1:25" ht="12.75" customHeight="1" x14ac:dyDescent="0.2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29"/>
      <c r="R221" s="29"/>
      <c r="S221" s="29"/>
      <c r="T221" s="29"/>
      <c r="U221" s="29"/>
      <c r="V221" s="29"/>
      <c r="W221"/>
      <c r="X221"/>
      <c r="Y221"/>
    </row>
    <row r="222" spans="1:25" ht="12.75" customHeight="1" x14ac:dyDescent="0.2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29"/>
      <c r="R222" s="29"/>
      <c r="S222" s="29"/>
      <c r="T222" s="29"/>
      <c r="U222" s="29"/>
      <c r="V222" s="29"/>
      <c r="W222"/>
      <c r="X222"/>
      <c r="Y222"/>
    </row>
    <row r="223" spans="1:25" ht="12.75" customHeight="1" x14ac:dyDescent="0.2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29"/>
      <c r="R223" s="29"/>
      <c r="S223" s="29"/>
      <c r="T223" s="29"/>
      <c r="U223" s="29"/>
      <c r="V223" s="29"/>
      <c r="W223"/>
      <c r="X223"/>
      <c r="Y223"/>
    </row>
    <row r="224" spans="1:25" ht="12.75" customHeight="1" x14ac:dyDescent="0.2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29"/>
      <c r="R224" s="29"/>
      <c r="S224" s="29"/>
      <c r="T224" s="29"/>
      <c r="U224" s="29"/>
      <c r="V224" s="29"/>
      <c r="W224"/>
      <c r="X224"/>
      <c r="Y224"/>
    </row>
    <row r="225" spans="1:25" ht="12.75" customHeight="1" x14ac:dyDescent="0.2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29"/>
      <c r="R225" s="29"/>
      <c r="S225" s="29"/>
      <c r="T225" s="29"/>
      <c r="U225" s="29"/>
      <c r="V225" s="29"/>
      <c r="W225"/>
      <c r="X225"/>
      <c r="Y225"/>
    </row>
    <row r="226" spans="1:25" ht="12.75" customHeight="1" x14ac:dyDescent="0.2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29"/>
      <c r="R226" s="29"/>
      <c r="S226" s="29"/>
      <c r="T226" s="29"/>
      <c r="U226" s="29"/>
      <c r="V226" s="29"/>
      <c r="W226"/>
      <c r="X226"/>
      <c r="Y226"/>
    </row>
    <row r="227" spans="1:25" ht="12.75" customHeight="1" x14ac:dyDescent="0.2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29"/>
      <c r="R227" s="29"/>
      <c r="S227" s="29"/>
      <c r="T227" s="29"/>
      <c r="U227" s="29"/>
      <c r="V227" s="29"/>
      <c r="W227"/>
      <c r="X227"/>
      <c r="Y227"/>
    </row>
    <row r="228" spans="1:25" ht="12.75" customHeight="1" x14ac:dyDescent="0.2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29"/>
      <c r="R228" s="29"/>
      <c r="S228" s="29"/>
      <c r="T228" s="29"/>
      <c r="U228" s="29"/>
      <c r="V228" s="29"/>
      <c r="W228"/>
      <c r="X228"/>
      <c r="Y228"/>
    </row>
    <row r="229" spans="1:25" ht="12.75" customHeight="1" x14ac:dyDescent="0.2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29"/>
      <c r="R229" s="29"/>
      <c r="S229" s="29"/>
      <c r="T229" s="29"/>
      <c r="U229" s="29"/>
      <c r="V229" s="29"/>
      <c r="W229"/>
      <c r="X229"/>
      <c r="Y229"/>
    </row>
    <row r="230" spans="1:25" ht="12.75" customHeight="1" x14ac:dyDescent="0.2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29"/>
      <c r="R230" s="29"/>
      <c r="S230" s="29"/>
      <c r="T230" s="29"/>
      <c r="U230" s="29"/>
      <c r="V230" s="29"/>
      <c r="W230"/>
      <c r="X230"/>
      <c r="Y230"/>
    </row>
    <row r="231" spans="1:25" ht="12.75" customHeight="1" x14ac:dyDescent="0.2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29"/>
      <c r="R231" s="29"/>
      <c r="S231" s="29"/>
      <c r="T231" s="29"/>
      <c r="U231" s="29"/>
      <c r="V231" s="29"/>
      <c r="W231"/>
      <c r="X231"/>
      <c r="Y231"/>
    </row>
    <row r="232" spans="1:25" ht="12.75" customHeight="1" x14ac:dyDescent="0.2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29"/>
      <c r="R232" s="29"/>
      <c r="S232" s="29"/>
      <c r="T232" s="29"/>
      <c r="U232" s="29"/>
      <c r="V232" s="29"/>
      <c r="W232"/>
      <c r="X232"/>
      <c r="Y232"/>
    </row>
    <row r="233" spans="1:25" ht="12.75" customHeight="1" x14ac:dyDescent="0.2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29"/>
      <c r="R233" s="29"/>
      <c r="S233" s="29"/>
      <c r="T233" s="29"/>
      <c r="U233" s="29"/>
      <c r="V233" s="29"/>
      <c r="W233"/>
      <c r="X233"/>
      <c r="Y233"/>
    </row>
    <row r="234" spans="1:25" ht="12.75" customHeight="1" x14ac:dyDescent="0.2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29"/>
      <c r="R234" s="29"/>
      <c r="S234" s="29"/>
      <c r="T234" s="29"/>
      <c r="U234" s="29"/>
      <c r="V234" s="29"/>
      <c r="W234"/>
      <c r="X234"/>
      <c r="Y234"/>
    </row>
    <row r="235" spans="1:25" ht="12.75" customHeight="1" x14ac:dyDescent="0.2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29"/>
      <c r="R235" s="29"/>
      <c r="S235" s="29"/>
      <c r="T235" s="29"/>
      <c r="U235" s="29"/>
      <c r="V235" s="29"/>
      <c r="W235"/>
      <c r="X235"/>
      <c r="Y235"/>
    </row>
    <row r="236" spans="1:25" ht="12.75" customHeight="1" x14ac:dyDescent="0.2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29"/>
      <c r="R236" s="29"/>
      <c r="S236" s="29"/>
      <c r="T236" s="29"/>
      <c r="U236" s="29"/>
      <c r="V236" s="29"/>
      <c r="W236"/>
      <c r="X236"/>
      <c r="Y236"/>
    </row>
    <row r="237" spans="1:25" ht="12.75" customHeight="1" x14ac:dyDescent="0.2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29"/>
      <c r="R237" s="29"/>
      <c r="S237" s="29"/>
      <c r="T237" s="29"/>
      <c r="U237" s="29"/>
      <c r="V237" s="29"/>
      <c r="W237"/>
      <c r="X237"/>
      <c r="Y237"/>
    </row>
    <row r="238" spans="1:25" ht="12.75" customHeight="1" x14ac:dyDescent="0.2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29"/>
      <c r="R238" s="29"/>
      <c r="S238" s="29"/>
      <c r="T238" s="29"/>
      <c r="U238" s="29"/>
      <c r="V238" s="29"/>
      <c r="W238"/>
      <c r="X238"/>
      <c r="Y238"/>
    </row>
    <row r="239" spans="1:25" ht="12.75" customHeight="1" x14ac:dyDescent="0.2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29"/>
      <c r="R239" s="29"/>
      <c r="S239" s="29"/>
      <c r="T239" s="29"/>
      <c r="U239" s="29"/>
      <c r="V239" s="29"/>
      <c r="W239"/>
      <c r="X239"/>
      <c r="Y239"/>
    </row>
    <row r="240" spans="1:25" ht="12.75" customHeight="1" x14ac:dyDescent="0.2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29"/>
      <c r="R240" s="29"/>
      <c r="S240" s="29"/>
      <c r="T240" s="29"/>
      <c r="U240" s="29"/>
      <c r="V240" s="29"/>
      <c r="W240"/>
      <c r="X240"/>
      <c r="Y240"/>
    </row>
    <row r="241" spans="1:25" ht="12.75" customHeight="1" x14ac:dyDescent="0.2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29"/>
      <c r="R241" s="29"/>
      <c r="S241" s="29"/>
      <c r="T241" s="29"/>
      <c r="U241" s="29"/>
      <c r="V241" s="29"/>
      <c r="W241"/>
      <c r="X241"/>
      <c r="Y241"/>
    </row>
    <row r="242" spans="1:25" ht="12.75" customHeight="1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29"/>
      <c r="R242" s="29"/>
      <c r="S242" s="29"/>
      <c r="T242" s="29"/>
      <c r="U242" s="29"/>
      <c r="V242" s="29"/>
      <c r="W242"/>
      <c r="X242"/>
      <c r="Y242"/>
    </row>
    <row r="243" spans="1:25" ht="12.75" customHeight="1" x14ac:dyDescent="0.2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29"/>
      <c r="R243" s="29"/>
      <c r="S243" s="29"/>
      <c r="T243" s="29"/>
      <c r="U243" s="29"/>
      <c r="V243" s="29"/>
      <c r="W243"/>
      <c r="X243"/>
      <c r="Y243"/>
    </row>
    <row r="244" spans="1:25" ht="12.75" customHeight="1" x14ac:dyDescent="0.2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29"/>
      <c r="R244" s="29"/>
      <c r="S244" s="29"/>
      <c r="T244" s="29"/>
      <c r="U244" s="29"/>
      <c r="V244" s="29"/>
      <c r="W244"/>
      <c r="X244"/>
      <c r="Y244"/>
    </row>
    <row r="245" spans="1:25" ht="12.75" customHeight="1" x14ac:dyDescent="0.2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29"/>
      <c r="R245" s="29"/>
      <c r="S245" s="29"/>
      <c r="T245" s="29"/>
      <c r="U245" s="29"/>
      <c r="V245" s="29"/>
      <c r="W245"/>
      <c r="X245"/>
      <c r="Y245"/>
    </row>
    <row r="246" spans="1:25" ht="12.75" customHeight="1" x14ac:dyDescent="0.2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29"/>
      <c r="R246" s="29"/>
      <c r="S246" s="29"/>
      <c r="T246" s="29"/>
      <c r="U246" s="29"/>
      <c r="V246" s="29"/>
      <c r="W246"/>
      <c r="X246"/>
      <c r="Y246"/>
    </row>
    <row r="247" spans="1:25" ht="12.75" customHeight="1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29"/>
      <c r="R247" s="29"/>
      <c r="S247" s="29"/>
      <c r="T247" s="29"/>
      <c r="U247" s="29"/>
      <c r="V247" s="29"/>
      <c r="W247"/>
      <c r="X247"/>
      <c r="Y247"/>
    </row>
    <row r="248" spans="1:25" ht="12.75" customHeight="1" x14ac:dyDescent="0.2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29"/>
      <c r="R248" s="29"/>
      <c r="S248" s="29"/>
      <c r="T248" s="29"/>
      <c r="U248" s="29"/>
      <c r="V248" s="29"/>
      <c r="W248"/>
      <c r="X248"/>
      <c r="Y248"/>
    </row>
    <row r="249" spans="1:25" ht="12.75" customHeight="1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29"/>
      <c r="R249" s="29"/>
      <c r="S249" s="29"/>
      <c r="T249" s="29"/>
      <c r="U249" s="29"/>
      <c r="V249" s="29"/>
      <c r="W249"/>
      <c r="X249"/>
      <c r="Y249"/>
    </row>
    <row r="250" spans="1:25" ht="12.75" customHeight="1" x14ac:dyDescent="0.2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29"/>
      <c r="R250" s="29"/>
      <c r="S250" s="29"/>
      <c r="T250" s="29"/>
      <c r="U250" s="29"/>
      <c r="V250" s="29"/>
      <c r="W250"/>
      <c r="X250"/>
      <c r="Y250"/>
    </row>
    <row r="251" spans="1:25" ht="12.75" customHeight="1" x14ac:dyDescent="0.2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29"/>
      <c r="R251" s="29"/>
      <c r="S251" s="29"/>
      <c r="T251" s="29"/>
      <c r="U251" s="29"/>
      <c r="V251" s="29"/>
      <c r="W251"/>
      <c r="X251"/>
      <c r="Y251"/>
    </row>
    <row r="252" spans="1:25" ht="12.75" customHeight="1" x14ac:dyDescent="0.2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29"/>
      <c r="R252" s="29"/>
      <c r="S252" s="29"/>
      <c r="T252" s="29"/>
      <c r="U252" s="29"/>
      <c r="V252" s="29"/>
      <c r="W252"/>
      <c r="X252"/>
      <c r="Y252"/>
    </row>
    <row r="253" spans="1:25" ht="12.75" customHeight="1" x14ac:dyDescent="0.2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29"/>
      <c r="R253" s="29"/>
      <c r="S253" s="29"/>
      <c r="T253" s="29"/>
      <c r="U253" s="29"/>
      <c r="V253" s="29"/>
      <c r="W253"/>
      <c r="X253"/>
      <c r="Y253"/>
    </row>
    <row r="254" spans="1:25" ht="12.75" customHeight="1" x14ac:dyDescent="0.2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29"/>
      <c r="R254" s="29"/>
      <c r="S254" s="29"/>
      <c r="T254" s="29"/>
      <c r="U254" s="29"/>
      <c r="V254" s="29"/>
      <c r="W254"/>
      <c r="X254"/>
      <c r="Y254"/>
    </row>
    <row r="255" spans="1:25" ht="12.75" customHeight="1" x14ac:dyDescent="0.2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29"/>
      <c r="R255" s="29"/>
      <c r="S255" s="29"/>
      <c r="T255" s="29"/>
      <c r="U255" s="29"/>
      <c r="V255" s="29"/>
      <c r="W255"/>
      <c r="X255"/>
      <c r="Y255"/>
    </row>
    <row r="256" spans="1:25" ht="12.75" customHeight="1" x14ac:dyDescent="0.2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29"/>
      <c r="R256" s="29"/>
      <c r="S256" s="29"/>
      <c r="T256" s="29"/>
      <c r="U256" s="29"/>
      <c r="V256" s="29"/>
      <c r="W256"/>
      <c r="X256"/>
      <c r="Y256"/>
    </row>
    <row r="257" spans="1:25" ht="12.75" customHeight="1" x14ac:dyDescent="0.2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29"/>
      <c r="R257" s="29"/>
      <c r="S257" s="29"/>
      <c r="T257" s="29"/>
      <c r="U257" s="29"/>
      <c r="V257" s="29"/>
      <c r="W257"/>
      <c r="X257"/>
      <c r="Y257"/>
    </row>
    <row r="258" spans="1:25" ht="12.75" customHeight="1" x14ac:dyDescent="0.2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29"/>
      <c r="R258" s="29"/>
      <c r="S258" s="29"/>
      <c r="T258" s="29"/>
      <c r="U258" s="29"/>
      <c r="V258" s="29"/>
      <c r="W258"/>
      <c r="X258"/>
      <c r="Y258"/>
    </row>
    <row r="259" spans="1:25" ht="12.75" customHeight="1" x14ac:dyDescent="0.2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29"/>
      <c r="R259" s="29"/>
      <c r="S259" s="29"/>
      <c r="T259" s="29"/>
      <c r="U259" s="29"/>
      <c r="V259" s="29"/>
      <c r="W259"/>
      <c r="X259"/>
      <c r="Y259"/>
    </row>
    <row r="260" spans="1:25" ht="12.75" customHeight="1" x14ac:dyDescent="0.2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29"/>
      <c r="R260" s="29"/>
      <c r="S260" s="29"/>
      <c r="T260" s="29"/>
      <c r="U260" s="29"/>
      <c r="V260" s="29"/>
      <c r="W260"/>
      <c r="X260"/>
      <c r="Y260"/>
    </row>
    <row r="261" spans="1:25" ht="12.75" customHeight="1" x14ac:dyDescent="0.2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29"/>
      <c r="R261" s="29"/>
      <c r="S261" s="29"/>
      <c r="T261" s="29"/>
      <c r="U261" s="29"/>
      <c r="V261" s="29"/>
      <c r="W261"/>
      <c r="X261"/>
      <c r="Y261"/>
    </row>
    <row r="262" spans="1:25" ht="12.75" customHeight="1" x14ac:dyDescent="0.2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29"/>
      <c r="R262" s="29"/>
      <c r="S262" s="29"/>
      <c r="T262" s="29"/>
      <c r="U262" s="29"/>
      <c r="V262" s="29"/>
      <c r="W262"/>
      <c r="X262"/>
      <c r="Y262"/>
    </row>
    <row r="263" spans="1:25" ht="12.75" customHeight="1" x14ac:dyDescent="0.2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29"/>
      <c r="R263" s="29"/>
      <c r="S263" s="29"/>
      <c r="T263" s="29"/>
      <c r="U263" s="29"/>
      <c r="V263" s="29"/>
      <c r="W263"/>
      <c r="X263"/>
      <c r="Y263"/>
    </row>
    <row r="264" spans="1:25" ht="12.75" customHeight="1" x14ac:dyDescent="0.2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29"/>
      <c r="R264" s="29"/>
      <c r="S264" s="29"/>
      <c r="T264" s="29"/>
      <c r="U264" s="29"/>
      <c r="V264" s="29"/>
      <c r="W264"/>
      <c r="X264"/>
      <c r="Y264"/>
    </row>
    <row r="265" spans="1:25" ht="12.75" customHeight="1" x14ac:dyDescent="0.2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29"/>
      <c r="R265" s="29"/>
      <c r="S265" s="29"/>
      <c r="T265" s="29"/>
      <c r="U265" s="29"/>
      <c r="V265" s="29"/>
      <c r="W265"/>
      <c r="X265"/>
      <c r="Y265"/>
    </row>
    <row r="266" spans="1:25" ht="12.75" customHeight="1" x14ac:dyDescent="0.2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29"/>
      <c r="R266" s="29"/>
      <c r="S266" s="29"/>
      <c r="T266" s="29"/>
      <c r="U266" s="29"/>
      <c r="V266" s="29"/>
      <c r="W266"/>
      <c r="X266"/>
      <c r="Y266"/>
    </row>
    <row r="267" spans="1:25" ht="12.75" customHeight="1" x14ac:dyDescent="0.2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29"/>
      <c r="R267" s="29"/>
      <c r="S267" s="29"/>
      <c r="T267" s="29"/>
      <c r="U267" s="29"/>
      <c r="V267" s="29"/>
      <c r="W267"/>
      <c r="X267"/>
      <c r="Y267"/>
    </row>
    <row r="268" spans="1:25" ht="12.75" customHeight="1" x14ac:dyDescent="0.2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29"/>
      <c r="R268" s="29"/>
      <c r="S268" s="29"/>
      <c r="T268" s="29"/>
      <c r="U268" s="29"/>
      <c r="V268" s="29"/>
      <c r="W268"/>
      <c r="X268"/>
      <c r="Y268"/>
    </row>
    <row r="269" spans="1:25" ht="12.75" customHeight="1" x14ac:dyDescent="0.2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29"/>
      <c r="R269" s="29"/>
      <c r="S269" s="29"/>
      <c r="T269" s="29"/>
      <c r="U269" s="29"/>
      <c r="V269" s="29"/>
      <c r="W269"/>
      <c r="X269"/>
      <c r="Y269"/>
    </row>
    <row r="270" spans="1:25" ht="12.75" customHeight="1" x14ac:dyDescent="0.2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29"/>
      <c r="R270" s="29"/>
      <c r="S270" s="29"/>
      <c r="T270" s="29"/>
      <c r="U270" s="29"/>
      <c r="V270" s="29"/>
      <c r="W270"/>
      <c r="X270"/>
      <c r="Y270"/>
    </row>
    <row r="271" spans="1:25" ht="12.75" customHeight="1" x14ac:dyDescent="0.2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29"/>
      <c r="R271" s="29"/>
      <c r="S271" s="29"/>
      <c r="T271" s="29"/>
      <c r="U271" s="29"/>
      <c r="V271" s="29"/>
      <c r="W271"/>
      <c r="X271"/>
      <c r="Y271"/>
    </row>
    <row r="272" spans="1:25" ht="12.75" customHeight="1" x14ac:dyDescent="0.2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29"/>
      <c r="R272" s="29"/>
      <c r="S272" s="29"/>
      <c r="T272" s="29"/>
      <c r="U272" s="29"/>
      <c r="V272" s="29"/>
      <c r="W272"/>
      <c r="X272"/>
      <c r="Y272"/>
    </row>
    <row r="273" spans="1:25" ht="12.75" customHeight="1" x14ac:dyDescent="0.2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29"/>
      <c r="R273" s="29"/>
      <c r="S273" s="29"/>
      <c r="T273" s="29"/>
      <c r="U273" s="29"/>
      <c r="V273" s="29"/>
      <c r="W273"/>
      <c r="X273"/>
      <c r="Y273"/>
    </row>
    <row r="274" spans="1:25" ht="12.75" customHeight="1" x14ac:dyDescent="0.2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29"/>
      <c r="R274" s="29"/>
      <c r="S274" s="29"/>
      <c r="T274" s="29"/>
      <c r="U274" s="29"/>
      <c r="V274" s="29"/>
      <c r="W274"/>
      <c r="X274"/>
      <c r="Y274"/>
    </row>
    <row r="275" spans="1:25" ht="12.75" customHeight="1" x14ac:dyDescent="0.2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29"/>
      <c r="R275" s="29"/>
      <c r="S275" s="29"/>
      <c r="T275" s="29"/>
      <c r="U275" s="29"/>
      <c r="V275" s="29"/>
      <c r="W275"/>
      <c r="X275"/>
      <c r="Y275"/>
    </row>
    <row r="276" spans="1:25" ht="12.75" customHeight="1" x14ac:dyDescent="0.2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29"/>
      <c r="R276" s="29"/>
      <c r="S276" s="29"/>
      <c r="T276" s="29"/>
      <c r="U276" s="29"/>
      <c r="V276" s="29"/>
      <c r="W276"/>
      <c r="X276"/>
      <c r="Y276"/>
    </row>
    <row r="277" spans="1:25" ht="12.75" customHeight="1" x14ac:dyDescent="0.2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29"/>
      <c r="R277" s="29"/>
      <c r="S277" s="29"/>
      <c r="T277" s="29"/>
      <c r="U277" s="29"/>
      <c r="V277" s="29"/>
      <c r="W277"/>
      <c r="X277"/>
      <c r="Y277"/>
    </row>
    <row r="278" spans="1:25" ht="12.75" customHeight="1" x14ac:dyDescent="0.2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29"/>
      <c r="R278" s="29"/>
      <c r="S278" s="29"/>
      <c r="T278" s="29"/>
      <c r="U278" s="29"/>
      <c r="V278" s="29"/>
      <c r="W278"/>
      <c r="X278"/>
      <c r="Y278"/>
    </row>
    <row r="279" spans="1:25" ht="12.75" customHeight="1" x14ac:dyDescent="0.2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29"/>
      <c r="R279" s="29"/>
      <c r="S279" s="29"/>
      <c r="T279" s="29"/>
      <c r="U279" s="29"/>
      <c r="V279" s="29"/>
      <c r="W279"/>
      <c r="X279"/>
      <c r="Y279"/>
    </row>
    <row r="280" spans="1:25" ht="12.75" customHeight="1" x14ac:dyDescent="0.2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29"/>
      <c r="R280" s="29"/>
      <c r="S280" s="29"/>
      <c r="T280" s="29"/>
      <c r="U280" s="29"/>
      <c r="V280" s="29"/>
      <c r="W280"/>
      <c r="X280"/>
      <c r="Y280"/>
    </row>
    <row r="281" spans="1:25" ht="12.75" customHeight="1" x14ac:dyDescent="0.2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29"/>
      <c r="R281" s="29"/>
      <c r="S281" s="29"/>
      <c r="T281" s="29"/>
      <c r="U281" s="29"/>
      <c r="V281" s="29"/>
      <c r="W281"/>
      <c r="X281"/>
      <c r="Y281"/>
    </row>
    <row r="282" spans="1:25" ht="12.75" customHeight="1" x14ac:dyDescent="0.2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29"/>
      <c r="R282" s="29"/>
      <c r="S282" s="29"/>
      <c r="T282" s="29"/>
      <c r="U282" s="29"/>
      <c r="V282" s="29"/>
      <c r="W282"/>
      <c r="X282"/>
      <c r="Y282"/>
    </row>
    <row r="283" spans="1:25" ht="12.75" customHeight="1" x14ac:dyDescent="0.2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29"/>
      <c r="R283" s="29"/>
      <c r="S283" s="29"/>
      <c r="T283" s="29"/>
      <c r="U283" s="29"/>
      <c r="V283" s="29"/>
      <c r="W283"/>
      <c r="X283"/>
      <c r="Y283"/>
    </row>
    <row r="284" spans="1:25" ht="12.75" customHeight="1" x14ac:dyDescent="0.2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29"/>
      <c r="R284" s="29"/>
      <c r="S284" s="29"/>
      <c r="T284" s="29"/>
      <c r="U284" s="29"/>
      <c r="V284" s="29"/>
      <c r="W284"/>
      <c r="X284"/>
      <c r="Y284"/>
    </row>
    <row r="285" spans="1:25" ht="12.75" customHeight="1" x14ac:dyDescent="0.2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29"/>
      <c r="R285" s="29"/>
      <c r="S285" s="29"/>
      <c r="T285" s="29"/>
      <c r="U285" s="29"/>
      <c r="V285" s="29"/>
      <c r="W285"/>
      <c r="X285"/>
      <c r="Y285"/>
    </row>
    <row r="286" spans="1:25" ht="12.75" customHeight="1" x14ac:dyDescent="0.2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29"/>
      <c r="R286" s="29"/>
      <c r="S286" s="29"/>
      <c r="T286" s="29"/>
      <c r="U286" s="29"/>
      <c r="V286" s="29"/>
      <c r="W286"/>
      <c r="X286"/>
      <c r="Y286"/>
    </row>
    <row r="287" spans="1:25" ht="12.75" customHeight="1" x14ac:dyDescent="0.2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29"/>
      <c r="R287" s="29"/>
      <c r="S287" s="29"/>
      <c r="T287" s="29"/>
      <c r="U287" s="29"/>
      <c r="V287" s="29"/>
      <c r="W287"/>
      <c r="X287"/>
      <c r="Y287"/>
    </row>
    <row r="288" spans="1:25" ht="12.75" customHeight="1" x14ac:dyDescent="0.2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29"/>
      <c r="R288" s="29"/>
      <c r="S288" s="29"/>
      <c r="T288" s="29"/>
      <c r="U288" s="29"/>
      <c r="V288" s="29"/>
      <c r="W288"/>
      <c r="X288"/>
      <c r="Y288"/>
    </row>
    <row r="289" spans="1:25" ht="12.75" customHeight="1" x14ac:dyDescent="0.2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29"/>
      <c r="R289" s="29"/>
      <c r="S289" s="29"/>
      <c r="T289" s="29"/>
      <c r="U289" s="29"/>
      <c r="V289" s="29"/>
      <c r="W289"/>
      <c r="X289"/>
      <c r="Y289"/>
    </row>
    <row r="290" spans="1:25" ht="12.75" customHeight="1" x14ac:dyDescent="0.2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29"/>
      <c r="R290" s="29"/>
      <c r="S290" s="29"/>
      <c r="T290" s="29"/>
      <c r="U290" s="29"/>
      <c r="V290" s="29"/>
      <c r="W290"/>
      <c r="X290"/>
      <c r="Y290"/>
    </row>
    <row r="291" spans="1:25" ht="12.75" customHeight="1" x14ac:dyDescent="0.2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29"/>
      <c r="R291" s="29"/>
      <c r="S291" s="29"/>
      <c r="T291" s="29"/>
      <c r="U291" s="29"/>
      <c r="V291" s="29"/>
      <c r="W291"/>
      <c r="X291"/>
      <c r="Y291"/>
    </row>
    <row r="292" spans="1:25" ht="12.75" customHeight="1" x14ac:dyDescent="0.2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29"/>
      <c r="R292" s="29"/>
      <c r="S292" s="29"/>
      <c r="T292" s="29"/>
      <c r="U292" s="29"/>
      <c r="V292" s="29"/>
      <c r="W292"/>
      <c r="X292"/>
      <c r="Y292"/>
    </row>
    <row r="293" spans="1:25" ht="12.75" customHeight="1" x14ac:dyDescent="0.2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29"/>
      <c r="R293" s="29"/>
      <c r="S293" s="29"/>
      <c r="T293" s="29"/>
      <c r="U293" s="29"/>
      <c r="V293" s="29"/>
      <c r="W293"/>
      <c r="X293"/>
      <c r="Y293"/>
    </row>
    <row r="294" spans="1:25" ht="12.75" customHeight="1" x14ac:dyDescent="0.2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29"/>
      <c r="R294" s="29"/>
      <c r="S294" s="29"/>
      <c r="T294" s="29"/>
      <c r="U294" s="29"/>
      <c r="V294" s="29"/>
      <c r="W294"/>
      <c r="X294"/>
      <c r="Y294"/>
    </row>
    <row r="295" spans="1:25" ht="12.75" customHeight="1" x14ac:dyDescent="0.2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29"/>
      <c r="R295" s="29"/>
      <c r="S295" s="29"/>
      <c r="T295" s="29"/>
      <c r="U295" s="29"/>
      <c r="V295" s="29"/>
      <c r="W295"/>
      <c r="X295"/>
      <c r="Y295"/>
    </row>
    <row r="296" spans="1:25" ht="12.75" customHeight="1" x14ac:dyDescent="0.2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29"/>
      <c r="R296" s="29"/>
      <c r="S296" s="29"/>
      <c r="T296" s="29"/>
      <c r="U296" s="29"/>
      <c r="V296" s="29"/>
      <c r="W296"/>
      <c r="X296"/>
      <c r="Y296"/>
    </row>
    <row r="297" spans="1:25" ht="12.75" customHeight="1" x14ac:dyDescent="0.2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29"/>
      <c r="R297" s="29"/>
      <c r="S297" s="29"/>
      <c r="T297" s="29"/>
      <c r="U297" s="29"/>
      <c r="V297" s="29"/>
      <c r="W297"/>
      <c r="X297"/>
      <c r="Y297"/>
    </row>
    <row r="298" spans="1:25" ht="12.75" customHeight="1" x14ac:dyDescent="0.2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29"/>
      <c r="R298" s="29"/>
      <c r="S298" s="29"/>
      <c r="T298" s="29"/>
      <c r="U298" s="29"/>
      <c r="V298" s="29"/>
      <c r="W298"/>
      <c r="X298"/>
      <c r="Y298"/>
    </row>
    <row r="299" spans="1:25" ht="12.75" customHeight="1" x14ac:dyDescent="0.2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29"/>
      <c r="R299" s="29"/>
      <c r="S299" s="29"/>
      <c r="T299" s="29"/>
      <c r="U299" s="29"/>
      <c r="V299" s="29"/>
      <c r="W299"/>
      <c r="X299"/>
      <c r="Y299"/>
    </row>
    <row r="300" spans="1:25" ht="12.75" customHeight="1" x14ac:dyDescent="0.2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29"/>
      <c r="R300" s="29"/>
      <c r="S300" s="29"/>
      <c r="T300" s="29"/>
      <c r="U300" s="29"/>
      <c r="V300" s="29"/>
      <c r="W300"/>
      <c r="X300"/>
      <c r="Y300"/>
    </row>
    <row r="301" spans="1:25" ht="12.75" customHeight="1" x14ac:dyDescent="0.2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29"/>
      <c r="R301" s="29"/>
      <c r="S301" s="29"/>
      <c r="T301" s="29"/>
      <c r="U301" s="29"/>
      <c r="V301" s="29"/>
      <c r="W301"/>
      <c r="X301"/>
      <c r="Y301"/>
    </row>
    <row r="302" spans="1:25" ht="12.75" customHeight="1" x14ac:dyDescent="0.2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29"/>
      <c r="R302" s="29"/>
      <c r="S302" s="29"/>
      <c r="T302" s="29"/>
      <c r="U302" s="29"/>
      <c r="V302" s="29"/>
      <c r="W302"/>
      <c r="X302"/>
      <c r="Y302"/>
    </row>
    <row r="303" spans="1:25" ht="12.75" customHeight="1" x14ac:dyDescent="0.2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29"/>
      <c r="R303" s="29"/>
      <c r="S303" s="29"/>
      <c r="T303" s="29"/>
      <c r="U303" s="29"/>
      <c r="V303" s="29"/>
      <c r="W303"/>
      <c r="X303"/>
      <c r="Y303"/>
    </row>
    <row r="304" spans="1:25" ht="12.75" customHeight="1" x14ac:dyDescent="0.2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29"/>
      <c r="R304" s="29"/>
      <c r="S304" s="29"/>
      <c r="T304" s="29"/>
      <c r="U304" s="29"/>
      <c r="V304" s="29"/>
      <c r="W304"/>
      <c r="X304"/>
      <c r="Y304"/>
    </row>
    <row r="305" spans="1:25" ht="12.75" customHeight="1" x14ac:dyDescent="0.2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29"/>
      <c r="R305" s="29"/>
      <c r="S305" s="29"/>
      <c r="T305" s="29"/>
      <c r="U305" s="29"/>
      <c r="V305" s="29"/>
      <c r="W305"/>
      <c r="X305"/>
      <c r="Y305"/>
    </row>
    <row r="306" spans="1:25" ht="12.75" customHeight="1" x14ac:dyDescent="0.2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29"/>
      <c r="R306" s="29"/>
      <c r="S306" s="29"/>
      <c r="T306" s="29"/>
      <c r="U306" s="29"/>
      <c r="V306" s="29"/>
      <c r="W306"/>
      <c r="X306"/>
      <c r="Y306"/>
    </row>
    <row r="307" spans="1:25" ht="12.75" customHeight="1" x14ac:dyDescent="0.2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29"/>
      <c r="R307" s="29"/>
      <c r="S307" s="29"/>
      <c r="T307" s="29"/>
      <c r="U307" s="29"/>
      <c r="V307" s="29"/>
      <c r="W307"/>
      <c r="X307"/>
      <c r="Y307"/>
    </row>
    <row r="308" spans="1:25" ht="12.75" customHeight="1" x14ac:dyDescent="0.2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29"/>
      <c r="R308" s="29"/>
      <c r="S308" s="29"/>
      <c r="T308" s="29"/>
      <c r="U308" s="29"/>
      <c r="V308" s="29"/>
      <c r="W308"/>
      <c r="X308"/>
      <c r="Y308"/>
    </row>
    <row r="309" spans="1:25" ht="12.75" customHeight="1" x14ac:dyDescent="0.2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29"/>
      <c r="R309" s="29"/>
      <c r="S309" s="29"/>
      <c r="T309" s="29"/>
      <c r="U309" s="29"/>
      <c r="V309" s="29"/>
      <c r="W309"/>
      <c r="X309"/>
      <c r="Y309"/>
    </row>
    <row r="310" spans="1:25" ht="12.75" customHeight="1" x14ac:dyDescent="0.2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29"/>
      <c r="R310" s="29"/>
      <c r="S310" s="29"/>
      <c r="T310" s="29"/>
      <c r="U310" s="29"/>
      <c r="V310" s="29"/>
      <c r="W310"/>
      <c r="X310"/>
      <c r="Y310"/>
    </row>
    <row r="311" spans="1:25" ht="12.75" customHeight="1" x14ac:dyDescent="0.2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29"/>
      <c r="R311" s="29"/>
      <c r="S311" s="29"/>
      <c r="T311" s="29"/>
      <c r="U311" s="29"/>
      <c r="V311" s="29"/>
      <c r="W311"/>
      <c r="X311"/>
      <c r="Y311"/>
    </row>
    <row r="312" spans="1:25" ht="12.75" customHeight="1" x14ac:dyDescent="0.2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29"/>
      <c r="R312" s="29"/>
      <c r="S312" s="29"/>
      <c r="T312" s="29"/>
      <c r="U312" s="29"/>
      <c r="V312" s="29"/>
      <c r="W312"/>
      <c r="X312"/>
      <c r="Y312"/>
    </row>
    <row r="313" spans="1:25" ht="12.75" customHeight="1" x14ac:dyDescent="0.2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29"/>
      <c r="R313" s="29"/>
      <c r="S313" s="29"/>
      <c r="T313" s="29"/>
      <c r="U313" s="29"/>
      <c r="V313" s="29"/>
      <c r="W313"/>
      <c r="X313"/>
      <c r="Y313"/>
    </row>
    <row r="314" spans="1:25" ht="12.75" customHeight="1" x14ac:dyDescent="0.2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29"/>
      <c r="R314" s="29"/>
      <c r="S314" s="29"/>
      <c r="T314" s="29"/>
      <c r="U314" s="29"/>
      <c r="V314" s="29"/>
      <c r="W314"/>
      <c r="X314"/>
      <c r="Y314"/>
    </row>
    <row r="315" spans="1:25" ht="12.75" customHeight="1" x14ac:dyDescent="0.2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29"/>
      <c r="R315" s="29"/>
      <c r="S315" s="29"/>
      <c r="T315" s="29"/>
      <c r="U315" s="29"/>
      <c r="V315" s="29"/>
      <c r="W315"/>
      <c r="X315"/>
      <c r="Y315"/>
    </row>
    <row r="316" spans="1:25" ht="12.75" customHeight="1" x14ac:dyDescent="0.2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29"/>
      <c r="R316" s="29"/>
      <c r="S316" s="29"/>
      <c r="T316" s="29"/>
      <c r="U316" s="29"/>
      <c r="V316" s="29"/>
      <c r="W316"/>
      <c r="X316"/>
      <c r="Y316"/>
    </row>
    <row r="317" spans="1:25" ht="12.75" customHeight="1" x14ac:dyDescent="0.2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29"/>
      <c r="R317" s="29"/>
      <c r="S317" s="29"/>
      <c r="T317" s="29"/>
      <c r="U317" s="29"/>
      <c r="V317" s="29"/>
      <c r="W317"/>
      <c r="X317"/>
      <c r="Y317"/>
    </row>
    <row r="318" spans="1:25" ht="12.75" customHeight="1" x14ac:dyDescent="0.2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29"/>
      <c r="R318" s="29"/>
      <c r="S318" s="29"/>
      <c r="T318" s="29"/>
      <c r="U318" s="29"/>
      <c r="V318" s="29"/>
      <c r="W318"/>
      <c r="X318"/>
      <c r="Y318"/>
    </row>
    <row r="319" spans="1:25" ht="12.75" customHeight="1" x14ac:dyDescent="0.2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29"/>
      <c r="R319" s="29"/>
      <c r="S319" s="29"/>
      <c r="T319" s="29"/>
      <c r="U319" s="29"/>
      <c r="V319" s="29"/>
      <c r="W319"/>
      <c r="X319"/>
      <c r="Y319"/>
    </row>
    <row r="320" spans="1:25" ht="12.75" customHeight="1" x14ac:dyDescent="0.2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29"/>
      <c r="R320" s="29"/>
      <c r="S320" s="29"/>
      <c r="T320" s="29"/>
      <c r="U320" s="29"/>
      <c r="V320" s="29"/>
      <c r="W320"/>
      <c r="X320"/>
      <c r="Y320"/>
    </row>
    <row r="321" spans="1:25" ht="12.75" customHeight="1" x14ac:dyDescent="0.2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29"/>
      <c r="R321" s="29"/>
      <c r="S321" s="29"/>
      <c r="T321" s="29"/>
      <c r="U321" s="29"/>
      <c r="V321" s="29"/>
      <c r="W321"/>
      <c r="X321"/>
      <c r="Y321"/>
    </row>
    <row r="322" spans="1:25" ht="12.75" customHeight="1" x14ac:dyDescent="0.2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29"/>
      <c r="R322" s="29"/>
      <c r="S322" s="29"/>
      <c r="T322" s="29"/>
      <c r="U322" s="29"/>
      <c r="V322" s="29"/>
      <c r="W322"/>
      <c r="X322"/>
      <c r="Y322"/>
    </row>
    <row r="323" spans="1:25" ht="12.75" customHeight="1" x14ac:dyDescent="0.2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29"/>
      <c r="R323" s="29"/>
      <c r="S323" s="29"/>
      <c r="T323" s="29"/>
      <c r="U323" s="29"/>
      <c r="V323" s="29"/>
      <c r="W323"/>
      <c r="X323"/>
      <c r="Y323"/>
    </row>
    <row r="324" spans="1:25" ht="12.75" customHeight="1" x14ac:dyDescent="0.2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29"/>
      <c r="R324" s="29"/>
      <c r="S324" s="29"/>
      <c r="T324" s="29"/>
      <c r="U324" s="29"/>
      <c r="V324" s="29"/>
      <c r="W324"/>
      <c r="X324"/>
      <c r="Y324"/>
    </row>
    <row r="325" spans="1:25" ht="12.75" customHeight="1" x14ac:dyDescent="0.2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29"/>
      <c r="R325" s="29"/>
      <c r="S325" s="29"/>
      <c r="T325" s="29"/>
      <c r="U325" s="29"/>
      <c r="V325" s="29"/>
      <c r="W325"/>
      <c r="X325"/>
      <c r="Y325"/>
    </row>
    <row r="326" spans="1:25" ht="12.75" customHeight="1" x14ac:dyDescent="0.2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29"/>
      <c r="R326" s="29"/>
      <c r="S326" s="29"/>
      <c r="T326" s="29"/>
      <c r="U326" s="29"/>
      <c r="V326" s="29"/>
      <c r="W326"/>
      <c r="X326"/>
      <c r="Y326"/>
    </row>
    <row r="327" spans="1:25" ht="12.75" customHeight="1" x14ac:dyDescent="0.2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29"/>
      <c r="R327" s="29"/>
      <c r="S327" s="29"/>
      <c r="T327" s="29"/>
      <c r="U327" s="29"/>
      <c r="V327" s="29"/>
      <c r="W327"/>
      <c r="X327"/>
      <c r="Y327"/>
    </row>
    <row r="328" spans="1:25" ht="12.75" customHeight="1" x14ac:dyDescent="0.2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29"/>
      <c r="R328" s="29"/>
      <c r="S328" s="29"/>
      <c r="T328" s="29"/>
      <c r="U328" s="29"/>
      <c r="V328" s="29"/>
      <c r="W328"/>
      <c r="X328"/>
      <c r="Y328"/>
    </row>
    <row r="329" spans="1:25" ht="12.75" customHeight="1" x14ac:dyDescent="0.2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29"/>
      <c r="R329" s="29"/>
      <c r="S329" s="29"/>
      <c r="T329" s="29"/>
      <c r="U329" s="29"/>
      <c r="V329" s="29"/>
      <c r="W329"/>
      <c r="X329"/>
      <c r="Y329"/>
    </row>
    <row r="330" spans="1:25" ht="12.75" customHeight="1" x14ac:dyDescent="0.2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29"/>
      <c r="R330" s="29"/>
      <c r="S330" s="29"/>
      <c r="T330" s="29"/>
      <c r="U330" s="29"/>
      <c r="V330" s="29"/>
      <c r="W330"/>
      <c r="X330"/>
      <c r="Y330"/>
    </row>
    <row r="331" spans="1:25" ht="12.75" customHeight="1" x14ac:dyDescent="0.2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29"/>
      <c r="R331" s="29"/>
      <c r="S331" s="29"/>
      <c r="T331" s="29"/>
      <c r="U331" s="29"/>
      <c r="V331" s="29"/>
      <c r="W331"/>
      <c r="X331"/>
      <c r="Y331"/>
    </row>
    <row r="332" spans="1:25" ht="12.75" customHeight="1" x14ac:dyDescent="0.2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29"/>
      <c r="R332" s="29"/>
      <c r="S332" s="29"/>
      <c r="T332" s="29"/>
      <c r="U332" s="29"/>
      <c r="V332" s="29"/>
      <c r="W332"/>
      <c r="X332"/>
      <c r="Y332"/>
    </row>
    <row r="333" spans="1:25" ht="12.75" customHeight="1" x14ac:dyDescent="0.2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29"/>
      <c r="R333" s="29"/>
      <c r="S333" s="29"/>
      <c r="T333" s="29"/>
      <c r="U333" s="29"/>
      <c r="V333" s="29"/>
      <c r="W333"/>
      <c r="X333"/>
      <c r="Y333"/>
    </row>
    <row r="334" spans="1:25" ht="12.75" customHeight="1" x14ac:dyDescent="0.2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29"/>
      <c r="R334" s="29"/>
      <c r="S334" s="29"/>
      <c r="T334" s="29"/>
      <c r="U334" s="29"/>
      <c r="V334" s="29"/>
      <c r="W334"/>
      <c r="X334"/>
      <c r="Y334"/>
    </row>
    <row r="335" spans="1:25" ht="12.75" customHeight="1" x14ac:dyDescent="0.2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29"/>
      <c r="R335" s="29"/>
      <c r="S335" s="29"/>
      <c r="T335" s="29"/>
      <c r="U335" s="29"/>
      <c r="V335" s="29"/>
      <c r="W335"/>
      <c r="X335"/>
      <c r="Y335"/>
    </row>
    <row r="336" spans="1:25" ht="12.75" customHeight="1" x14ac:dyDescent="0.2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29"/>
      <c r="R336" s="29"/>
      <c r="S336" s="29"/>
      <c r="T336" s="29"/>
      <c r="U336" s="29"/>
      <c r="V336" s="29"/>
      <c r="W336"/>
      <c r="X336"/>
      <c r="Y336"/>
    </row>
    <row r="337" spans="1:25" ht="12.75" customHeight="1" x14ac:dyDescent="0.2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29"/>
      <c r="R337" s="29"/>
      <c r="S337" s="29"/>
      <c r="T337" s="29"/>
      <c r="U337" s="29"/>
      <c r="V337" s="29"/>
      <c r="W337"/>
      <c r="X337"/>
      <c r="Y337"/>
    </row>
    <row r="338" spans="1:25" ht="12.75" customHeight="1" x14ac:dyDescent="0.2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29"/>
      <c r="R338" s="29"/>
      <c r="S338" s="29"/>
      <c r="T338" s="29"/>
      <c r="U338" s="29"/>
      <c r="V338" s="29"/>
      <c r="W338"/>
      <c r="X338"/>
      <c r="Y338"/>
    </row>
    <row r="339" spans="1:25" ht="12.75" customHeight="1" x14ac:dyDescent="0.2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29"/>
      <c r="R339" s="29"/>
      <c r="S339" s="29"/>
      <c r="T339" s="29"/>
      <c r="U339" s="29"/>
      <c r="V339" s="29"/>
      <c r="W339"/>
      <c r="X339"/>
      <c r="Y339"/>
    </row>
    <row r="340" spans="1:25" ht="12.75" customHeight="1" x14ac:dyDescent="0.2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29"/>
      <c r="R340" s="29"/>
      <c r="S340" s="29"/>
      <c r="T340" s="29"/>
      <c r="U340" s="29"/>
      <c r="V340" s="29"/>
      <c r="W340"/>
      <c r="X340"/>
      <c r="Y340"/>
    </row>
    <row r="341" spans="1:25" ht="12.75" customHeight="1" x14ac:dyDescent="0.2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29"/>
      <c r="R341" s="29"/>
      <c r="S341" s="29"/>
      <c r="T341" s="29"/>
      <c r="U341" s="29"/>
      <c r="V341" s="29"/>
      <c r="W341"/>
      <c r="X341"/>
      <c r="Y341"/>
    </row>
    <row r="342" spans="1:25" ht="12.75" customHeight="1" x14ac:dyDescent="0.2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29"/>
      <c r="R342" s="29"/>
      <c r="S342" s="29"/>
      <c r="T342" s="29"/>
      <c r="U342" s="29"/>
      <c r="V342" s="29"/>
      <c r="W342"/>
      <c r="X342"/>
      <c r="Y342"/>
    </row>
    <row r="343" spans="1:25" ht="12.75" customHeight="1" x14ac:dyDescent="0.2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29"/>
      <c r="R343" s="29"/>
      <c r="S343" s="29"/>
      <c r="T343" s="29"/>
      <c r="U343" s="29"/>
      <c r="V343" s="29"/>
      <c r="W343"/>
      <c r="X343"/>
      <c r="Y343"/>
    </row>
    <row r="344" spans="1:25" ht="12.75" customHeight="1" x14ac:dyDescent="0.2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29"/>
      <c r="R344" s="29"/>
      <c r="S344" s="29"/>
      <c r="T344" s="29"/>
      <c r="U344" s="29"/>
      <c r="V344" s="29"/>
      <c r="W344"/>
      <c r="X344"/>
      <c r="Y344"/>
    </row>
    <row r="345" spans="1:25" ht="12.75" customHeight="1" x14ac:dyDescent="0.2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29"/>
      <c r="R345" s="29"/>
      <c r="S345" s="29"/>
      <c r="T345" s="29"/>
      <c r="U345" s="29"/>
      <c r="V345" s="29"/>
      <c r="W345"/>
      <c r="X345"/>
      <c r="Y345"/>
    </row>
    <row r="346" spans="1:25" ht="12.75" customHeight="1" x14ac:dyDescent="0.2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29"/>
      <c r="R346" s="29"/>
      <c r="S346" s="29"/>
      <c r="T346" s="29"/>
      <c r="U346" s="29"/>
      <c r="V346" s="29"/>
      <c r="W346"/>
      <c r="X346"/>
      <c r="Y346"/>
    </row>
    <row r="347" spans="1:25" ht="12.75" customHeight="1" x14ac:dyDescent="0.2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29"/>
      <c r="R347" s="29"/>
      <c r="S347" s="29"/>
      <c r="T347" s="29"/>
      <c r="U347" s="29"/>
      <c r="V347" s="29"/>
      <c r="W347"/>
      <c r="X347"/>
      <c r="Y347"/>
    </row>
    <row r="348" spans="1:25" ht="12.75" customHeight="1" x14ac:dyDescent="0.2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29"/>
      <c r="R348" s="29"/>
      <c r="S348" s="29"/>
      <c r="T348" s="29"/>
      <c r="U348" s="29"/>
      <c r="V348" s="29"/>
      <c r="W348"/>
      <c r="X348"/>
      <c r="Y348"/>
    </row>
    <row r="349" spans="1:25" ht="12.75" customHeight="1" x14ac:dyDescent="0.2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29"/>
      <c r="R349" s="29"/>
      <c r="S349" s="29"/>
      <c r="T349" s="29"/>
      <c r="U349" s="29"/>
      <c r="V349" s="29"/>
      <c r="W349"/>
      <c r="X349"/>
      <c r="Y349"/>
    </row>
    <row r="350" spans="1:25" ht="12.75" customHeight="1" x14ac:dyDescent="0.2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29"/>
      <c r="R350" s="29"/>
      <c r="S350" s="29"/>
      <c r="T350" s="29"/>
      <c r="U350" s="29"/>
      <c r="V350" s="29"/>
      <c r="W350"/>
      <c r="X350"/>
      <c r="Y350"/>
    </row>
    <row r="351" spans="1:25" ht="12.75" customHeight="1" x14ac:dyDescent="0.2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29"/>
      <c r="R351" s="29"/>
      <c r="S351" s="29"/>
      <c r="T351" s="29"/>
      <c r="U351" s="29"/>
      <c r="V351" s="29"/>
      <c r="W351"/>
      <c r="X351"/>
      <c r="Y351"/>
    </row>
    <row r="352" spans="1:25" ht="12.75" customHeight="1" x14ac:dyDescent="0.2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29"/>
      <c r="R352" s="29"/>
      <c r="S352" s="29"/>
      <c r="T352" s="29"/>
      <c r="U352" s="29"/>
      <c r="V352" s="29"/>
      <c r="W352"/>
      <c r="X352"/>
      <c r="Y352"/>
    </row>
    <row r="353" spans="1:25" ht="12.75" customHeight="1" x14ac:dyDescent="0.2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29"/>
      <c r="R353" s="29"/>
      <c r="S353" s="29"/>
      <c r="T353" s="29"/>
      <c r="U353" s="29"/>
      <c r="V353" s="29"/>
      <c r="W353"/>
      <c r="X353"/>
      <c r="Y353"/>
    </row>
    <row r="354" spans="1:25" ht="12.75" customHeight="1" x14ac:dyDescent="0.2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29"/>
      <c r="R354" s="29"/>
      <c r="S354" s="29"/>
      <c r="T354" s="29"/>
      <c r="U354" s="29"/>
      <c r="V354" s="29"/>
      <c r="W354"/>
      <c r="X354"/>
      <c r="Y354"/>
    </row>
    <row r="355" spans="1:25" ht="12.75" customHeight="1" x14ac:dyDescent="0.2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29"/>
      <c r="R355" s="29"/>
      <c r="S355" s="29"/>
      <c r="T355" s="29"/>
      <c r="U355" s="29"/>
      <c r="V355" s="29"/>
      <c r="W355"/>
      <c r="X355"/>
      <c r="Y355"/>
    </row>
    <row r="356" spans="1:25" ht="12.75" customHeight="1" x14ac:dyDescent="0.2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29"/>
      <c r="R356" s="29"/>
      <c r="S356" s="29"/>
      <c r="T356" s="29"/>
      <c r="U356" s="29"/>
      <c r="V356" s="29"/>
      <c r="W356"/>
      <c r="X356"/>
      <c r="Y356"/>
    </row>
    <row r="357" spans="1:25" ht="12.75" customHeight="1" x14ac:dyDescent="0.2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29"/>
      <c r="R357" s="29"/>
      <c r="S357" s="29"/>
      <c r="T357" s="29"/>
      <c r="U357" s="29"/>
      <c r="V357" s="29"/>
      <c r="W357"/>
      <c r="X357"/>
      <c r="Y357"/>
    </row>
    <row r="358" spans="1:25" ht="12.75" customHeight="1" x14ac:dyDescent="0.2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29"/>
      <c r="R358" s="29"/>
      <c r="S358" s="29"/>
      <c r="T358" s="29"/>
      <c r="U358" s="29"/>
      <c r="V358" s="29"/>
      <c r="W358"/>
      <c r="X358"/>
      <c r="Y358"/>
    </row>
    <row r="359" spans="1:25" ht="12.75" customHeight="1" x14ac:dyDescent="0.2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29"/>
      <c r="R359" s="29"/>
      <c r="S359" s="29"/>
      <c r="T359" s="29"/>
      <c r="U359" s="29"/>
      <c r="V359" s="29"/>
      <c r="W359"/>
      <c r="X359"/>
      <c r="Y359"/>
    </row>
    <row r="360" spans="1:25" ht="12.75" customHeight="1" x14ac:dyDescent="0.2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29"/>
      <c r="R360" s="29"/>
      <c r="S360" s="29"/>
      <c r="T360" s="29"/>
      <c r="U360" s="29"/>
      <c r="V360" s="29"/>
      <c r="W360"/>
      <c r="X360"/>
      <c r="Y360"/>
    </row>
    <row r="361" spans="1:25" ht="12.75" customHeight="1" x14ac:dyDescent="0.2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29"/>
      <c r="R361" s="29"/>
      <c r="S361" s="29"/>
      <c r="T361" s="29"/>
      <c r="U361" s="29"/>
      <c r="V361" s="29"/>
      <c r="W361"/>
      <c r="X361"/>
      <c r="Y361"/>
    </row>
    <row r="362" spans="1:25" ht="12.75" customHeight="1" x14ac:dyDescent="0.2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29"/>
      <c r="R362" s="29"/>
      <c r="S362" s="29"/>
      <c r="T362" s="29"/>
      <c r="U362" s="29"/>
      <c r="V362" s="29"/>
      <c r="W362"/>
      <c r="X362"/>
      <c r="Y362"/>
    </row>
    <row r="363" spans="1:25" ht="12.75" customHeight="1" x14ac:dyDescent="0.2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29"/>
      <c r="R363" s="29"/>
      <c r="S363" s="29"/>
      <c r="T363" s="29"/>
      <c r="U363" s="29"/>
      <c r="V363" s="29"/>
      <c r="W363"/>
      <c r="X363"/>
      <c r="Y363"/>
    </row>
    <row r="364" spans="1:25" ht="12.75" customHeight="1" x14ac:dyDescent="0.2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29"/>
      <c r="R364" s="29"/>
      <c r="S364" s="29"/>
      <c r="T364" s="29"/>
      <c r="U364" s="29"/>
      <c r="V364" s="29"/>
      <c r="W364"/>
      <c r="X364"/>
      <c r="Y364"/>
    </row>
    <row r="365" spans="1:25" ht="12.75" customHeight="1" x14ac:dyDescent="0.2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29"/>
      <c r="R365" s="29"/>
      <c r="S365" s="29"/>
      <c r="T365" s="29"/>
      <c r="U365" s="29"/>
      <c r="V365" s="29"/>
      <c r="W365"/>
      <c r="X365"/>
      <c r="Y365"/>
    </row>
    <row r="366" spans="1:25" ht="12.75" customHeight="1" x14ac:dyDescent="0.2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29"/>
      <c r="R366" s="29"/>
      <c r="S366" s="29"/>
      <c r="T366" s="29"/>
      <c r="U366" s="29"/>
      <c r="V366" s="29"/>
      <c r="W366"/>
      <c r="X366"/>
      <c r="Y366"/>
    </row>
    <row r="367" spans="1:25" ht="12.75" customHeight="1" x14ac:dyDescent="0.2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29"/>
      <c r="R367" s="29"/>
      <c r="S367" s="29"/>
      <c r="T367" s="29"/>
      <c r="U367" s="29"/>
      <c r="V367" s="29"/>
      <c r="W367"/>
      <c r="X367"/>
      <c r="Y367"/>
    </row>
    <row r="368" spans="1:25" ht="12.75" customHeight="1" x14ac:dyDescent="0.2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29"/>
      <c r="R368" s="29"/>
      <c r="S368" s="29"/>
      <c r="T368" s="29"/>
      <c r="U368" s="29"/>
      <c r="V368" s="29"/>
      <c r="W368"/>
      <c r="X368"/>
      <c r="Y368"/>
    </row>
    <row r="369" spans="1:25" ht="12.75" customHeight="1" x14ac:dyDescent="0.2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29"/>
      <c r="R369" s="29"/>
      <c r="S369" s="29"/>
      <c r="T369" s="29"/>
      <c r="U369" s="29"/>
      <c r="V369" s="29"/>
      <c r="W369"/>
      <c r="X369"/>
      <c r="Y369"/>
    </row>
    <row r="370" spans="1:25" ht="12.75" customHeight="1" x14ac:dyDescent="0.2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29"/>
      <c r="R370" s="29"/>
      <c r="S370" s="29"/>
      <c r="T370" s="29"/>
      <c r="U370" s="29"/>
      <c r="V370" s="29"/>
      <c r="W370"/>
      <c r="X370"/>
      <c r="Y370"/>
    </row>
    <row r="371" spans="1:25" ht="12.75" customHeight="1" x14ac:dyDescent="0.2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29"/>
      <c r="R371" s="29"/>
      <c r="S371" s="29"/>
      <c r="T371" s="29"/>
      <c r="U371" s="29"/>
      <c r="V371" s="29"/>
      <c r="W371"/>
      <c r="X371"/>
      <c r="Y371"/>
    </row>
    <row r="372" spans="1:25" ht="12.75" customHeight="1" x14ac:dyDescent="0.2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29"/>
      <c r="R372" s="29"/>
      <c r="S372" s="29"/>
      <c r="T372" s="29"/>
      <c r="U372" s="29"/>
      <c r="V372" s="29"/>
      <c r="W372"/>
      <c r="X372"/>
      <c r="Y372"/>
    </row>
    <row r="373" spans="1:25" ht="12.75" customHeight="1" x14ac:dyDescent="0.2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29"/>
      <c r="R373" s="29"/>
      <c r="S373" s="29"/>
      <c r="T373" s="29"/>
      <c r="U373" s="29"/>
      <c r="V373" s="29"/>
      <c r="W373"/>
      <c r="X373"/>
      <c r="Y373"/>
    </row>
    <row r="374" spans="1:25" ht="12.75" customHeight="1" x14ac:dyDescent="0.2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29"/>
      <c r="R374" s="29"/>
      <c r="S374" s="29"/>
      <c r="T374" s="29"/>
      <c r="U374" s="29"/>
      <c r="V374" s="29"/>
      <c r="W374"/>
      <c r="X374"/>
      <c r="Y374"/>
    </row>
    <row r="375" spans="1:25" ht="12.75" customHeight="1" x14ac:dyDescent="0.2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29"/>
      <c r="R375" s="29"/>
      <c r="S375" s="29"/>
      <c r="T375" s="29"/>
      <c r="U375" s="29"/>
      <c r="V375" s="29"/>
      <c r="W375"/>
      <c r="X375"/>
      <c r="Y375"/>
    </row>
    <row r="376" spans="1:25" ht="12.75" customHeight="1" x14ac:dyDescent="0.2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29"/>
      <c r="R376" s="29"/>
      <c r="S376" s="29"/>
      <c r="T376" s="29"/>
      <c r="U376" s="29"/>
      <c r="V376" s="29"/>
      <c r="W376"/>
      <c r="X376"/>
      <c r="Y376"/>
    </row>
    <row r="377" spans="1:25" ht="12.75" customHeight="1" x14ac:dyDescent="0.2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29"/>
      <c r="R377" s="29"/>
      <c r="S377" s="29"/>
      <c r="T377" s="29"/>
      <c r="U377" s="29"/>
      <c r="V377" s="29"/>
      <c r="W377"/>
      <c r="X377"/>
      <c r="Y377"/>
    </row>
    <row r="378" spans="1:25" ht="12.75" customHeight="1" x14ac:dyDescent="0.2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29"/>
      <c r="R378" s="29"/>
      <c r="S378" s="29"/>
      <c r="T378" s="29"/>
      <c r="U378" s="29"/>
      <c r="V378" s="29"/>
      <c r="W378"/>
      <c r="X378"/>
      <c r="Y378"/>
    </row>
    <row r="379" spans="1:25" ht="12.75" customHeight="1" x14ac:dyDescent="0.2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29"/>
      <c r="R379" s="29"/>
      <c r="S379" s="29"/>
      <c r="T379" s="29"/>
      <c r="U379" s="29"/>
      <c r="V379" s="29"/>
      <c r="W379"/>
      <c r="X379"/>
      <c r="Y379"/>
    </row>
    <row r="380" spans="1:25" ht="12.75" customHeight="1" x14ac:dyDescent="0.2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29"/>
      <c r="R380" s="29"/>
      <c r="S380" s="29"/>
      <c r="T380" s="29"/>
      <c r="U380" s="29"/>
      <c r="V380" s="29"/>
      <c r="W380"/>
      <c r="X380"/>
      <c r="Y380"/>
    </row>
    <row r="381" spans="1:25" ht="12.75" customHeight="1" x14ac:dyDescent="0.2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29"/>
      <c r="R381" s="29"/>
      <c r="S381" s="29"/>
      <c r="T381" s="29"/>
      <c r="U381" s="29"/>
      <c r="V381" s="29"/>
      <c r="W381"/>
      <c r="X381"/>
      <c r="Y381"/>
    </row>
    <row r="382" spans="1:25" ht="12.75" customHeight="1" x14ac:dyDescent="0.2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29"/>
      <c r="R382" s="29"/>
      <c r="S382" s="29"/>
      <c r="T382" s="29"/>
      <c r="U382" s="29"/>
      <c r="V382" s="29"/>
      <c r="W382"/>
      <c r="X382"/>
      <c r="Y382"/>
    </row>
    <row r="383" spans="1:25" ht="12.75" customHeight="1" x14ac:dyDescent="0.2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29"/>
      <c r="R383" s="29"/>
      <c r="S383" s="29"/>
      <c r="T383" s="29"/>
      <c r="U383" s="29"/>
      <c r="V383" s="29"/>
      <c r="W383"/>
      <c r="X383"/>
      <c r="Y383"/>
    </row>
    <row r="384" spans="1:25" ht="12.75" customHeight="1" x14ac:dyDescent="0.2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29"/>
      <c r="R384" s="29"/>
      <c r="S384" s="29"/>
      <c r="T384" s="29"/>
      <c r="U384" s="29"/>
      <c r="V384" s="29"/>
      <c r="W384"/>
      <c r="X384"/>
      <c r="Y384"/>
    </row>
    <row r="385" spans="1:25" ht="12.75" customHeight="1" x14ac:dyDescent="0.2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29"/>
      <c r="R385" s="29"/>
      <c r="S385" s="29"/>
      <c r="T385" s="29"/>
      <c r="U385" s="29"/>
      <c r="V385" s="29"/>
      <c r="W385"/>
      <c r="X385"/>
      <c r="Y385"/>
    </row>
    <row r="386" spans="1:25" ht="12.75" customHeight="1" x14ac:dyDescent="0.2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29"/>
      <c r="R386" s="29"/>
      <c r="S386" s="29"/>
      <c r="T386" s="29"/>
      <c r="U386" s="29"/>
      <c r="V386" s="29"/>
      <c r="W386"/>
      <c r="X386"/>
      <c r="Y386"/>
    </row>
    <row r="387" spans="1:25" ht="12.75" customHeight="1" x14ac:dyDescent="0.2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29"/>
      <c r="R387" s="29"/>
      <c r="S387" s="29"/>
      <c r="T387" s="29"/>
      <c r="U387" s="29"/>
      <c r="V387" s="29"/>
      <c r="W387"/>
      <c r="X387"/>
      <c r="Y387"/>
    </row>
    <row r="388" spans="1:25" ht="12.75" customHeight="1" x14ac:dyDescent="0.2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29"/>
      <c r="R388" s="29"/>
      <c r="S388" s="29"/>
      <c r="T388" s="29"/>
      <c r="U388" s="29"/>
      <c r="V388" s="29"/>
      <c r="W388"/>
      <c r="X388"/>
      <c r="Y388"/>
    </row>
    <row r="389" spans="1:25" ht="12.75" customHeight="1" x14ac:dyDescent="0.2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29"/>
      <c r="R389" s="29"/>
      <c r="S389" s="29"/>
      <c r="T389" s="29"/>
      <c r="U389" s="29"/>
      <c r="V389" s="29"/>
      <c r="W389"/>
      <c r="X389"/>
      <c r="Y389"/>
    </row>
    <row r="390" spans="1:25" ht="12.75" customHeight="1" x14ac:dyDescent="0.2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29"/>
      <c r="R390" s="29"/>
      <c r="S390" s="29"/>
      <c r="T390" s="29"/>
      <c r="U390" s="29"/>
      <c r="V390" s="29"/>
      <c r="W390"/>
      <c r="X390"/>
      <c r="Y390"/>
    </row>
    <row r="391" spans="1:25" ht="12.75" customHeight="1" x14ac:dyDescent="0.2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29"/>
      <c r="R391" s="29"/>
      <c r="S391" s="29"/>
      <c r="T391" s="29"/>
      <c r="U391" s="29"/>
      <c r="V391" s="29"/>
      <c r="W391"/>
      <c r="X391"/>
      <c r="Y391"/>
    </row>
    <row r="392" spans="1:25" ht="12.75" customHeight="1" x14ac:dyDescent="0.2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29"/>
      <c r="R392" s="29"/>
      <c r="S392" s="29"/>
      <c r="T392" s="29"/>
      <c r="U392" s="29"/>
      <c r="V392" s="29"/>
      <c r="W392"/>
      <c r="X392"/>
      <c r="Y392"/>
    </row>
    <row r="393" spans="1:25" ht="12.75" customHeight="1" x14ac:dyDescent="0.2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29"/>
      <c r="R393" s="29"/>
      <c r="S393" s="29"/>
      <c r="T393" s="29"/>
      <c r="U393" s="29"/>
      <c r="V393" s="29"/>
      <c r="W393"/>
      <c r="X393"/>
      <c r="Y393"/>
    </row>
    <row r="394" spans="1:25" ht="12.75" customHeight="1" x14ac:dyDescent="0.2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29"/>
      <c r="R394" s="29"/>
      <c r="S394" s="29"/>
      <c r="T394" s="29"/>
      <c r="U394" s="29"/>
      <c r="V394" s="29"/>
      <c r="W394"/>
      <c r="X394"/>
      <c r="Y394"/>
    </row>
    <row r="395" spans="1:25" ht="12.75" customHeight="1" x14ac:dyDescent="0.2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29"/>
      <c r="R395" s="29"/>
      <c r="S395" s="29"/>
      <c r="T395" s="29"/>
      <c r="U395" s="29"/>
      <c r="V395" s="29"/>
      <c r="W395"/>
      <c r="X395"/>
      <c r="Y395"/>
    </row>
    <row r="396" spans="1:25" ht="12.75" customHeight="1" x14ac:dyDescent="0.2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29"/>
      <c r="R396" s="29"/>
      <c r="S396" s="29"/>
      <c r="T396" s="29"/>
      <c r="U396" s="29"/>
      <c r="V396" s="29"/>
      <c r="W396"/>
      <c r="X396"/>
      <c r="Y396"/>
    </row>
    <row r="397" spans="1:25" ht="12.75" customHeight="1" x14ac:dyDescent="0.2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29"/>
      <c r="R397" s="29"/>
      <c r="S397" s="29"/>
      <c r="T397" s="29"/>
      <c r="U397" s="29"/>
      <c r="V397" s="29"/>
      <c r="W397"/>
      <c r="X397"/>
      <c r="Y397"/>
    </row>
    <row r="398" spans="1:25" ht="12.75" customHeight="1" x14ac:dyDescent="0.2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29"/>
      <c r="R398" s="29"/>
      <c r="S398" s="29"/>
      <c r="T398" s="29"/>
      <c r="U398" s="29"/>
      <c r="V398" s="29"/>
      <c r="W398"/>
      <c r="X398"/>
      <c r="Y398"/>
    </row>
    <row r="399" spans="1:25" ht="12.75" customHeight="1" x14ac:dyDescent="0.2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29"/>
      <c r="R399" s="29"/>
      <c r="S399" s="29"/>
      <c r="T399" s="29"/>
      <c r="U399" s="29"/>
      <c r="V399" s="29"/>
      <c r="W399"/>
      <c r="X399"/>
      <c r="Y399"/>
    </row>
    <row r="400" spans="1:25" ht="12.75" customHeight="1" x14ac:dyDescent="0.2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29"/>
      <c r="R400" s="29"/>
      <c r="S400" s="29"/>
      <c r="T400" s="29"/>
      <c r="U400" s="29"/>
      <c r="V400" s="29"/>
      <c r="W400"/>
      <c r="X400"/>
      <c r="Y400"/>
    </row>
    <row r="401" spans="1:25" ht="12.75" customHeight="1" x14ac:dyDescent="0.2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29"/>
      <c r="R401" s="29"/>
      <c r="S401" s="29"/>
      <c r="T401" s="29"/>
      <c r="U401" s="29"/>
      <c r="V401" s="29"/>
      <c r="W401"/>
      <c r="X401"/>
      <c r="Y401"/>
    </row>
    <row r="402" spans="1:25" ht="12.75" customHeight="1" x14ac:dyDescent="0.2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29"/>
      <c r="R402" s="29"/>
      <c r="S402" s="29"/>
      <c r="T402" s="29"/>
      <c r="U402" s="29"/>
      <c r="V402" s="29"/>
      <c r="W402"/>
      <c r="X402"/>
      <c r="Y402"/>
    </row>
    <row r="403" spans="1:25" ht="12.75" customHeight="1" x14ac:dyDescent="0.2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29"/>
      <c r="R403" s="29"/>
      <c r="S403" s="29"/>
      <c r="T403" s="29"/>
      <c r="U403" s="29"/>
      <c r="V403" s="29"/>
      <c r="W403"/>
      <c r="X403"/>
      <c r="Y403"/>
    </row>
    <row r="404" spans="1:25" ht="12.75" customHeight="1" x14ac:dyDescent="0.2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29"/>
      <c r="R404" s="29"/>
      <c r="S404" s="29"/>
      <c r="T404" s="29"/>
      <c r="U404" s="29"/>
      <c r="V404" s="29"/>
      <c r="W404"/>
      <c r="X404"/>
      <c r="Y404"/>
    </row>
    <row r="405" spans="1:25" ht="12.75" customHeight="1" x14ac:dyDescent="0.2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29"/>
      <c r="R405" s="29"/>
      <c r="S405" s="29"/>
      <c r="T405" s="29"/>
      <c r="U405" s="29"/>
      <c r="V405" s="29"/>
      <c r="W405"/>
      <c r="X405"/>
      <c r="Y405"/>
    </row>
    <row r="406" spans="1:25" ht="12.75" customHeight="1" x14ac:dyDescent="0.2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29"/>
      <c r="R406" s="29"/>
      <c r="S406" s="29"/>
      <c r="T406" s="29"/>
      <c r="U406" s="29"/>
      <c r="V406" s="29"/>
      <c r="W406"/>
      <c r="X406"/>
      <c r="Y406"/>
    </row>
    <row r="407" spans="1:25" ht="12.75" customHeight="1" x14ac:dyDescent="0.2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29"/>
      <c r="R407" s="29"/>
      <c r="S407" s="29"/>
      <c r="T407" s="29"/>
      <c r="U407" s="29"/>
      <c r="V407" s="29"/>
      <c r="W407"/>
      <c r="X407"/>
      <c r="Y407"/>
    </row>
    <row r="408" spans="1:25" ht="12.75" customHeight="1" x14ac:dyDescent="0.2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29"/>
      <c r="R408" s="29"/>
      <c r="S408" s="29"/>
      <c r="T408" s="29"/>
      <c r="U408" s="29"/>
      <c r="V408" s="29"/>
      <c r="W408"/>
      <c r="X408"/>
      <c r="Y408"/>
    </row>
    <row r="409" spans="1:25" ht="12.75" customHeight="1" x14ac:dyDescent="0.2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29"/>
      <c r="R409" s="29"/>
      <c r="S409" s="29"/>
      <c r="T409" s="29"/>
      <c r="U409" s="29"/>
      <c r="V409" s="29"/>
      <c r="W409"/>
      <c r="X409"/>
      <c r="Y409"/>
    </row>
    <row r="410" spans="1:25" ht="12.75" customHeight="1" x14ac:dyDescent="0.2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29"/>
      <c r="R410" s="29"/>
      <c r="S410" s="29"/>
      <c r="T410" s="29"/>
      <c r="U410" s="29"/>
      <c r="V410" s="29"/>
      <c r="W410"/>
      <c r="X410"/>
      <c r="Y410"/>
    </row>
    <row r="411" spans="1:25" ht="12.75" customHeight="1" x14ac:dyDescent="0.25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29"/>
      <c r="R411" s="29"/>
      <c r="S411" s="29"/>
      <c r="T411" s="29"/>
      <c r="U411" s="29"/>
      <c r="V411" s="29"/>
      <c r="W411"/>
      <c r="X411"/>
      <c r="Y411"/>
    </row>
    <row r="412" spans="1:25" ht="12.75" customHeight="1" x14ac:dyDescent="0.2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29"/>
      <c r="R412" s="29"/>
      <c r="S412" s="29"/>
      <c r="T412" s="29"/>
      <c r="U412" s="29"/>
      <c r="V412" s="29"/>
      <c r="W412"/>
      <c r="X412"/>
      <c r="Y412"/>
    </row>
    <row r="413" spans="1:25" ht="12.75" customHeight="1" x14ac:dyDescent="0.25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29"/>
      <c r="R413" s="29"/>
      <c r="S413" s="29"/>
      <c r="T413" s="29"/>
      <c r="U413" s="29"/>
      <c r="V413" s="29"/>
      <c r="W413"/>
      <c r="X413"/>
      <c r="Y413"/>
    </row>
    <row r="414" spans="1:25" ht="12.75" customHeight="1" x14ac:dyDescent="0.2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29"/>
      <c r="R414" s="29"/>
      <c r="S414" s="29"/>
      <c r="T414" s="29"/>
      <c r="U414" s="29"/>
      <c r="V414" s="29"/>
      <c r="W414"/>
      <c r="X414"/>
      <c r="Y414"/>
    </row>
    <row r="415" spans="1:25" ht="12.75" customHeight="1" x14ac:dyDescent="0.2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29"/>
      <c r="R415" s="29"/>
      <c r="S415" s="29"/>
      <c r="T415" s="29"/>
      <c r="U415" s="29"/>
      <c r="V415" s="29"/>
      <c r="W415"/>
      <c r="X415"/>
      <c r="Y415"/>
    </row>
    <row r="416" spans="1:25" ht="12.75" customHeight="1" x14ac:dyDescent="0.2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29"/>
      <c r="R416" s="29"/>
      <c r="S416" s="29"/>
      <c r="T416" s="29"/>
      <c r="U416" s="29"/>
      <c r="V416" s="29"/>
      <c r="W416"/>
      <c r="X416"/>
      <c r="Y416"/>
    </row>
    <row r="417" spans="1:25" ht="12.75" customHeight="1" x14ac:dyDescent="0.25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29"/>
      <c r="R417" s="29"/>
      <c r="S417" s="29"/>
      <c r="T417" s="29"/>
      <c r="U417" s="29"/>
      <c r="V417" s="29"/>
      <c r="W417"/>
      <c r="X417"/>
      <c r="Y417"/>
    </row>
    <row r="418" spans="1:25" ht="12.75" customHeight="1" x14ac:dyDescent="0.2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29"/>
      <c r="R418" s="29"/>
      <c r="S418" s="29"/>
      <c r="T418" s="29"/>
      <c r="U418" s="29"/>
      <c r="V418" s="29"/>
      <c r="W418"/>
      <c r="X418"/>
      <c r="Y418"/>
    </row>
    <row r="419" spans="1:25" ht="12.75" customHeight="1" x14ac:dyDescent="0.25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29"/>
      <c r="R419" s="29"/>
      <c r="S419" s="29"/>
      <c r="T419" s="29"/>
      <c r="U419" s="29"/>
      <c r="V419" s="29"/>
      <c r="W419"/>
      <c r="X419"/>
      <c r="Y419"/>
    </row>
    <row r="420" spans="1:25" ht="12.75" customHeight="1" x14ac:dyDescent="0.2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29"/>
      <c r="R420" s="29"/>
      <c r="S420" s="29"/>
      <c r="T420" s="29"/>
      <c r="U420" s="29"/>
      <c r="V420" s="29"/>
      <c r="W420"/>
      <c r="X420"/>
      <c r="Y420"/>
    </row>
    <row r="421" spans="1:25" ht="12.75" customHeight="1" x14ac:dyDescent="0.25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29"/>
      <c r="R421" s="29"/>
      <c r="S421" s="29"/>
      <c r="T421" s="29"/>
      <c r="U421" s="29"/>
      <c r="V421" s="29"/>
      <c r="W421"/>
      <c r="X421"/>
      <c r="Y421"/>
    </row>
    <row r="422" spans="1:25" ht="12.75" customHeight="1" x14ac:dyDescent="0.2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29"/>
      <c r="R422" s="29"/>
      <c r="S422" s="29"/>
      <c r="T422" s="29"/>
      <c r="U422" s="29"/>
      <c r="V422" s="29"/>
      <c r="W422"/>
      <c r="X422"/>
      <c r="Y422"/>
    </row>
    <row r="423" spans="1:25" ht="12.75" customHeight="1" x14ac:dyDescent="0.25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29"/>
      <c r="R423" s="29"/>
      <c r="S423" s="29"/>
      <c r="T423" s="29"/>
      <c r="U423" s="29"/>
      <c r="V423" s="29"/>
      <c r="W423"/>
      <c r="X423"/>
      <c r="Y423"/>
    </row>
    <row r="424" spans="1:25" ht="12.75" customHeight="1" x14ac:dyDescent="0.2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29"/>
      <c r="R424" s="29"/>
      <c r="S424" s="29"/>
      <c r="T424" s="29"/>
      <c r="U424" s="29"/>
      <c r="V424" s="29"/>
      <c r="W424"/>
      <c r="X424"/>
      <c r="Y424"/>
    </row>
    <row r="425" spans="1:25" ht="12.75" customHeight="1" x14ac:dyDescent="0.2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29"/>
      <c r="R425" s="29"/>
      <c r="S425" s="29"/>
      <c r="T425" s="29"/>
      <c r="U425" s="29"/>
      <c r="V425" s="29"/>
      <c r="W425"/>
      <c r="X425"/>
      <c r="Y425"/>
    </row>
    <row r="426" spans="1:25" ht="12.75" customHeight="1" x14ac:dyDescent="0.2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29"/>
      <c r="R426" s="29"/>
      <c r="S426" s="29"/>
      <c r="T426" s="29"/>
      <c r="U426" s="29"/>
      <c r="V426" s="29"/>
      <c r="W426"/>
      <c r="X426"/>
      <c r="Y426"/>
    </row>
    <row r="427" spans="1:25" ht="12.75" customHeight="1" x14ac:dyDescent="0.25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29"/>
      <c r="R427" s="29"/>
      <c r="S427" s="29"/>
      <c r="T427" s="29"/>
      <c r="U427" s="29"/>
      <c r="V427" s="29"/>
      <c r="W427"/>
      <c r="X427"/>
      <c r="Y427"/>
    </row>
    <row r="428" spans="1:25" ht="12.75" customHeight="1" x14ac:dyDescent="0.2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29"/>
      <c r="R428" s="29"/>
      <c r="S428" s="29"/>
      <c r="T428" s="29"/>
      <c r="U428" s="29"/>
      <c r="V428" s="29"/>
      <c r="W428"/>
      <c r="X428"/>
      <c r="Y428"/>
    </row>
    <row r="429" spans="1:25" ht="12.75" customHeight="1" x14ac:dyDescent="0.25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29"/>
      <c r="R429" s="29"/>
      <c r="S429" s="29"/>
      <c r="T429" s="29"/>
      <c r="U429" s="29"/>
      <c r="V429" s="29"/>
      <c r="W429"/>
      <c r="X429"/>
      <c r="Y429"/>
    </row>
    <row r="430" spans="1:25" ht="12.75" customHeight="1" x14ac:dyDescent="0.2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29"/>
      <c r="R430" s="29"/>
      <c r="S430" s="29"/>
      <c r="T430" s="29"/>
      <c r="U430" s="29"/>
      <c r="V430" s="29"/>
      <c r="W430"/>
      <c r="X430"/>
      <c r="Y430"/>
    </row>
    <row r="431" spans="1:25" ht="12.75" customHeight="1" x14ac:dyDescent="0.25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29"/>
      <c r="R431" s="29"/>
      <c r="S431" s="29"/>
      <c r="T431" s="29"/>
      <c r="U431" s="29"/>
      <c r="V431" s="29"/>
      <c r="W431"/>
      <c r="X431"/>
      <c r="Y431"/>
    </row>
    <row r="432" spans="1:25" ht="12.75" customHeight="1" x14ac:dyDescent="0.2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29"/>
      <c r="R432" s="29"/>
      <c r="S432" s="29"/>
      <c r="T432" s="29"/>
      <c r="U432" s="29"/>
      <c r="V432" s="29"/>
      <c r="W432"/>
      <c r="X432"/>
      <c r="Y432"/>
    </row>
    <row r="433" spans="1:25" ht="12.75" customHeight="1" x14ac:dyDescent="0.25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29"/>
      <c r="R433" s="29"/>
      <c r="S433" s="29"/>
      <c r="T433" s="29"/>
      <c r="U433" s="29"/>
      <c r="V433" s="29"/>
      <c r="W433"/>
      <c r="X433"/>
      <c r="Y433"/>
    </row>
    <row r="434" spans="1:25" ht="12.75" customHeight="1" x14ac:dyDescent="0.2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29"/>
      <c r="R434" s="29"/>
      <c r="S434" s="29"/>
      <c r="T434" s="29"/>
      <c r="U434" s="29"/>
      <c r="V434" s="29"/>
      <c r="W434"/>
      <c r="X434"/>
      <c r="Y434"/>
    </row>
    <row r="435" spans="1:25" ht="12.75" customHeight="1" x14ac:dyDescent="0.2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29"/>
      <c r="R435" s="29"/>
      <c r="S435" s="29"/>
      <c r="T435" s="29"/>
      <c r="U435" s="29"/>
      <c r="V435" s="29"/>
      <c r="W435"/>
      <c r="X435"/>
      <c r="Y435"/>
    </row>
    <row r="436" spans="1:25" ht="12.75" customHeight="1" x14ac:dyDescent="0.2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29"/>
      <c r="R436" s="29"/>
      <c r="S436" s="29"/>
      <c r="T436" s="29"/>
      <c r="U436" s="29"/>
      <c r="V436" s="29"/>
      <c r="W436"/>
      <c r="X436"/>
      <c r="Y436"/>
    </row>
    <row r="437" spans="1:25" ht="12.75" customHeight="1" x14ac:dyDescent="0.25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29"/>
      <c r="R437" s="29"/>
      <c r="S437" s="29"/>
      <c r="T437" s="29"/>
      <c r="U437" s="29"/>
      <c r="V437" s="29"/>
      <c r="W437"/>
      <c r="X437"/>
      <c r="Y437"/>
    </row>
    <row r="438" spans="1:25" ht="12.75" customHeight="1" x14ac:dyDescent="0.2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29"/>
      <c r="R438" s="29"/>
      <c r="S438" s="29"/>
      <c r="T438" s="29"/>
      <c r="U438" s="29"/>
      <c r="V438" s="29"/>
      <c r="W438"/>
      <c r="X438"/>
      <c r="Y438"/>
    </row>
    <row r="439" spans="1:25" ht="12.75" customHeight="1" x14ac:dyDescent="0.25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29"/>
      <c r="R439" s="29"/>
      <c r="S439" s="29"/>
      <c r="T439" s="29"/>
      <c r="U439" s="29"/>
      <c r="V439" s="29"/>
      <c r="W439"/>
      <c r="X439"/>
      <c r="Y439"/>
    </row>
    <row r="440" spans="1:25" ht="12.75" customHeight="1" x14ac:dyDescent="0.2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29"/>
      <c r="R440" s="29"/>
      <c r="S440" s="29"/>
      <c r="T440" s="29"/>
      <c r="U440" s="29"/>
      <c r="V440" s="29"/>
      <c r="W440"/>
      <c r="X440"/>
      <c r="Y440"/>
    </row>
    <row r="441" spans="1:25" ht="12.75" customHeight="1" x14ac:dyDescent="0.25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29"/>
      <c r="R441" s="29"/>
      <c r="S441" s="29"/>
      <c r="T441" s="29"/>
      <c r="U441" s="29"/>
      <c r="V441" s="29"/>
      <c r="W441"/>
      <c r="X441"/>
      <c r="Y441"/>
    </row>
    <row r="442" spans="1:25" ht="12.75" customHeight="1" x14ac:dyDescent="0.2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29"/>
      <c r="R442" s="29"/>
      <c r="S442" s="29"/>
      <c r="T442" s="29"/>
      <c r="U442" s="29"/>
      <c r="V442" s="29"/>
      <c r="W442"/>
      <c r="X442"/>
      <c r="Y442"/>
    </row>
    <row r="443" spans="1:25" ht="12.75" customHeight="1" x14ac:dyDescent="0.25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29"/>
      <c r="R443" s="29"/>
      <c r="S443" s="29"/>
      <c r="T443" s="29"/>
      <c r="U443" s="29"/>
      <c r="V443" s="29"/>
      <c r="W443"/>
      <c r="X443"/>
      <c r="Y443"/>
    </row>
    <row r="444" spans="1:25" ht="12.75" customHeight="1" x14ac:dyDescent="0.2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29"/>
      <c r="R444" s="29"/>
      <c r="S444" s="29"/>
      <c r="T444" s="29"/>
      <c r="U444" s="29"/>
      <c r="V444" s="29"/>
      <c r="W444"/>
      <c r="X444"/>
      <c r="Y444"/>
    </row>
    <row r="445" spans="1:25" ht="12.75" customHeight="1" x14ac:dyDescent="0.2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29"/>
      <c r="R445" s="29"/>
      <c r="S445" s="29"/>
      <c r="T445" s="29"/>
      <c r="U445" s="29"/>
      <c r="V445" s="29"/>
      <c r="W445"/>
      <c r="X445"/>
      <c r="Y445"/>
    </row>
    <row r="446" spans="1:25" ht="12.75" customHeight="1" x14ac:dyDescent="0.2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29"/>
      <c r="R446" s="29"/>
      <c r="S446" s="29"/>
      <c r="T446" s="29"/>
      <c r="U446" s="29"/>
      <c r="V446" s="29"/>
      <c r="W446"/>
      <c r="X446"/>
      <c r="Y446"/>
    </row>
    <row r="447" spans="1:25" ht="12.75" customHeight="1" x14ac:dyDescent="0.25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29"/>
      <c r="R447" s="29"/>
      <c r="S447" s="29"/>
      <c r="T447" s="29"/>
      <c r="U447" s="29"/>
      <c r="V447" s="29"/>
      <c r="W447"/>
      <c r="X447"/>
      <c r="Y447"/>
    </row>
    <row r="448" spans="1:25" ht="12.75" customHeight="1" x14ac:dyDescent="0.2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29"/>
      <c r="R448" s="29"/>
      <c r="S448" s="29"/>
      <c r="T448" s="29"/>
      <c r="U448" s="29"/>
      <c r="V448" s="29"/>
      <c r="W448"/>
      <c r="X448"/>
      <c r="Y448"/>
    </row>
    <row r="449" spans="1:25" ht="12.75" customHeight="1" x14ac:dyDescent="0.25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29"/>
      <c r="R449" s="29"/>
      <c r="S449" s="29"/>
      <c r="T449" s="29"/>
      <c r="U449" s="29"/>
      <c r="V449" s="29"/>
      <c r="W449"/>
      <c r="X449"/>
      <c r="Y449"/>
    </row>
    <row r="450" spans="1:25" ht="12.75" customHeight="1" x14ac:dyDescent="0.2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29"/>
      <c r="R450" s="29"/>
      <c r="S450" s="29"/>
      <c r="T450" s="29"/>
      <c r="U450" s="29"/>
      <c r="V450" s="29"/>
      <c r="W450"/>
      <c r="X450"/>
      <c r="Y450"/>
    </row>
    <row r="451" spans="1:25" ht="12.75" customHeight="1" x14ac:dyDescent="0.25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29"/>
      <c r="R451" s="29"/>
      <c r="S451" s="29"/>
      <c r="T451" s="29"/>
      <c r="U451" s="29"/>
      <c r="V451" s="29"/>
      <c r="W451"/>
      <c r="X451"/>
      <c r="Y451"/>
    </row>
    <row r="452" spans="1:25" ht="12.75" customHeight="1" x14ac:dyDescent="0.2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29"/>
      <c r="R452" s="29"/>
      <c r="S452" s="29"/>
      <c r="T452" s="29"/>
      <c r="U452" s="29"/>
      <c r="V452" s="29"/>
      <c r="W452"/>
      <c r="X452"/>
      <c r="Y452"/>
    </row>
    <row r="453" spans="1:25" ht="12.75" customHeight="1" x14ac:dyDescent="0.2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29"/>
      <c r="R453" s="29"/>
      <c r="S453" s="29"/>
      <c r="T453" s="29"/>
      <c r="U453" s="29"/>
      <c r="V453" s="29"/>
      <c r="W453"/>
      <c r="X453"/>
      <c r="Y453"/>
    </row>
    <row r="454" spans="1:25" ht="12.75" customHeight="1" x14ac:dyDescent="0.2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29"/>
      <c r="R454" s="29"/>
      <c r="S454" s="29"/>
      <c r="T454" s="29"/>
      <c r="U454" s="29"/>
      <c r="V454" s="29"/>
      <c r="W454"/>
      <c r="X454"/>
      <c r="Y454"/>
    </row>
    <row r="455" spans="1:25" ht="12.75" customHeight="1" x14ac:dyDescent="0.2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29"/>
      <c r="R455" s="29"/>
      <c r="S455" s="29"/>
      <c r="T455" s="29"/>
      <c r="U455" s="29"/>
      <c r="V455" s="29"/>
      <c r="W455"/>
      <c r="X455"/>
      <c r="Y455"/>
    </row>
    <row r="456" spans="1:25" ht="12.75" customHeight="1" x14ac:dyDescent="0.2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29"/>
      <c r="R456" s="29"/>
      <c r="S456" s="29"/>
      <c r="T456" s="29"/>
      <c r="U456" s="29"/>
      <c r="V456" s="29"/>
      <c r="W456"/>
      <c r="X456"/>
      <c r="Y456"/>
    </row>
    <row r="457" spans="1:25" ht="12.75" customHeight="1" x14ac:dyDescent="0.25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29"/>
      <c r="R457" s="29"/>
      <c r="S457" s="29"/>
      <c r="T457" s="29"/>
      <c r="U457" s="29"/>
      <c r="V457" s="29"/>
      <c r="W457"/>
      <c r="X457"/>
      <c r="Y457"/>
    </row>
    <row r="458" spans="1:25" ht="12.75" customHeight="1" x14ac:dyDescent="0.2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29"/>
      <c r="R458" s="29"/>
      <c r="S458" s="29"/>
      <c r="T458" s="29"/>
      <c r="U458" s="29"/>
      <c r="V458" s="29"/>
      <c r="W458"/>
      <c r="X458"/>
      <c r="Y458"/>
    </row>
    <row r="459" spans="1:25" ht="12.75" customHeight="1" x14ac:dyDescent="0.25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29"/>
      <c r="R459" s="29"/>
      <c r="S459" s="29"/>
      <c r="T459" s="29"/>
      <c r="U459" s="29"/>
      <c r="V459" s="29"/>
      <c r="W459"/>
      <c r="X459"/>
      <c r="Y459"/>
    </row>
    <row r="460" spans="1:25" ht="12.75" customHeight="1" x14ac:dyDescent="0.2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29"/>
      <c r="R460" s="29"/>
      <c r="S460" s="29"/>
      <c r="T460" s="29"/>
      <c r="U460" s="29"/>
      <c r="V460" s="29"/>
      <c r="W460"/>
      <c r="X460"/>
      <c r="Y460"/>
    </row>
    <row r="461" spans="1:25" ht="12.75" customHeight="1" x14ac:dyDescent="0.25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29"/>
      <c r="R461" s="29"/>
      <c r="S461" s="29"/>
      <c r="T461" s="29"/>
      <c r="U461" s="29"/>
      <c r="V461" s="29"/>
      <c r="W461"/>
      <c r="X461"/>
      <c r="Y461"/>
    </row>
    <row r="462" spans="1:25" ht="12.75" customHeight="1" x14ac:dyDescent="0.2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29"/>
      <c r="R462" s="29"/>
      <c r="S462" s="29"/>
      <c r="T462" s="29"/>
      <c r="U462" s="29"/>
      <c r="V462" s="29"/>
      <c r="W462"/>
      <c r="X462"/>
      <c r="Y462"/>
    </row>
    <row r="463" spans="1:25" ht="12.75" customHeight="1" x14ac:dyDescent="0.25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29"/>
      <c r="R463" s="29"/>
      <c r="S463" s="29"/>
      <c r="T463" s="29"/>
      <c r="U463" s="29"/>
      <c r="V463" s="29"/>
      <c r="W463"/>
      <c r="X463"/>
      <c r="Y463"/>
    </row>
    <row r="464" spans="1:25" ht="12.75" customHeight="1" x14ac:dyDescent="0.2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29"/>
      <c r="R464" s="29"/>
      <c r="S464" s="29"/>
      <c r="T464" s="29"/>
      <c r="U464" s="29"/>
      <c r="V464" s="29"/>
      <c r="W464"/>
      <c r="X464"/>
      <c r="Y464"/>
    </row>
    <row r="465" spans="1:25" ht="12.75" customHeight="1" x14ac:dyDescent="0.2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29"/>
      <c r="R465" s="29"/>
      <c r="S465" s="29"/>
      <c r="T465" s="29"/>
      <c r="U465" s="29"/>
      <c r="V465" s="29"/>
      <c r="W465"/>
      <c r="X465"/>
      <c r="Y465"/>
    </row>
    <row r="466" spans="1:25" ht="12.75" customHeight="1" x14ac:dyDescent="0.2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29"/>
      <c r="R466" s="29"/>
      <c r="S466" s="29"/>
      <c r="T466" s="29"/>
      <c r="U466" s="29"/>
      <c r="V466" s="29"/>
      <c r="W466"/>
      <c r="X466"/>
      <c r="Y466"/>
    </row>
    <row r="467" spans="1:25" ht="12.75" customHeight="1" x14ac:dyDescent="0.2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29"/>
      <c r="R467" s="29"/>
      <c r="S467" s="29"/>
      <c r="T467" s="29"/>
      <c r="U467" s="29"/>
      <c r="V467" s="29"/>
      <c r="W467"/>
      <c r="X467"/>
      <c r="Y467"/>
    </row>
    <row r="468" spans="1:25" ht="12.75" customHeight="1" x14ac:dyDescent="0.2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29"/>
      <c r="R468" s="29"/>
      <c r="S468" s="29"/>
      <c r="T468" s="29"/>
      <c r="U468" s="29"/>
      <c r="V468" s="29"/>
      <c r="W468"/>
      <c r="X468"/>
      <c r="Y468"/>
    </row>
    <row r="469" spans="1:25" ht="12.75" customHeight="1" x14ac:dyDescent="0.25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29"/>
      <c r="R469" s="29"/>
      <c r="S469" s="29"/>
      <c r="T469" s="29"/>
      <c r="U469" s="29"/>
      <c r="V469" s="29"/>
      <c r="W469"/>
      <c r="X469"/>
      <c r="Y469"/>
    </row>
    <row r="470" spans="1:25" ht="12.75" customHeight="1" x14ac:dyDescent="0.2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29"/>
      <c r="R470" s="29"/>
      <c r="S470" s="29"/>
      <c r="T470" s="29"/>
      <c r="U470" s="29"/>
      <c r="V470" s="29"/>
      <c r="W470"/>
      <c r="X470"/>
      <c r="Y470"/>
    </row>
    <row r="471" spans="1:25" ht="12.75" customHeight="1" x14ac:dyDescent="0.25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29"/>
      <c r="R471" s="29"/>
      <c r="S471" s="29"/>
      <c r="T471" s="29"/>
      <c r="U471" s="29"/>
      <c r="V471" s="29"/>
      <c r="W471"/>
      <c r="X471"/>
      <c r="Y471"/>
    </row>
    <row r="472" spans="1:25" ht="12.75" customHeight="1" x14ac:dyDescent="0.2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29"/>
      <c r="R472" s="29"/>
      <c r="S472" s="29"/>
      <c r="T472" s="29"/>
      <c r="U472" s="29"/>
      <c r="V472" s="29"/>
      <c r="W472"/>
      <c r="X472"/>
      <c r="Y472"/>
    </row>
    <row r="473" spans="1:25" ht="12.75" customHeight="1" x14ac:dyDescent="0.2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29"/>
      <c r="R473" s="29"/>
      <c r="S473" s="29"/>
      <c r="T473" s="29"/>
      <c r="U473" s="29"/>
      <c r="V473" s="29"/>
      <c r="W473"/>
      <c r="X473"/>
      <c r="Y473"/>
    </row>
    <row r="474" spans="1:25" ht="12.75" customHeight="1" x14ac:dyDescent="0.2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29"/>
      <c r="R474" s="29"/>
      <c r="S474" s="29"/>
      <c r="T474" s="29"/>
      <c r="U474" s="29"/>
      <c r="V474" s="29"/>
      <c r="W474"/>
      <c r="X474"/>
      <c r="Y474"/>
    </row>
    <row r="475" spans="1:25" ht="12.75" customHeight="1" x14ac:dyDescent="0.2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29"/>
      <c r="R475" s="29"/>
      <c r="S475" s="29"/>
      <c r="T475" s="29"/>
      <c r="U475" s="29"/>
      <c r="V475" s="29"/>
      <c r="W475"/>
      <c r="X475"/>
      <c r="Y475"/>
    </row>
    <row r="476" spans="1:25" ht="12.75" customHeight="1" x14ac:dyDescent="0.2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29"/>
      <c r="R476" s="29"/>
      <c r="S476" s="29"/>
      <c r="T476" s="29"/>
      <c r="U476" s="29"/>
      <c r="V476" s="29"/>
      <c r="W476"/>
      <c r="X476"/>
      <c r="Y476"/>
    </row>
    <row r="477" spans="1:25" ht="12.75" customHeight="1" x14ac:dyDescent="0.25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29"/>
      <c r="R477" s="29"/>
      <c r="S477" s="29"/>
      <c r="T477" s="29"/>
      <c r="U477" s="29"/>
      <c r="V477" s="29"/>
      <c r="W477"/>
      <c r="X477"/>
      <c r="Y477"/>
    </row>
    <row r="478" spans="1:25" ht="12.75" customHeight="1" x14ac:dyDescent="0.2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29"/>
      <c r="R478" s="29"/>
      <c r="S478" s="29"/>
      <c r="T478" s="29"/>
      <c r="U478" s="29"/>
      <c r="V478" s="29"/>
      <c r="W478"/>
      <c r="X478"/>
      <c r="Y478"/>
    </row>
    <row r="479" spans="1:25" ht="12.75" customHeight="1" x14ac:dyDescent="0.25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29"/>
      <c r="R479" s="29"/>
      <c r="S479" s="29"/>
      <c r="T479" s="29"/>
      <c r="U479" s="29"/>
      <c r="V479" s="29"/>
      <c r="W479"/>
      <c r="X479"/>
      <c r="Y479"/>
    </row>
    <row r="480" spans="1:25" ht="12.75" customHeight="1" x14ac:dyDescent="0.2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29"/>
      <c r="R480" s="29"/>
      <c r="S480" s="29"/>
      <c r="T480" s="29"/>
      <c r="U480" s="29"/>
      <c r="V480" s="29"/>
      <c r="W480"/>
      <c r="X480"/>
      <c r="Y480"/>
    </row>
    <row r="481" spans="1:25" ht="12.75" customHeight="1" x14ac:dyDescent="0.25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29"/>
      <c r="R481" s="29"/>
      <c r="S481" s="29"/>
      <c r="T481" s="29"/>
      <c r="U481" s="29"/>
      <c r="V481" s="29"/>
      <c r="W481"/>
      <c r="X481"/>
      <c r="Y481"/>
    </row>
    <row r="482" spans="1:25" ht="12.75" customHeight="1" x14ac:dyDescent="0.2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29"/>
      <c r="R482" s="29"/>
      <c r="S482" s="29"/>
      <c r="T482" s="29"/>
      <c r="U482" s="29"/>
      <c r="V482" s="29"/>
      <c r="W482"/>
      <c r="X482"/>
      <c r="Y482"/>
    </row>
    <row r="483" spans="1:25" ht="12.75" customHeight="1" x14ac:dyDescent="0.25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29"/>
      <c r="R483" s="29"/>
      <c r="S483" s="29"/>
      <c r="T483" s="29"/>
      <c r="U483" s="29"/>
      <c r="V483" s="29"/>
      <c r="W483"/>
      <c r="X483"/>
      <c r="Y483"/>
    </row>
    <row r="484" spans="1:25" ht="12.75" customHeight="1" x14ac:dyDescent="0.2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29"/>
      <c r="R484" s="29"/>
      <c r="S484" s="29"/>
      <c r="T484" s="29"/>
      <c r="U484" s="29"/>
      <c r="V484" s="29"/>
      <c r="W484"/>
      <c r="X484"/>
      <c r="Y484"/>
    </row>
    <row r="485" spans="1:25" ht="12.75" customHeight="1" x14ac:dyDescent="0.2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29"/>
      <c r="R485" s="29"/>
      <c r="S485" s="29"/>
      <c r="T485" s="29"/>
      <c r="U485" s="29"/>
      <c r="V485" s="29"/>
      <c r="W485"/>
      <c r="X485"/>
      <c r="Y485"/>
    </row>
    <row r="486" spans="1:25" ht="12.75" customHeight="1" x14ac:dyDescent="0.2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29"/>
      <c r="R486" s="29"/>
      <c r="S486" s="29"/>
      <c r="T486" s="29"/>
      <c r="U486" s="29"/>
      <c r="V486" s="29"/>
      <c r="W486"/>
      <c r="X486"/>
      <c r="Y486"/>
    </row>
    <row r="487" spans="1:25" ht="12.75" customHeight="1" x14ac:dyDescent="0.25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29"/>
      <c r="R487" s="29"/>
      <c r="S487" s="29"/>
      <c r="T487" s="29"/>
      <c r="U487" s="29"/>
      <c r="V487" s="29"/>
      <c r="W487"/>
      <c r="X487"/>
      <c r="Y487"/>
    </row>
    <row r="488" spans="1:25" ht="12.75" customHeight="1" x14ac:dyDescent="0.25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29"/>
      <c r="R488" s="29"/>
      <c r="S488" s="29"/>
      <c r="T488" s="29"/>
      <c r="U488" s="29"/>
      <c r="V488" s="29"/>
      <c r="W488"/>
      <c r="X488"/>
      <c r="Y488"/>
    </row>
    <row r="489" spans="1:25" ht="12.75" customHeight="1" x14ac:dyDescent="0.25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29"/>
      <c r="R489" s="29"/>
      <c r="S489" s="29"/>
      <c r="T489" s="29"/>
      <c r="U489" s="29"/>
      <c r="V489" s="29"/>
      <c r="W489"/>
      <c r="X489"/>
      <c r="Y489"/>
    </row>
    <row r="490" spans="1:25" ht="12.75" customHeight="1" x14ac:dyDescent="0.25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29"/>
      <c r="R490" s="29"/>
      <c r="S490" s="29"/>
      <c r="T490" s="29"/>
      <c r="U490" s="29"/>
      <c r="V490" s="29"/>
      <c r="W490"/>
      <c r="X490"/>
      <c r="Y490"/>
    </row>
    <row r="491" spans="1:25" ht="12.75" customHeight="1" x14ac:dyDescent="0.25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29"/>
      <c r="R491" s="29"/>
      <c r="S491" s="29"/>
      <c r="T491" s="29"/>
      <c r="U491" s="29"/>
      <c r="V491" s="29"/>
      <c r="W491"/>
      <c r="X491"/>
      <c r="Y491"/>
    </row>
    <row r="492" spans="1:25" ht="12.75" customHeight="1" x14ac:dyDescent="0.25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29"/>
      <c r="R492" s="29"/>
      <c r="S492" s="29"/>
      <c r="T492" s="29"/>
      <c r="U492" s="29"/>
      <c r="V492" s="29"/>
      <c r="W492"/>
      <c r="X492"/>
      <c r="Y492"/>
    </row>
    <row r="493" spans="1:25" ht="12.75" customHeight="1" x14ac:dyDescent="0.25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29"/>
      <c r="R493" s="29"/>
      <c r="S493" s="29"/>
      <c r="T493" s="29"/>
      <c r="U493" s="29"/>
      <c r="V493" s="29"/>
      <c r="W493"/>
      <c r="X493"/>
      <c r="Y493"/>
    </row>
    <row r="494" spans="1:25" ht="12.75" customHeight="1" x14ac:dyDescent="0.25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29"/>
      <c r="R494" s="29"/>
      <c r="S494" s="29"/>
      <c r="T494" s="29"/>
      <c r="U494" s="29"/>
      <c r="V494" s="29"/>
      <c r="W494"/>
      <c r="X494"/>
      <c r="Y494"/>
    </row>
    <row r="495" spans="1:25" ht="12.75" customHeight="1" x14ac:dyDescent="0.2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29"/>
      <c r="R495" s="29"/>
      <c r="S495" s="29"/>
      <c r="T495" s="29"/>
      <c r="U495" s="29"/>
      <c r="V495" s="29"/>
      <c r="W495"/>
      <c r="X495"/>
      <c r="Y495"/>
    </row>
    <row r="496" spans="1:25" ht="12.75" customHeight="1" x14ac:dyDescent="0.2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29"/>
      <c r="R496" s="29"/>
      <c r="S496" s="29"/>
      <c r="T496" s="29"/>
      <c r="U496" s="29"/>
      <c r="V496" s="29"/>
      <c r="W496"/>
      <c r="X496"/>
      <c r="Y496"/>
    </row>
    <row r="497" spans="1:25" ht="12.75" customHeight="1" x14ac:dyDescent="0.25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29"/>
      <c r="R497" s="29"/>
      <c r="S497" s="29"/>
      <c r="T497" s="29"/>
      <c r="U497" s="29"/>
      <c r="V497" s="29"/>
      <c r="W497"/>
      <c r="X497"/>
      <c r="Y497"/>
    </row>
    <row r="498" spans="1:25" ht="12.75" customHeight="1" x14ac:dyDescent="0.25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29"/>
      <c r="R498" s="29"/>
      <c r="S498" s="29"/>
      <c r="T498" s="29"/>
      <c r="U498" s="29"/>
      <c r="V498" s="29"/>
      <c r="W498"/>
      <c r="X498"/>
      <c r="Y498"/>
    </row>
    <row r="499" spans="1:25" ht="12.75" customHeight="1" x14ac:dyDescent="0.25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29"/>
      <c r="R499" s="29"/>
      <c r="S499" s="29"/>
      <c r="T499" s="29"/>
      <c r="U499" s="29"/>
      <c r="V499" s="29"/>
      <c r="W499"/>
      <c r="X499"/>
      <c r="Y499"/>
    </row>
    <row r="500" spans="1:25" ht="12.75" customHeight="1" x14ac:dyDescent="0.25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29"/>
      <c r="R500" s="29"/>
      <c r="S500" s="29"/>
      <c r="T500" s="29"/>
      <c r="U500" s="29"/>
      <c r="V500" s="29"/>
      <c r="W500"/>
      <c r="X500"/>
      <c r="Y500"/>
    </row>
    <row r="501" spans="1:25" ht="12.75" customHeight="1" x14ac:dyDescent="0.25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29"/>
      <c r="R501" s="29"/>
      <c r="S501" s="29"/>
      <c r="T501" s="29"/>
      <c r="U501" s="29"/>
      <c r="V501" s="29"/>
      <c r="W501"/>
      <c r="X501"/>
      <c r="Y501"/>
    </row>
    <row r="502" spans="1:25" ht="12.75" customHeight="1" x14ac:dyDescent="0.25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29"/>
      <c r="R502" s="29"/>
      <c r="S502" s="29"/>
      <c r="T502" s="29"/>
      <c r="U502" s="29"/>
      <c r="V502" s="29"/>
      <c r="W502"/>
      <c r="X502"/>
      <c r="Y502"/>
    </row>
    <row r="503" spans="1:25" ht="12.75" customHeight="1" x14ac:dyDescent="0.25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29"/>
      <c r="R503" s="29"/>
      <c r="S503" s="29"/>
      <c r="T503" s="29"/>
      <c r="U503" s="29"/>
      <c r="V503" s="29"/>
      <c r="W503"/>
      <c r="X503"/>
      <c r="Y503"/>
    </row>
    <row r="504" spans="1:25" ht="12.75" customHeight="1" x14ac:dyDescent="0.25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29"/>
      <c r="R504" s="29"/>
      <c r="S504" s="29"/>
      <c r="T504" s="29"/>
      <c r="U504" s="29"/>
      <c r="V504" s="29"/>
      <c r="W504"/>
      <c r="X504"/>
      <c r="Y504"/>
    </row>
    <row r="505" spans="1:25" ht="12.75" customHeight="1" x14ac:dyDescent="0.25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29"/>
      <c r="R505" s="29"/>
      <c r="S505" s="29"/>
      <c r="T505" s="29"/>
      <c r="U505" s="29"/>
      <c r="V505" s="29"/>
      <c r="W505"/>
      <c r="X505"/>
      <c r="Y505"/>
    </row>
    <row r="506" spans="1:25" ht="12.75" customHeight="1" x14ac:dyDescent="0.25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29"/>
      <c r="R506" s="29"/>
      <c r="S506" s="29"/>
      <c r="T506" s="29"/>
      <c r="U506" s="29"/>
      <c r="V506" s="29"/>
      <c r="W506"/>
      <c r="X506"/>
      <c r="Y506"/>
    </row>
    <row r="507" spans="1:25" ht="12.75" customHeight="1" x14ac:dyDescent="0.25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29"/>
      <c r="R507" s="29"/>
      <c r="S507" s="29"/>
      <c r="T507" s="29"/>
      <c r="U507" s="29"/>
      <c r="V507" s="29"/>
      <c r="W507"/>
      <c r="X507"/>
      <c r="Y507"/>
    </row>
    <row r="508" spans="1:25" ht="12.75" customHeight="1" x14ac:dyDescent="0.25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29"/>
      <c r="R508" s="29"/>
      <c r="S508" s="29"/>
      <c r="T508" s="29"/>
      <c r="U508" s="29"/>
      <c r="V508" s="29"/>
      <c r="W508"/>
      <c r="X508"/>
      <c r="Y508"/>
    </row>
    <row r="509" spans="1:25" ht="12.75" customHeight="1" x14ac:dyDescent="0.25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29"/>
      <c r="R509" s="29"/>
      <c r="S509" s="29"/>
      <c r="T509" s="29"/>
      <c r="U509" s="29"/>
      <c r="V509" s="29"/>
      <c r="W509"/>
      <c r="X509"/>
      <c r="Y509"/>
    </row>
    <row r="510" spans="1:25" ht="12.75" customHeight="1" x14ac:dyDescent="0.25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29"/>
      <c r="R510" s="29"/>
      <c r="S510" s="29"/>
      <c r="T510" s="29"/>
      <c r="U510" s="29"/>
      <c r="V510" s="29"/>
      <c r="W510"/>
      <c r="X510"/>
      <c r="Y510"/>
    </row>
    <row r="511" spans="1:25" ht="12.75" customHeight="1" x14ac:dyDescent="0.25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29"/>
      <c r="R511" s="29"/>
      <c r="S511" s="29"/>
      <c r="T511" s="29"/>
      <c r="U511" s="29"/>
      <c r="V511" s="29"/>
      <c r="W511"/>
      <c r="X511"/>
      <c r="Y511"/>
    </row>
    <row r="512" spans="1:25" ht="12.75" customHeight="1" x14ac:dyDescent="0.25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29"/>
      <c r="R512" s="29"/>
      <c r="S512" s="29"/>
      <c r="T512" s="29"/>
      <c r="U512" s="29"/>
      <c r="V512" s="29"/>
      <c r="W512"/>
      <c r="X512"/>
      <c r="Y512"/>
    </row>
    <row r="513" spans="1:25" ht="12.75" customHeight="1" x14ac:dyDescent="0.25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29"/>
      <c r="R513" s="29"/>
      <c r="S513" s="29"/>
      <c r="T513" s="29"/>
      <c r="U513" s="29"/>
      <c r="V513" s="29"/>
      <c r="W513"/>
      <c r="X513"/>
      <c r="Y513"/>
    </row>
    <row r="514" spans="1:25" ht="12.75" customHeight="1" x14ac:dyDescent="0.25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29"/>
      <c r="R514" s="29"/>
      <c r="S514" s="29"/>
      <c r="T514" s="29"/>
      <c r="U514" s="29"/>
      <c r="V514" s="29"/>
      <c r="W514"/>
      <c r="X514"/>
      <c r="Y514"/>
    </row>
    <row r="515" spans="1:25" ht="12.75" customHeight="1" x14ac:dyDescent="0.25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29"/>
      <c r="R515" s="29"/>
      <c r="S515" s="29"/>
      <c r="T515" s="29"/>
      <c r="U515" s="29"/>
      <c r="V515" s="29"/>
      <c r="W515"/>
      <c r="X515"/>
      <c r="Y515"/>
    </row>
    <row r="516" spans="1:25" ht="12.75" customHeight="1" x14ac:dyDescent="0.25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29"/>
      <c r="R516" s="29"/>
      <c r="S516" s="29"/>
      <c r="T516" s="29"/>
      <c r="U516" s="29"/>
      <c r="V516" s="29"/>
      <c r="W516"/>
      <c r="X516"/>
      <c r="Y516"/>
    </row>
    <row r="517" spans="1:25" ht="12.75" customHeight="1" x14ac:dyDescent="0.25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29"/>
      <c r="R517" s="29"/>
      <c r="S517" s="29"/>
      <c r="T517" s="29"/>
      <c r="U517" s="29"/>
      <c r="V517" s="29"/>
      <c r="W517"/>
      <c r="X517"/>
      <c r="Y517"/>
    </row>
    <row r="518" spans="1:25" ht="12.75" customHeight="1" x14ac:dyDescent="0.25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29"/>
      <c r="R518" s="29"/>
      <c r="S518" s="29"/>
      <c r="T518" s="29"/>
      <c r="U518" s="29"/>
      <c r="V518" s="29"/>
      <c r="W518"/>
      <c r="X518"/>
      <c r="Y518"/>
    </row>
    <row r="519" spans="1:25" ht="12.75" customHeight="1" x14ac:dyDescent="0.25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29"/>
      <c r="R519" s="29"/>
      <c r="S519" s="29"/>
      <c r="T519" s="29"/>
      <c r="U519" s="29"/>
      <c r="V519" s="29"/>
      <c r="W519"/>
      <c r="X519"/>
      <c r="Y519"/>
    </row>
    <row r="520" spans="1:25" ht="12.75" customHeight="1" x14ac:dyDescent="0.25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29"/>
      <c r="R520" s="29"/>
      <c r="S520" s="29"/>
      <c r="T520" s="29"/>
      <c r="U520" s="29"/>
      <c r="V520" s="29"/>
      <c r="W520"/>
      <c r="X520"/>
      <c r="Y520"/>
    </row>
    <row r="521" spans="1:25" ht="12.75" customHeight="1" x14ac:dyDescent="0.25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29"/>
      <c r="R521" s="29"/>
      <c r="S521" s="29"/>
      <c r="T521" s="29"/>
      <c r="U521" s="29"/>
      <c r="V521" s="29"/>
      <c r="W521"/>
      <c r="X521"/>
      <c r="Y521"/>
    </row>
    <row r="522" spans="1:25" ht="12.75" customHeight="1" x14ac:dyDescent="0.25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29"/>
      <c r="R522" s="29"/>
      <c r="S522" s="29"/>
      <c r="T522" s="29"/>
      <c r="U522" s="29"/>
      <c r="V522" s="29"/>
      <c r="W522"/>
      <c r="X522"/>
      <c r="Y522"/>
    </row>
    <row r="523" spans="1:25" ht="12.75" customHeight="1" x14ac:dyDescent="0.25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29"/>
      <c r="R523" s="29"/>
      <c r="S523" s="29"/>
      <c r="T523" s="29"/>
      <c r="U523" s="29"/>
      <c r="V523" s="29"/>
      <c r="W523"/>
      <c r="X523"/>
      <c r="Y523"/>
    </row>
    <row r="524" spans="1:25" ht="12.75" customHeight="1" x14ac:dyDescent="0.25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29"/>
      <c r="R524" s="29"/>
      <c r="S524" s="29"/>
      <c r="T524" s="29"/>
      <c r="U524" s="29"/>
      <c r="V524" s="29"/>
      <c r="W524"/>
      <c r="X524"/>
      <c r="Y524"/>
    </row>
    <row r="525" spans="1:25" ht="12.75" customHeight="1" x14ac:dyDescent="0.25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29"/>
      <c r="R525" s="29"/>
      <c r="S525" s="29"/>
      <c r="T525" s="29"/>
      <c r="U525" s="29"/>
      <c r="V525" s="29"/>
      <c r="W525"/>
      <c r="X525"/>
      <c r="Y525"/>
    </row>
    <row r="526" spans="1:25" ht="12.75" customHeight="1" x14ac:dyDescent="0.25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29"/>
      <c r="R526" s="29"/>
      <c r="S526" s="29"/>
      <c r="T526" s="29"/>
      <c r="U526" s="29"/>
      <c r="V526" s="29"/>
      <c r="W526"/>
      <c r="X526"/>
      <c r="Y526"/>
    </row>
    <row r="527" spans="1:25" ht="12.75" customHeight="1" x14ac:dyDescent="0.25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29"/>
      <c r="R527" s="29"/>
      <c r="S527" s="29"/>
      <c r="T527" s="29"/>
      <c r="U527" s="29"/>
      <c r="V527" s="29"/>
      <c r="W527"/>
      <c r="X527"/>
      <c r="Y527"/>
    </row>
    <row r="528" spans="1:25" ht="12.75" customHeight="1" x14ac:dyDescent="0.25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29"/>
      <c r="R528" s="29"/>
      <c r="S528" s="29"/>
      <c r="T528" s="29"/>
      <c r="U528" s="29"/>
      <c r="V528" s="29"/>
      <c r="W528"/>
      <c r="X528"/>
      <c r="Y528"/>
    </row>
    <row r="529" spans="1:25" ht="12.75" customHeight="1" x14ac:dyDescent="0.25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29"/>
      <c r="R529" s="29"/>
      <c r="S529" s="29"/>
      <c r="T529" s="29"/>
      <c r="U529" s="29"/>
      <c r="V529" s="29"/>
      <c r="W529"/>
      <c r="X529"/>
      <c r="Y529"/>
    </row>
    <row r="530" spans="1:25" ht="12.75" customHeight="1" x14ac:dyDescent="0.25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29"/>
      <c r="R530" s="29"/>
      <c r="S530" s="29"/>
      <c r="T530" s="29"/>
      <c r="U530" s="29"/>
      <c r="V530" s="29"/>
      <c r="W530"/>
      <c r="X530"/>
      <c r="Y530"/>
    </row>
    <row r="531" spans="1:25" ht="12.75" customHeight="1" x14ac:dyDescent="0.25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29"/>
      <c r="R531" s="29"/>
      <c r="S531" s="29"/>
      <c r="T531" s="29"/>
      <c r="U531" s="29"/>
      <c r="V531" s="29"/>
      <c r="W531"/>
      <c r="X531"/>
      <c r="Y531"/>
    </row>
    <row r="532" spans="1:25" ht="12.75" customHeight="1" x14ac:dyDescent="0.25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29"/>
      <c r="R532" s="29"/>
      <c r="S532" s="29"/>
      <c r="T532" s="29"/>
      <c r="U532" s="29"/>
      <c r="V532" s="29"/>
      <c r="W532"/>
      <c r="X532"/>
      <c r="Y532"/>
    </row>
    <row r="533" spans="1:25" ht="12.75" customHeight="1" x14ac:dyDescent="0.25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29"/>
      <c r="R533" s="29"/>
      <c r="S533" s="29"/>
      <c r="T533" s="29"/>
      <c r="U533" s="29"/>
      <c r="V533" s="29"/>
      <c r="W533"/>
      <c r="X533"/>
      <c r="Y533"/>
    </row>
    <row r="534" spans="1:25" ht="12.75" customHeight="1" x14ac:dyDescent="0.25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29"/>
      <c r="R534" s="29"/>
      <c r="S534" s="29"/>
      <c r="T534" s="29"/>
      <c r="U534" s="29"/>
      <c r="V534" s="29"/>
      <c r="W534"/>
      <c r="X534"/>
      <c r="Y534"/>
    </row>
    <row r="535" spans="1:25" ht="12.75" customHeight="1" x14ac:dyDescent="0.25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29"/>
      <c r="R535" s="29"/>
      <c r="S535" s="29"/>
      <c r="T535" s="29"/>
      <c r="U535" s="29"/>
      <c r="V535" s="29"/>
      <c r="W535"/>
      <c r="X535"/>
      <c r="Y535"/>
    </row>
    <row r="536" spans="1:25" ht="12.75" customHeight="1" x14ac:dyDescent="0.25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29"/>
      <c r="R536" s="29"/>
      <c r="S536" s="29"/>
      <c r="T536" s="29"/>
      <c r="U536" s="29"/>
      <c r="V536" s="29"/>
      <c r="W536"/>
      <c r="X536"/>
      <c r="Y536"/>
    </row>
    <row r="537" spans="1:25" ht="12.75" customHeight="1" x14ac:dyDescent="0.25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29"/>
      <c r="R537" s="29"/>
      <c r="S537" s="29"/>
      <c r="T537" s="29"/>
      <c r="U537" s="29"/>
      <c r="V537" s="29"/>
      <c r="W537"/>
      <c r="X537"/>
      <c r="Y537"/>
    </row>
    <row r="538" spans="1:25" ht="12.75" customHeight="1" x14ac:dyDescent="0.25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29"/>
      <c r="R538" s="29"/>
      <c r="S538" s="29"/>
      <c r="T538" s="29"/>
      <c r="U538" s="29"/>
      <c r="V538" s="29"/>
      <c r="W538"/>
      <c r="X538"/>
      <c r="Y538"/>
    </row>
    <row r="539" spans="1:25" ht="12.75" customHeight="1" x14ac:dyDescent="0.25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29"/>
      <c r="R539" s="29"/>
      <c r="S539" s="29"/>
      <c r="T539" s="29"/>
      <c r="U539" s="29"/>
      <c r="V539" s="29"/>
      <c r="W539"/>
      <c r="X539"/>
      <c r="Y539"/>
    </row>
    <row r="540" spans="1:25" ht="12.75" customHeight="1" x14ac:dyDescent="0.25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29"/>
      <c r="R540" s="29"/>
      <c r="S540" s="29"/>
      <c r="T540" s="29"/>
      <c r="U540" s="29"/>
      <c r="V540" s="29"/>
      <c r="W540"/>
      <c r="X540"/>
      <c r="Y540"/>
    </row>
    <row r="541" spans="1:25" ht="12.75" customHeight="1" x14ac:dyDescent="0.25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29"/>
      <c r="R541" s="29"/>
      <c r="S541" s="29"/>
      <c r="T541" s="29"/>
      <c r="U541" s="29"/>
      <c r="V541" s="29"/>
      <c r="W541"/>
      <c r="X541"/>
      <c r="Y541"/>
    </row>
    <row r="542" spans="1:25" ht="12.75" customHeight="1" x14ac:dyDescent="0.25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29"/>
      <c r="R542" s="29"/>
      <c r="S542" s="29"/>
      <c r="T542" s="29"/>
      <c r="U542" s="29"/>
      <c r="V542" s="29"/>
      <c r="W542"/>
      <c r="X542"/>
      <c r="Y542"/>
    </row>
    <row r="543" spans="1:25" ht="12.75" customHeight="1" x14ac:dyDescent="0.25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29"/>
      <c r="R543" s="29"/>
      <c r="S543" s="29"/>
      <c r="T543" s="29"/>
      <c r="U543" s="29"/>
      <c r="V543" s="29"/>
      <c r="W543"/>
      <c r="X543"/>
      <c r="Y543"/>
    </row>
    <row r="544" spans="1:25" ht="12.75" customHeight="1" x14ac:dyDescent="0.25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29"/>
      <c r="R544" s="29"/>
      <c r="S544" s="29"/>
      <c r="T544" s="29"/>
      <c r="U544" s="29"/>
      <c r="V544" s="29"/>
      <c r="W544"/>
      <c r="X544"/>
      <c r="Y544"/>
    </row>
    <row r="545" spans="1:25" ht="12.75" customHeight="1" x14ac:dyDescent="0.25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29"/>
      <c r="R545" s="29"/>
      <c r="S545" s="29"/>
      <c r="T545" s="29"/>
      <c r="U545" s="29"/>
      <c r="V545" s="29"/>
      <c r="W545"/>
      <c r="X545"/>
      <c r="Y545"/>
    </row>
    <row r="546" spans="1:25" ht="12.75" customHeight="1" x14ac:dyDescent="0.25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29"/>
      <c r="R546" s="29"/>
      <c r="S546" s="29"/>
      <c r="T546" s="29"/>
      <c r="U546" s="29"/>
      <c r="V546" s="29"/>
      <c r="W546"/>
      <c r="X546"/>
      <c r="Y546"/>
    </row>
    <row r="547" spans="1:25" ht="12.75" customHeight="1" x14ac:dyDescent="0.25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29"/>
      <c r="R547" s="29"/>
      <c r="S547" s="29"/>
      <c r="T547" s="29"/>
      <c r="U547" s="29"/>
      <c r="V547" s="29"/>
      <c r="W547"/>
      <c r="X547"/>
      <c r="Y547"/>
    </row>
    <row r="548" spans="1:25" ht="12.75" customHeight="1" x14ac:dyDescent="0.25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29"/>
      <c r="R548" s="29"/>
      <c r="S548" s="29"/>
      <c r="T548" s="29"/>
      <c r="U548" s="29"/>
      <c r="V548" s="29"/>
      <c r="W548"/>
      <c r="X548"/>
      <c r="Y548"/>
    </row>
    <row r="549" spans="1:25" ht="12.75" customHeight="1" x14ac:dyDescent="0.25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29"/>
      <c r="R549" s="29"/>
      <c r="S549" s="29"/>
      <c r="T549" s="29"/>
      <c r="U549" s="29"/>
      <c r="V549" s="29"/>
      <c r="W549"/>
      <c r="X549"/>
      <c r="Y549"/>
    </row>
    <row r="550" spans="1:25" ht="12.75" customHeight="1" x14ac:dyDescent="0.25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29"/>
      <c r="R550" s="29"/>
      <c r="S550" s="29"/>
      <c r="T550" s="29"/>
      <c r="U550" s="29"/>
      <c r="V550" s="29"/>
      <c r="W550"/>
      <c r="X550"/>
      <c r="Y550"/>
    </row>
    <row r="551" spans="1:25" ht="12.75" customHeight="1" x14ac:dyDescent="0.25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29"/>
      <c r="R551" s="29"/>
      <c r="S551" s="29"/>
      <c r="T551" s="29"/>
      <c r="U551" s="29"/>
      <c r="V551" s="29"/>
      <c r="W551"/>
      <c r="X551"/>
      <c r="Y551"/>
    </row>
    <row r="552" spans="1:25" ht="12.75" customHeight="1" x14ac:dyDescent="0.25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29"/>
      <c r="R552" s="29"/>
      <c r="S552" s="29"/>
      <c r="T552" s="29"/>
      <c r="U552" s="29"/>
      <c r="V552" s="29"/>
      <c r="W552"/>
      <c r="X552"/>
      <c r="Y552"/>
    </row>
    <row r="553" spans="1:25" ht="12.75" customHeight="1" x14ac:dyDescent="0.25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29"/>
      <c r="R553" s="29"/>
      <c r="S553" s="29"/>
      <c r="T553" s="29"/>
      <c r="U553" s="29"/>
      <c r="V553" s="29"/>
      <c r="W553"/>
      <c r="X553"/>
      <c r="Y553"/>
    </row>
    <row r="554" spans="1:25" ht="12.75" customHeight="1" x14ac:dyDescent="0.25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29"/>
      <c r="R554" s="29"/>
      <c r="S554" s="29"/>
      <c r="T554" s="29"/>
      <c r="U554" s="29"/>
      <c r="V554" s="29"/>
      <c r="W554"/>
      <c r="X554"/>
      <c r="Y554"/>
    </row>
    <row r="555" spans="1:25" ht="12.75" customHeight="1" x14ac:dyDescent="0.25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29"/>
      <c r="R555" s="29"/>
      <c r="S555" s="29"/>
      <c r="T555" s="29"/>
      <c r="U555" s="29"/>
      <c r="V555" s="29"/>
      <c r="W555"/>
      <c r="X555"/>
      <c r="Y555"/>
    </row>
    <row r="556" spans="1:25" ht="12.75" customHeight="1" x14ac:dyDescent="0.25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29"/>
      <c r="R556" s="29"/>
      <c r="S556" s="29"/>
      <c r="T556" s="29"/>
      <c r="U556" s="29"/>
      <c r="V556" s="29"/>
      <c r="W556"/>
      <c r="X556"/>
      <c r="Y556"/>
    </row>
    <row r="557" spans="1:25" ht="12.75" customHeight="1" x14ac:dyDescent="0.25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29"/>
      <c r="R557" s="29"/>
      <c r="S557" s="29"/>
      <c r="T557" s="29"/>
      <c r="U557" s="29"/>
      <c r="V557" s="29"/>
      <c r="W557"/>
      <c r="X557"/>
      <c r="Y557"/>
    </row>
    <row r="558" spans="1:25" ht="12.75" customHeight="1" x14ac:dyDescent="0.25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29"/>
      <c r="R558" s="29"/>
      <c r="S558" s="29"/>
      <c r="T558" s="29"/>
      <c r="U558" s="29"/>
      <c r="V558" s="29"/>
      <c r="W558"/>
      <c r="X558"/>
      <c r="Y558"/>
    </row>
    <row r="559" spans="1:25" ht="12.75" customHeight="1" x14ac:dyDescent="0.25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29"/>
      <c r="R559" s="29"/>
      <c r="S559" s="29"/>
      <c r="T559" s="29"/>
      <c r="U559" s="29"/>
      <c r="V559" s="29"/>
      <c r="W559"/>
      <c r="X559"/>
      <c r="Y559"/>
    </row>
    <row r="560" spans="1:25" ht="12.75" customHeight="1" x14ac:dyDescent="0.25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29"/>
      <c r="R560" s="29"/>
      <c r="S560" s="29"/>
      <c r="T560" s="29"/>
      <c r="U560" s="29"/>
      <c r="V560" s="29"/>
      <c r="W560"/>
      <c r="X560"/>
      <c r="Y560"/>
    </row>
    <row r="561" spans="1:25" ht="12.75" customHeight="1" x14ac:dyDescent="0.25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29"/>
      <c r="R561" s="29"/>
      <c r="S561" s="29"/>
      <c r="T561" s="29"/>
      <c r="U561" s="29"/>
      <c r="V561" s="29"/>
      <c r="W561"/>
      <c r="X561"/>
      <c r="Y561"/>
    </row>
    <row r="562" spans="1:25" ht="12.75" customHeight="1" x14ac:dyDescent="0.25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29"/>
      <c r="R562" s="29"/>
      <c r="S562" s="29"/>
      <c r="T562" s="29"/>
      <c r="U562" s="29"/>
      <c r="V562" s="29"/>
      <c r="W562"/>
      <c r="X562"/>
      <c r="Y562"/>
    </row>
    <row r="563" spans="1:25" ht="12.75" customHeight="1" x14ac:dyDescent="0.25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29"/>
      <c r="R563" s="29"/>
      <c r="S563" s="29"/>
      <c r="T563" s="29"/>
      <c r="U563" s="29"/>
      <c r="V563" s="29"/>
      <c r="W563"/>
      <c r="X563"/>
      <c r="Y563"/>
    </row>
    <row r="564" spans="1:25" ht="12.75" customHeight="1" x14ac:dyDescent="0.25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29"/>
      <c r="R564" s="29"/>
      <c r="S564" s="29"/>
      <c r="T564" s="29"/>
      <c r="U564" s="29"/>
      <c r="V564" s="29"/>
      <c r="W564"/>
      <c r="X564"/>
      <c r="Y564"/>
    </row>
    <row r="565" spans="1:25" ht="12.75" customHeight="1" x14ac:dyDescent="0.25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29"/>
      <c r="R565" s="29"/>
      <c r="S565" s="29"/>
      <c r="T565" s="29"/>
      <c r="U565" s="29"/>
      <c r="V565" s="29"/>
      <c r="W565"/>
      <c r="X565"/>
      <c r="Y565"/>
    </row>
    <row r="566" spans="1:25" ht="12.75" customHeight="1" x14ac:dyDescent="0.25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29"/>
      <c r="R566" s="29"/>
      <c r="S566" s="29"/>
      <c r="T566" s="29"/>
      <c r="U566" s="29"/>
      <c r="V566" s="29"/>
      <c r="W566"/>
      <c r="X566"/>
      <c r="Y566"/>
    </row>
    <row r="567" spans="1:25" ht="12.75" customHeight="1" x14ac:dyDescent="0.25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29"/>
      <c r="R567" s="29"/>
      <c r="S567" s="29"/>
      <c r="T567" s="29"/>
      <c r="U567" s="29"/>
      <c r="V567" s="29"/>
      <c r="W567"/>
      <c r="X567"/>
      <c r="Y567"/>
    </row>
    <row r="568" spans="1:25" ht="12.75" customHeight="1" x14ac:dyDescent="0.25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29"/>
      <c r="R568" s="29"/>
      <c r="S568" s="29"/>
      <c r="T568" s="29"/>
      <c r="U568" s="29"/>
      <c r="V568" s="29"/>
      <c r="W568"/>
      <c r="X568"/>
      <c r="Y568"/>
    </row>
    <row r="569" spans="1:25" ht="12.75" customHeight="1" x14ac:dyDescent="0.25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29"/>
      <c r="R569" s="29"/>
      <c r="S569" s="29"/>
      <c r="T569" s="29"/>
      <c r="U569" s="29"/>
      <c r="V569" s="29"/>
      <c r="W569"/>
      <c r="X569"/>
      <c r="Y569"/>
    </row>
    <row r="570" spans="1:25" ht="12.75" customHeight="1" x14ac:dyDescent="0.25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29"/>
      <c r="R570" s="29"/>
      <c r="S570" s="29"/>
      <c r="T570" s="29"/>
      <c r="U570" s="29"/>
      <c r="V570" s="29"/>
      <c r="W570"/>
      <c r="X570"/>
      <c r="Y570"/>
    </row>
    <row r="571" spans="1:25" ht="12.75" customHeight="1" x14ac:dyDescent="0.25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29"/>
      <c r="R571" s="29"/>
      <c r="S571" s="29"/>
      <c r="T571" s="29"/>
      <c r="U571" s="29"/>
      <c r="V571" s="29"/>
      <c r="W571"/>
      <c r="X571"/>
      <c r="Y571"/>
    </row>
    <row r="572" spans="1:25" ht="12.75" customHeight="1" x14ac:dyDescent="0.25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29"/>
      <c r="R572" s="29"/>
      <c r="S572" s="29"/>
      <c r="T572" s="29"/>
      <c r="U572" s="29"/>
      <c r="V572" s="29"/>
      <c r="W572"/>
      <c r="X572"/>
      <c r="Y572"/>
    </row>
    <row r="573" spans="1:25" ht="12.75" customHeight="1" x14ac:dyDescent="0.25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29"/>
      <c r="R573" s="29"/>
      <c r="S573" s="29"/>
      <c r="T573" s="29"/>
      <c r="U573" s="29"/>
      <c r="V573" s="29"/>
      <c r="W573"/>
      <c r="X573"/>
      <c r="Y573"/>
    </row>
    <row r="574" spans="1:25" ht="12.75" customHeight="1" x14ac:dyDescent="0.25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29"/>
      <c r="R574" s="29"/>
      <c r="S574" s="29"/>
      <c r="T574" s="29"/>
      <c r="U574" s="29"/>
      <c r="V574" s="29"/>
      <c r="W574"/>
      <c r="X574"/>
      <c r="Y574"/>
    </row>
    <row r="575" spans="1:25" ht="12.75" customHeight="1" x14ac:dyDescent="0.25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29"/>
      <c r="R575" s="29"/>
      <c r="S575" s="29"/>
      <c r="T575" s="29"/>
      <c r="U575" s="29"/>
      <c r="V575" s="29"/>
      <c r="W575"/>
      <c r="X575"/>
      <c r="Y575"/>
    </row>
    <row r="576" spans="1:25" ht="12.75" customHeight="1" x14ac:dyDescent="0.25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29"/>
      <c r="R576" s="29"/>
      <c r="S576" s="29"/>
      <c r="T576" s="29"/>
      <c r="U576" s="29"/>
      <c r="V576" s="29"/>
      <c r="W576"/>
      <c r="X576"/>
      <c r="Y576"/>
    </row>
    <row r="577" spans="1:25" ht="12.75" customHeight="1" x14ac:dyDescent="0.25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29"/>
      <c r="R577" s="29"/>
      <c r="S577" s="29"/>
      <c r="T577" s="29"/>
      <c r="U577" s="29"/>
      <c r="V577" s="29"/>
      <c r="W577"/>
      <c r="X577"/>
      <c r="Y577"/>
    </row>
    <row r="578" spans="1:25" ht="12.75" customHeight="1" x14ac:dyDescent="0.25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29"/>
      <c r="R578" s="29"/>
      <c r="S578" s="29"/>
      <c r="T578" s="29"/>
      <c r="U578" s="29"/>
      <c r="V578" s="29"/>
      <c r="W578"/>
      <c r="X578"/>
      <c r="Y578"/>
    </row>
    <row r="579" spans="1:25" ht="12.75" customHeight="1" x14ac:dyDescent="0.25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29"/>
      <c r="R579" s="29"/>
      <c r="S579" s="29"/>
      <c r="T579" s="29"/>
      <c r="U579" s="29"/>
      <c r="V579" s="29"/>
      <c r="W579"/>
      <c r="X579"/>
      <c r="Y579"/>
    </row>
    <row r="580" spans="1:25" ht="12.75" customHeight="1" x14ac:dyDescent="0.25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29"/>
      <c r="R580" s="29"/>
      <c r="S580" s="29"/>
      <c r="T580" s="29"/>
      <c r="U580" s="29"/>
      <c r="V580" s="29"/>
      <c r="W580"/>
      <c r="X580"/>
      <c r="Y580"/>
    </row>
    <row r="581" spans="1:25" ht="12.75" customHeight="1" x14ac:dyDescent="0.25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29"/>
      <c r="R581" s="29"/>
      <c r="S581" s="29"/>
      <c r="T581" s="29"/>
      <c r="U581" s="29"/>
      <c r="V581" s="29"/>
      <c r="W581"/>
      <c r="X581"/>
      <c r="Y581"/>
    </row>
    <row r="582" spans="1:25" ht="12.75" customHeight="1" x14ac:dyDescent="0.25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29"/>
      <c r="R582" s="29"/>
      <c r="S582" s="29"/>
      <c r="T582" s="29"/>
      <c r="U582" s="29"/>
      <c r="V582" s="29"/>
      <c r="W582"/>
      <c r="X582"/>
      <c r="Y582"/>
    </row>
    <row r="583" spans="1:25" ht="12.75" customHeight="1" x14ac:dyDescent="0.25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29"/>
      <c r="R583" s="29"/>
      <c r="S583" s="29"/>
      <c r="T583" s="29"/>
      <c r="U583" s="29"/>
      <c r="V583" s="29"/>
      <c r="W583"/>
      <c r="X583"/>
      <c r="Y583"/>
    </row>
    <row r="584" spans="1:25" ht="12.75" customHeight="1" x14ac:dyDescent="0.25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29"/>
      <c r="R584" s="29"/>
      <c r="S584" s="29"/>
      <c r="T584" s="29"/>
      <c r="U584" s="29"/>
      <c r="V584" s="29"/>
      <c r="W584"/>
      <c r="X584"/>
      <c r="Y584"/>
    </row>
    <row r="585" spans="1:25" ht="12.75" customHeight="1" x14ac:dyDescent="0.25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29"/>
      <c r="R585" s="29"/>
      <c r="S585" s="29"/>
      <c r="T585" s="29"/>
      <c r="U585" s="29"/>
      <c r="V585" s="29"/>
      <c r="W585"/>
      <c r="X585"/>
      <c r="Y585"/>
    </row>
    <row r="586" spans="1:25" ht="12.75" customHeight="1" x14ac:dyDescent="0.25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29"/>
      <c r="R586" s="29"/>
      <c r="S586" s="29"/>
      <c r="T586" s="29"/>
      <c r="U586" s="29"/>
      <c r="V586" s="29"/>
      <c r="W586"/>
      <c r="X586"/>
      <c r="Y586"/>
    </row>
    <row r="587" spans="1:25" ht="12.75" customHeight="1" x14ac:dyDescent="0.25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29"/>
      <c r="R587" s="29"/>
      <c r="S587" s="29"/>
      <c r="T587" s="29"/>
      <c r="U587" s="29"/>
      <c r="V587" s="29"/>
      <c r="W587"/>
      <c r="X587"/>
      <c r="Y587"/>
    </row>
    <row r="588" spans="1:25" ht="12.75" customHeight="1" x14ac:dyDescent="0.25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29"/>
      <c r="R588" s="29"/>
      <c r="S588" s="29"/>
      <c r="T588" s="29"/>
      <c r="U588" s="29"/>
      <c r="V588" s="29"/>
      <c r="W588"/>
      <c r="X588"/>
      <c r="Y588"/>
    </row>
    <row r="589" spans="1:25" ht="12.75" customHeight="1" x14ac:dyDescent="0.25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29"/>
      <c r="R589" s="29"/>
      <c r="S589" s="29"/>
      <c r="T589" s="29"/>
      <c r="U589" s="29"/>
      <c r="V589" s="29"/>
      <c r="W589"/>
      <c r="X589"/>
      <c r="Y589"/>
    </row>
    <row r="590" spans="1:25" ht="12.75" customHeight="1" x14ac:dyDescent="0.25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29"/>
      <c r="R590" s="29"/>
      <c r="S590" s="29"/>
      <c r="T590" s="29"/>
      <c r="U590" s="29"/>
      <c r="V590" s="29"/>
      <c r="W590"/>
      <c r="X590"/>
      <c r="Y590"/>
    </row>
    <row r="591" spans="1:25" ht="12.75" customHeight="1" x14ac:dyDescent="0.25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29"/>
      <c r="R591" s="29"/>
      <c r="S591" s="29"/>
      <c r="T591" s="29"/>
      <c r="U591" s="29"/>
      <c r="V591" s="29"/>
      <c r="W591"/>
      <c r="X591"/>
      <c r="Y591"/>
    </row>
    <row r="592" spans="1:25" ht="12.75" customHeight="1" x14ac:dyDescent="0.25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29"/>
      <c r="R592" s="29"/>
      <c r="S592" s="29"/>
      <c r="T592" s="29"/>
      <c r="U592" s="29"/>
      <c r="V592" s="29"/>
      <c r="W592"/>
      <c r="X592"/>
      <c r="Y592"/>
    </row>
    <row r="593" spans="1:25" ht="12.75" customHeight="1" x14ac:dyDescent="0.25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29"/>
      <c r="R593" s="29"/>
      <c r="S593" s="29"/>
      <c r="T593" s="29"/>
      <c r="U593" s="29"/>
      <c r="V593" s="29"/>
      <c r="W593"/>
      <c r="X593"/>
      <c r="Y593"/>
    </row>
    <row r="594" spans="1:25" ht="12.75" customHeight="1" x14ac:dyDescent="0.25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29"/>
      <c r="R594" s="29"/>
      <c r="S594" s="29"/>
      <c r="T594" s="29"/>
      <c r="U594" s="29"/>
      <c r="V594" s="29"/>
      <c r="W594"/>
      <c r="X594"/>
      <c r="Y594"/>
    </row>
    <row r="595" spans="1:25" ht="12.75" customHeight="1" x14ac:dyDescent="0.25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29"/>
      <c r="R595" s="29"/>
      <c r="S595" s="29"/>
      <c r="T595" s="29"/>
      <c r="U595" s="29"/>
      <c r="V595" s="29"/>
      <c r="W595"/>
      <c r="X595"/>
      <c r="Y595"/>
    </row>
    <row r="596" spans="1:25" ht="12.75" customHeight="1" x14ac:dyDescent="0.25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29"/>
      <c r="R596" s="29"/>
      <c r="S596" s="29"/>
      <c r="T596" s="29"/>
      <c r="U596" s="29"/>
      <c r="V596" s="29"/>
      <c r="W596"/>
      <c r="X596"/>
      <c r="Y596"/>
    </row>
    <row r="597" spans="1:25" ht="12.75" customHeight="1" x14ac:dyDescent="0.25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29"/>
      <c r="R597" s="29"/>
      <c r="S597" s="29"/>
      <c r="T597" s="29"/>
      <c r="U597" s="29"/>
      <c r="V597" s="29"/>
      <c r="W597"/>
      <c r="X597"/>
      <c r="Y597"/>
    </row>
    <row r="598" spans="1:25" ht="12.75" customHeight="1" x14ac:dyDescent="0.25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29"/>
      <c r="R598" s="29"/>
      <c r="S598" s="29"/>
      <c r="T598" s="29"/>
      <c r="U598" s="29"/>
      <c r="V598" s="29"/>
      <c r="W598"/>
      <c r="X598"/>
      <c r="Y598"/>
    </row>
    <row r="599" spans="1:25" ht="12.75" customHeight="1" x14ac:dyDescent="0.25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29"/>
      <c r="R599" s="29"/>
      <c r="S599" s="29"/>
      <c r="T599" s="29"/>
      <c r="U599" s="29"/>
      <c r="V599" s="29"/>
      <c r="W599"/>
      <c r="X599"/>
      <c r="Y599"/>
    </row>
    <row r="600" spans="1:25" ht="12.75" customHeight="1" x14ac:dyDescent="0.25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29"/>
      <c r="R600" s="29"/>
      <c r="S600" s="29"/>
      <c r="T600" s="29"/>
      <c r="U600" s="29"/>
      <c r="V600" s="29"/>
      <c r="W600"/>
      <c r="X600"/>
      <c r="Y600"/>
    </row>
    <row r="601" spans="1:25" ht="12.75" customHeight="1" x14ac:dyDescent="0.25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29"/>
      <c r="R601" s="29"/>
      <c r="S601" s="29"/>
      <c r="T601" s="29"/>
      <c r="U601" s="29"/>
      <c r="V601" s="29"/>
      <c r="W601"/>
      <c r="X601"/>
      <c r="Y601"/>
    </row>
    <row r="602" spans="1:25" ht="12.75" customHeight="1" x14ac:dyDescent="0.25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29"/>
      <c r="R602" s="29"/>
      <c r="S602" s="29"/>
      <c r="T602" s="29"/>
      <c r="U602" s="29"/>
      <c r="V602" s="29"/>
      <c r="W602"/>
      <c r="X602"/>
      <c r="Y602"/>
    </row>
    <row r="603" spans="1:25" ht="12.75" customHeight="1" x14ac:dyDescent="0.25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29"/>
      <c r="R603" s="29"/>
      <c r="S603" s="29"/>
      <c r="T603" s="29"/>
      <c r="U603" s="29"/>
      <c r="V603" s="29"/>
      <c r="W603"/>
      <c r="X603"/>
      <c r="Y603"/>
    </row>
    <row r="604" spans="1:25" ht="12.75" customHeight="1" x14ac:dyDescent="0.25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29"/>
      <c r="R604" s="29"/>
      <c r="S604" s="29"/>
      <c r="T604" s="29"/>
      <c r="U604" s="29"/>
      <c r="V604" s="29"/>
      <c r="W604"/>
      <c r="X604"/>
      <c r="Y604"/>
    </row>
    <row r="605" spans="1:25" ht="12.75" customHeight="1" x14ac:dyDescent="0.25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29"/>
      <c r="R605" s="29"/>
      <c r="S605" s="29"/>
      <c r="T605" s="29"/>
      <c r="U605" s="29"/>
      <c r="V605" s="29"/>
      <c r="W605"/>
      <c r="X605"/>
      <c r="Y605"/>
    </row>
    <row r="606" spans="1:25" ht="12.75" customHeight="1" x14ac:dyDescent="0.25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29"/>
      <c r="R606" s="29"/>
      <c r="S606" s="29"/>
      <c r="T606" s="29"/>
      <c r="U606" s="29"/>
      <c r="V606" s="29"/>
      <c r="W606"/>
      <c r="X606"/>
      <c r="Y606"/>
    </row>
    <row r="607" spans="1:25" ht="12.75" customHeight="1" x14ac:dyDescent="0.25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29"/>
      <c r="R607" s="29"/>
      <c r="S607" s="29"/>
      <c r="T607" s="29"/>
      <c r="U607" s="29"/>
      <c r="V607" s="29"/>
      <c r="W607"/>
      <c r="X607"/>
      <c r="Y607"/>
    </row>
    <row r="608" spans="1:25" ht="12.75" customHeight="1" x14ac:dyDescent="0.25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29"/>
      <c r="R608" s="29"/>
      <c r="S608" s="29"/>
      <c r="T608" s="29"/>
      <c r="U608" s="29"/>
      <c r="V608" s="29"/>
      <c r="W608"/>
      <c r="X608"/>
      <c r="Y608"/>
    </row>
    <row r="609" spans="1:25" ht="12.75" customHeight="1" x14ac:dyDescent="0.25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29"/>
      <c r="R609" s="29"/>
      <c r="S609" s="29"/>
      <c r="T609" s="29"/>
      <c r="U609" s="29"/>
      <c r="V609" s="29"/>
      <c r="W609"/>
      <c r="X609"/>
      <c r="Y609"/>
    </row>
    <row r="610" spans="1:25" ht="12.75" customHeight="1" x14ac:dyDescent="0.25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29"/>
      <c r="R610" s="29"/>
      <c r="S610" s="29"/>
      <c r="T610" s="29"/>
      <c r="U610" s="29"/>
      <c r="V610" s="29"/>
      <c r="W610"/>
      <c r="X610"/>
      <c r="Y610"/>
    </row>
    <row r="611" spans="1:25" ht="12.75" customHeight="1" x14ac:dyDescent="0.25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29"/>
      <c r="R611" s="29"/>
      <c r="S611" s="29"/>
      <c r="T611" s="29"/>
      <c r="U611" s="29"/>
      <c r="V611" s="29"/>
      <c r="W611"/>
      <c r="X611"/>
      <c r="Y611"/>
    </row>
    <row r="612" spans="1:25" ht="12.75" customHeight="1" x14ac:dyDescent="0.25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29"/>
      <c r="R612" s="29"/>
      <c r="S612" s="29"/>
      <c r="T612" s="29"/>
      <c r="U612" s="29"/>
      <c r="V612" s="29"/>
      <c r="W612"/>
      <c r="X612"/>
      <c r="Y612"/>
    </row>
    <row r="613" spans="1:25" ht="12.75" customHeight="1" x14ac:dyDescent="0.25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29"/>
      <c r="R613" s="29"/>
      <c r="S613" s="29"/>
      <c r="T613" s="29"/>
      <c r="U613" s="29"/>
      <c r="V613" s="29"/>
      <c r="W613"/>
      <c r="X613"/>
      <c r="Y613"/>
    </row>
    <row r="614" spans="1:25" ht="12.75" customHeight="1" x14ac:dyDescent="0.25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29"/>
      <c r="R614" s="29"/>
      <c r="S614" s="29"/>
      <c r="T614" s="29"/>
      <c r="U614" s="29"/>
      <c r="V614" s="29"/>
      <c r="W614"/>
      <c r="X614"/>
      <c r="Y614"/>
    </row>
    <row r="615" spans="1:25" ht="12.75" customHeight="1" x14ac:dyDescent="0.25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29"/>
      <c r="R615" s="29"/>
      <c r="S615" s="29"/>
      <c r="T615" s="29"/>
      <c r="U615" s="29"/>
      <c r="V615" s="29"/>
      <c r="W615"/>
      <c r="X615"/>
      <c r="Y615"/>
    </row>
    <row r="616" spans="1:25" ht="12.75" customHeight="1" x14ac:dyDescent="0.25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29"/>
      <c r="R616" s="29"/>
      <c r="S616" s="29"/>
      <c r="T616" s="29"/>
      <c r="U616" s="29"/>
      <c r="V616" s="29"/>
      <c r="W616"/>
      <c r="X616"/>
      <c r="Y616"/>
    </row>
    <row r="617" spans="1:25" ht="12.75" customHeight="1" x14ac:dyDescent="0.25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29"/>
      <c r="R617" s="29"/>
      <c r="S617" s="29"/>
      <c r="T617" s="29"/>
      <c r="U617" s="29"/>
      <c r="V617" s="29"/>
      <c r="W617"/>
      <c r="X617"/>
      <c r="Y617"/>
    </row>
    <row r="618" spans="1:25" ht="12.75" customHeight="1" x14ac:dyDescent="0.25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29"/>
      <c r="R618" s="29"/>
      <c r="S618" s="29"/>
      <c r="T618" s="29"/>
      <c r="U618" s="29"/>
      <c r="V618" s="29"/>
      <c r="W618"/>
      <c r="X618"/>
      <c r="Y618"/>
    </row>
    <row r="619" spans="1:25" ht="12.75" customHeight="1" x14ac:dyDescent="0.25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29"/>
      <c r="R619" s="29"/>
      <c r="S619" s="29"/>
      <c r="T619" s="29"/>
      <c r="U619" s="29"/>
      <c r="V619" s="29"/>
      <c r="W619"/>
      <c r="X619"/>
      <c r="Y619"/>
    </row>
    <row r="620" spans="1:25" ht="12.75" customHeight="1" x14ac:dyDescent="0.25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29"/>
      <c r="R620" s="29"/>
      <c r="S620" s="29"/>
      <c r="T620" s="29"/>
      <c r="U620" s="29"/>
      <c r="V620" s="29"/>
      <c r="W620"/>
      <c r="X620"/>
      <c r="Y620"/>
    </row>
    <row r="621" spans="1:25" ht="12.75" customHeight="1" x14ac:dyDescent="0.25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29"/>
      <c r="R621" s="29"/>
      <c r="S621" s="29"/>
      <c r="T621" s="29"/>
      <c r="U621" s="29"/>
      <c r="V621" s="29"/>
      <c r="W621"/>
      <c r="X621"/>
      <c r="Y621"/>
    </row>
    <row r="622" spans="1:25" ht="12.75" customHeight="1" x14ac:dyDescent="0.25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29"/>
      <c r="R622" s="29"/>
      <c r="S622" s="29"/>
      <c r="T622" s="29"/>
      <c r="U622" s="29"/>
      <c r="V622" s="29"/>
      <c r="W622"/>
      <c r="X622"/>
      <c r="Y622"/>
    </row>
    <row r="623" spans="1:25" ht="12.75" customHeight="1" x14ac:dyDescent="0.25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29"/>
      <c r="R623" s="29"/>
      <c r="S623" s="29"/>
      <c r="T623" s="29"/>
      <c r="U623" s="29"/>
      <c r="V623" s="29"/>
      <c r="W623"/>
      <c r="X623"/>
      <c r="Y623"/>
    </row>
    <row r="624" spans="1:25" ht="12.75" customHeight="1" x14ac:dyDescent="0.25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29"/>
      <c r="R624" s="29"/>
      <c r="S624" s="29"/>
      <c r="T624" s="29"/>
      <c r="U624" s="29"/>
      <c r="V624" s="29"/>
      <c r="W624"/>
      <c r="X624"/>
      <c r="Y624"/>
    </row>
    <row r="625" spans="1:25" ht="12.75" customHeight="1" x14ac:dyDescent="0.25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29"/>
      <c r="R625" s="29"/>
      <c r="S625" s="29"/>
      <c r="T625" s="29"/>
      <c r="U625" s="29"/>
      <c r="V625" s="29"/>
      <c r="W625"/>
      <c r="X625"/>
      <c r="Y625"/>
    </row>
    <row r="626" spans="1:25" ht="12.75" customHeight="1" x14ac:dyDescent="0.25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29"/>
      <c r="R626" s="29"/>
      <c r="S626" s="29"/>
      <c r="T626" s="29"/>
      <c r="U626" s="29"/>
      <c r="V626" s="29"/>
      <c r="W626"/>
      <c r="X626"/>
      <c r="Y626"/>
    </row>
    <row r="627" spans="1:25" ht="12.75" customHeight="1" x14ac:dyDescent="0.25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29"/>
      <c r="R627" s="29"/>
      <c r="S627" s="29"/>
      <c r="T627" s="29"/>
      <c r="U627" s="29"/>
      <c r="V627" s="29"/>
      <c r="W627"/>
      <c r="X627"/>
      <c r="Y627"/>
    </row>
    <row r="628" spans="1:25" ht="12.75" customHeight="1" x14ac:dyDescent="0.25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29"/>
      <c r="R628" s="29"/>
      <c r="S628" s="29"/>
      <c r="T628" s="29"/>
      <c r="U628" s="29"/>
      <c r="V628" s="29"/>
      <c r="W628"/>
      <c r="X628"/>
      <c r="Y628"/>
    </row>
    <row r="629" spans="1:25" ht="12.75" customHeight="1" x14ac:dyDescent="0.25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29"/>
      <c r="R629" s="29"/>
      <c r="S629" s="29"/>
      <c r="T629" s="29"/>
      <c r="U629" s="29"/>
      <c r="V629" s="29"/>
      <c r="W629"/>
      <c r="X629"/>
      <c r="Y629"/>
    </row>
    <row r="630" spans="1:25" ht="12.75" customHeight="1" x14ac:dyDescent="0.25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29"/>
      <c r="R630" s="29"/>
      <c r="S630" s="29"/>
      <c r="T630" s="29"/>
      <c r="U630" s="29"/>
      <c r="V630" s="29"/>
      <c r="W630"/>
      <c r="X630"/>
      <c r="Y630"/>
    </row>
    <row r="631" spans="1:25" ht="12.75" customHeight="1" x14ac:dyDescent="0.25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29"/>
      <c r="R631" s="29"/>
      <c r="S631" s="29"/>
      <c r="T631" s="29"/>
      <c r="U631" s="29"/>
      <c r="V631" s="29"/>
      <c r="W631"/>
      <c r="X631"/>
      <c r="Y631"/>
    </row>
    <row r="632" spans="1:25" ht="12.75" customHeight="1" x14ac:dyDescent="0.25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29"/>
      <c r="R632" s="29"/>
      <c r="S632" s="29"/>
      <c r="T632" s="29"/>
      <c r="U632" s="29"/>
      <c r="V632" s="29"/>
      <c r="W632"/>
      <c r="X632"/>
      <c r="Y632"/>
    </row>
    <row r="633" spans="1:25" ht="12.75" customHeight="1" x14ac:dyDescent="0.25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29"/>
      <c r="R633" s="29"/>
      <c r="S633" s="29"/>
      <c r="T633" s="29"/>
      <c r="U633" s="29"/>
      <c r="V633" s="29"/>
      <c r="W633"/>
      <c r="X633"/>
      <c r="Y633"/>
    </row>
    <row r="634" spans="1:25" ht="12.75" customHeight="1" x14ac:dyDescent="0.25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29"/>
      <c r="R634" s="29"/>
      <c r="S634" s="29"/>
      <c r="T634" s="29"/>
      <c r="U634" s="29"/>
      <c r="V634" s="29"/>
      <c r="W634"/>
      <c r="X634"/>
      <c r="Y634"/>
    </row>
    <row r="635" spans="1:25" ht="12.75" customHeight="1" x14ac:dyDescent="0.25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29"/>
      <c r="R635" s="29"/>
      <c r="S635" s="29"/>
      <c r="T635" s="29"/>
      <c r="U635" s="29"/>
      <c r="V635" s="29"/>
      <c r="W635"/>
      <c r="X635"/>
      <c r="Y635"/>
    </row>
    <row r="636" spans="1:25" ht="12.75" customHeight="1" x14ac:dyDescent="0.25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29"/>
      <c r="R636" s="29"/>
      <c r="S636" s="29"/>
      <c r="T636" s="29"/>
      <c r="U636" s="29"/>
      <c r="V636" s="29"/>
      <c r="W636"/>
      <c r="X636"/>
      <c r="Y636"/>
    </row>
    <row r="637" spans="1:25" ht="12.75" customHeight="1" x14ac:dyDescent="0.25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29"/>
      <c r="R637" s="29"/>
      <c r="S637" s="29"/>
      <c r="T637" s="29"/>
      <c r="U637" s="29"/>
      <c r="V637" s="29"/>
      <c r="W637"/>
      <c r="X637"/>
      <c r="Y637"/>
    </row>
    <row r="638" spans="1:25" ht="12.75" customHeight="1" x14ac:dyDescent="0.25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29"/>
      <c r="R638" s="29"/>
      <c r="S638" s="29"/>
      <c r="T638" s="29"/>
      <c r="U638" s="29"/>
      <c r="V638" s="29"/>
      <c r="W638"/>
      <c r="X638"/>
      <c r="Y638"/>
    </row>
    <row r="639" spans="1:25" ht="12.75" customHeight="1" x14ac:dyDescent="0.25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29"/>
      <c r="R639" s="29"/>
      <c r="S639" s="29"/>
      <c r="T639" s="29"/>
      <c r="U639" s="29"/>
      <c r="V639" s="29"/>
      <c r="W639"/>
      <c r="X639"/>
      <c r="Y639"/>
    </row>
    <row r="640" spans="1:25" ht="12.75" customHeight="1" x14ac:dyDescent="0.25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29"/>
      <c r="R640" s="29"/>
      <c r="S640" s="29"/>
      <c r="T640" s="29"/>
      <c r="U640" s="29"/>
      <c r="V640" s="29"/>
      <c r="W640"/>
      <c r="X640"/>
      <c r="Y640"/>
    </row>
    <row r="641" spans="1:25" ht="12.75" customHeight="1" x14ac:dyDescent="0.25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29"/>
      <c r="R641" s="29"/>
      <c r="S641" s="29"/>
      <c r="T641" s="29"/>
      <c r="U641" s="29"/>
      <c r="V641" s="29"/>
      <c r="W641"/>
      <c r="X641"/>
      <c r="Y641"/>
    </row>
    <row r="642" spans="1:25" ht="12.75" customHeight="1" x14ac:dyDescent="0.25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29"/>
      <c r="R642" s="29"/>
      <c r="S642" s="29"/>
      <c r="T642" s="29"/>
      <c r="U642" s="29"/>
      <c r="V642" s="29"/>
      <c r="W642"/>
      <c r="X642"/>
      <c r="Y642"/>
    </row>
    <row r="643" spans="1:25" ht="12.75" customHeight="1" x14ac:dyDescent="0.25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29"/>
      <c r="R643" s="29"/>
      <c r="S643" s="29"/>
      <c r="T643" s="29"/>
      <c r="U643" s="29"/>
      <c r="V643" s="29"/>
      <c r="W643"/>
      <c r="X643"/>
      <c r="Y643"/>
    </row>
    <row r="644" spans="1:25" ht="12.75" customHeight="1" x14ac:dyDescent="0.25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29"/>
      <c r="R644" s="29"/>
      <c r="S644" s="29"/>
      <c r="T644" s="29"/>
      <c r="U644" s="29"/>
      <c r="V644" s="29"/>
      <c r="W644"/>
      <c r="X644"/>
      <c r="Y644"/>
    </row>
    <row r="645" spans="1:25" ht="12.75" customHeight="1" x14ac:dyDescent="0.25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29"/>
      <c r="R645" s="29"/>
      <c r="S645" s="29"/>
      <c r="T645" s="29"/>
      <c r="U645" s="29"/>
      <c r="V645" s="29"/>
      <c r="W645"/>
      <c r="X645"/>
      <c r="Y645"/>
    </row>
    <row r="646" spans="1:25" ht="12.75" customHeight="1" x14ac:dyDescent="0.25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29"/>
      <c r="R646" s="29"/>
      <c r="S646" s="29"/>
      <c r="T646" s="29"/>
      <c r="U646" s="29"/>
      <c r="V646" s="29"/>
      <c r="W646"/>
      <c r="X646"/>
      <c r="Y646"/>
    </row>
    <row r="647" spans="1:25" ht="12.75" customHeight="1" x14ac:dyDescent="0.25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29"/>
      <c r="R647" s="29"/>
      <c r="S647" s="29"/>
      <c r="T647" s="29"/>
      <c r="U647" s="29"/>
      <c r="V647" s="29"/>
      <c r="W647"/>
      <c r="X647"/>
      <c r="Y647"/>
    </row>
    <row r="648" spans="1:25" ht="12.75" customHeight="1" x14ac:dyDescent="0.25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29"/>
      <c r="R648" s="29"/>
      <c r="S648" s="29"/>
      <c r="T648" s="29"/>
      <c r="U648" s="29"/>
      <c r="V648" s="29"/>
      <c r="W648"/>
      <c r="X648"/>
      <c r="Y648"/>
    </row>
    <row r="649" spans="1:25" ht="12.75" customHeight="1" x14ac:dyDescent="0.25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29"/>
      <c r="R649" s="29"/>
      <c r="S649" s="29"/>
      <c r="T649" s="29"/>
      <c r="U649" s="29"/>
      <c r="V649" s="29"/>
      <c r="W649"/>
      <c r="X649"/>
      <c r="Y649"/>
    </row>
    <row r="650" spans="1:25" ht="12.75" customHeight="1" x14ac:dyDescent="0.25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29"/>
      <c r="R650" s="29"/>
      <c r="S650" s="29"/>
      <c r="T650" s="29"/>
      <c r="U650" s="29"/>
      <c r="V650" s="29"/>
      <c r="W650"/>
      <c r="X650"/>
      <c r="Y650"/>
    </row>
    <row r="651" spans="1:25" ht="12.75" customHeight="1" x14ac:dyDescent="0.25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29"/>
      <c r="R651" s="29"/>
      <c r="S651" s="29"/>
      <c r="T651" s="29"/>
      <c r="U651" s="29"/>
      <c r="V651" s="29"/>
      <c r="W651"/>
      <c r="X651"/>
      <c r="Y651"/>
    </row>
    <row r="652" spans="1:25" ht="12.75" customHeight="1" x14ac:dyDescent="0.25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29"/>
      <c r="R652" s="29"/>
      <c r="S652" s="29"/>
      <c r="T652" s="29"/>
      <c r="U652" s="29"/>
      <c r="V652" s="29"/>
      <c r="W652"/>
      <c r="X652"/>
      <c r="Y652"/>
    </row>
    <row r="653" spans="1:25" ht="12.75" customHeight="1" x14ac:dyDescent="0.25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29"/>
      <c r="R653" s="29"/>
      <c r="S653" s="29"/>
      <c r="T653" s="29"/>
      <c r="U653" s="29"/>
      <c r="V653" s="29"/>
      <c r="W653"/>
      <c r="X653"/>
      <c r="Y653"/>
    </row>
    <row r="654" spans="1:25" ht="12.75" customHeight="1" x14ac:dyDescent="0.25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29"/>
      <c r="R654" s="29"/>
      <c r="S654" s="29"/>
      <c r="T654" s="29"/>
      <c r="U654" s="29"/>
      <c r="V654" s="29"/>
      <c r="W654"/>
      <c r="X654"/>
      <c r="Y654"/>
    </row>
    <row r="655" spans="1:25" ht="12.75" customHeight="1" x14ac:dyDescent="0.25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29"/>
      <c r="R655" s="29"/>
      <c r="S655" s="29"/>
      <c r="T655" s="29"/>
      <c r="U655" s="29"/>
      <c r="V655" s="29"/>
      <c r="W655"/>
      <c r="X655"/>
      <c r="Y655"/>
    </row>
    <row r="656" spans="1:25" ht="12.75" customHeight="1" x14ac:dyDescent="0.25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29"/>
      <c r="R656" s="29"/>
      <c r="S656" s="29"/>
      <c r="T656" s="29"/>
      <c r="U656" s="29"/>
      <c r="V656" s="29"/>
      <c r="W656"/>
      <c r="X656"/>
      <c r="Y656"/>
    </row>
    <row r="657" spans="1:25" ht="12.75" customHeight="1" x14ac:dyDescent="0.25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29"/>
      <c r="R657" s="29"/>
      <c r="S657" s="29"/>
      <c r="T657" s="29"/>
      <c r="U657" s="29"/>
      <c r="V657" s="29"/>
      <c r="W657"/>
      <c r="X657"/>
      <c r="Y657"/>
    </row>
    <row r="658" spans="1:25" ht="12.75" customHeight="1" x14ac:dyDescent="0.25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29"/>
      <c r="R658" s="29"/>
      <c r="S658" s="29"/>
      <c r="T658" s="29"/>
      <c r="U658" s="29"/>
      <c r="V658" s="29"/>
      <c r="W658"/>
      <c r="X658"/>
      <c r="Y658"/>
    </row>
    <row r="659" spans="1:25" ht="12.75" customHeight="1" x14ac:dyDescent="0.25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29"/>
      <c r="R659" s="29"/>
      <c r="S659" s="29"/>
      <c r="T659" s="29"/>
      <c r="U659" s="29"/>
      <c r="V659" s="29"/>
      <c r="W659"/>
      <c r="X659"/>
      <c r="Y659"/>
    </row>
    <row r="660" spans="1:25" ht="12.75" customHeight="1" x14ac:dyDescent="0.25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29"/>
      <c r="R660" s="29"/>
      <c r="S660" s="29"/>
      <c r="T660" s="29"/>
      <c r="U660" s="29"/>
      <c r="V660" s="29"/>
      <c r="W660"/>
      <c r="X660"/>
      <c r="Y660"/>
    </row>
    <row r="661" spans="1:25" ht="12.75" customHeight="1" x14ac:dyDescent="0.25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29"/>
      <c r="R661" s="29"/>
      <c r="S661" s="29"/>
      <c r="T661" s="29"/>
      <c r="U661" s="29"/>
      <c r="V661" s="29"/>
      <c r="W661"/>
      <c r="X661"/>
      <c r="Y661"/>
    </row>
    <row r="662" spans="1:25" ht="12.75" customHeight="1" x14ac:dyDescent="0.25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29"/>
      <c r="R662" s="29"/>
      <c r="S662" s="29"/>
      <c r="T662" s="29"/>
      <c r="U662" s="29"/>
      <c r="V662" s="29"/>
      <c r="W662"/>
      <c r="X662"/>
      <c r="Y662"/>
    </row>
    <row r="663" spans="1:25" ht="12.75" customHeight="1" x14ac:dyDescent="0.25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29"/>
      <c r="R663" s="29"/>
      <c r="S663" s="29"/>
      <c r="T663" s="29"/>
      <c r="U663" s="29"/>
      <c r="V663" s="29"/>
      <c r="W663"/>
      <c r="X663"/>
      <c r="Y663"/>
    </row>
    <row r="664" spans="1:25" ht="12.75" customHeight="1" x14ac:dyDescent="0.25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29"/>
      <c r="R664" s="29"/>
      <c r="S664" s="29"/>
      <c r="T664" s="29"/>
      <c r="U664" s="29"/>
      <c r="V664" s="29"/>
      <c r="W664"/>
      <c r="X664"/>
      <c r="Y664"/>
    </row>
    <row r="665" spans="1:25" ht="12.75" customHeight="1" x14ac:dyDescent="0.25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29"/>
      <c r="R665" s="29"/>
      <c r="S665" s="29"/>
      <c r="T665" s="29"/>
      <c r="U665" s="29"/>
      <c r="V665" s="29"/>
      <c r="W665"/>
      <c r="X665"/>
      <c r="Y665"/>
    </row>
    <row r="666" spans="1:25" ht="12.75" customHeight="1" x14ac:dyDescent="0.25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29"/>
      <c r="R666" s="29"/>
      <c r="S666" s="29"/>
      <c r="T666" s="29"/>
      <c r="U666" s="29"/>
      <c r="V666" s="29"/>
      <c r="W666"/>
      <c r="X666"/>
      <c r="Y666"/>
    </row>
    <row r="667" spans="1:25" ht="12.75" customHeight="1" x14ac:dyDescent="0.25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29"/>
      <c r="R667" s="29"/>
      <c r="S667" s="29"/>
      <c r="T667" s="29"/>
      <c r="U667" s="29"/>
      <c r="V667" s="29"/>
      <c r="W667"/>
      <c r="X667"/>
      <c r="Y667"/>
    </row>
    <row r="668" spans="1:25" ht="12.75" customHeight="1" x14ac:dyDescent="0.25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29"/>
      <c r="R668" s="29"/>
      <c r="S668" s="29"/>
      <c r="T668" s="29"/>
      <c r="U668" s="29"/>
      <c r="V668" s="29"/>
      <c r="W668"/>
      <c r="X668"/>
      <c r="Y668"/>
    </row>
    <row r="669" spans="1:25" ht="12.75" customHeight="1" x14ac:dyDescent="0.25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29"/>
      <c r="R669" s="29"/>
      <c r="S669" s="29"/>
      <c r="T669" s="29"/>
      <c r="U669" s="29"/>
      <c r="V669" s="29"/>
      <c r="W669"/>
      <c r="X669"/>
      <c r="Y669"/>
    </row>
    <row r="670" spans="1:25" ht="12.75" customHeight="1" x14ac:dyDescent="0.25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29"/>
      <c r="R670" s="29"/>
      <c r="S670" s="29"/>
      <c r="T670" s="29"/>
      <c r="U670" s="29"/>
      <c r="V670" s="29"/>
      <c r="W670"/>
      <c r="X670"/>
      <c r="Y670"/>
    </row>
    <row r="671" spans="1:25" ht="12.75" customHeight="1" x14ac:dyDescent="0.25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29"/>
      <c r="R671" s="29"/>
      <c r="S671" s="29"/>
      <c r="T671" s="29"/>
      <c r="U671" s="29"/>
      <c r="V671" s="29"/>
      <c r="W671"/>
      <c r="X671"/>
      <c r="Y671"/>
    </row>
    <row r="672" spans="1:25" ht="12.75" customHeight="1" x14ac:dyDescent="0.25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29"/>
      <c r="R672" s="29"/>
      <c r="S672" s="29"/>
      <c r="T672" s="29"/>
      <c r="U672" s="29"/>
      <c r="V672" s="29"/>
      <c r="W672"/>
      <c r="X672"/>
      <c r="Y672"/>
    </row>
    <row r="673" spans="1:25" ht="12.75" customHeight="1" x14ac:dyDescent="0.25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29"/>
      <c r="R673" s="29"/>
      <c r="S673" s="29"/>
      <c r="T673" s="29"/>
      <c r="U673" s="29"/>
      <c r="V673" s="29"/>
      <c r="W673"/>
      <c r="X673"/>
      <c r="Y673"/>
    </row>
    <row r="674" spans="1:25" ht="12.75" customHeight="1" x14ac:dyDescent="0.25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29"/>
      <c r="R674" s="29"/>
      <c r="S674" s="29"/>
      <c r="T674" s="29"/>
      <c r="U674" s="29"/>
      <c r="V674" s="29"/>
      <c r="W674"/>
      <c r="X674"/>
      <c r="Y674"/>
    </row>
    <row r="675" spans="1:25" ht="12.75" customHeight="1" x14ac:dyDescent="0.25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29"/>
      <c r="R675" s="29"/>
      <c r="S675" s="29"/>
      <c r="T675" s="29"/>
      <c r="U675" s="29"/>
      <c r="V675" s="29"/>
      <c r="W675"/>
      <c r="X675"/>
      <c r="Y675"/>
    </row>
    <row r="676" spans="1:25" ht="12.75" customHeight="1" x14ac:dyDescent="0.25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29"/>
      <c r="R676" s="29"/>
      <c r="S676" s="29"/>
      <c r="T676" s="29"/>
      <c r="U676" s="29"/>
      <c r="V676" s="29"/>
      <c r="W676"/>
      <c r="X676"/>
      <c r="Y676"/>
    </row>
    <row r="677" spans="1:25" ht="12.75" customHeight="1" x14ac:dyDescent="0.25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29"/>
      <c r="R677" s="29"/>
      <c r="S677" s="29"/>
      <c r="T677" s="29"/>
      <c r="U677" s="29"/>
      <c r="V677" s="29"/>
      <c r="W677"/>
      <c r="X677"/>
      <c r="Y677"/>
    </row>
    <row r="678" spans="1:25" ht="12.75" customHeight="1" x14ac:dyDescent="0.25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29"/>
      <c r="R678" s="29"/>
      <c r="S678" s="29"/>
      <c r="T678" s="29"/>
      <c r="U678" s="29"/>
      <c r="V678" s="29"/>
      <c r="W678"/>
      <c r="X678"/>
      <c r="Y678"/>
    </row>
    <row r="679" spans="1:25" ht="12.75" customHeight="1" x14ac:dyDescent="0.25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29"/>
      <c r="R679" s="29"/>
      <c r="S679" s="29"/>
      <c r="T679" s="29"/>
      <c r="U679" s="29"/>
      <c r="V679" s="29"/>
      <c r="W679"/>
      <c r="X679"/>
      <c r="Y679"/>
    </row>
    <row r="680" spans="1:25" ht="12.75" customHeight="1" x14ac:dyDescent="0.25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29"/>
      <c r="R680" s="29"/>
      <c r="S680" s="29"/>
      <c r="T680" s="29"/>
      <c r="U680" s="29"/>
      <c r="V680" s="29"/>
      <c r="W680"/>
      <c r="X680"/>
      <c r="Y680"/>
    </row>
    <row r="681" spans="1:25" ht="12.75" customHeight="1" x14ac:dyDescent="0.25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29"/>
      <c r="R681" s="29"/>
      <c r="S681" s="29"/>
      <c r="T681" s="29"/>
      <c r="U681" s="29"/>
      <c r="V681" s="29"/>
      <c r="W681"/>
      <c r="X681"/>
      <c r="Y681"/>
    </row>
    <row r="682" spans="1:25" ht="12.75" customHeight="1" x14ac:dyDescent="0.25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29"/>
      <c r="R682" s="29"/>
      <c r="S682" s="29"/>
      <c r="T682" s="29"/>
      <c r="U682" s="29"/>
      <c r="V682" s="29"/>
      <c r="W682"/>
      <c r="X682"/>
      <c r="Y682"/>
    </row>
    <row r="683" spans="1:25" ht="12.75" customHeight="1" x14ac:dyDescent="0.25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29"/>
      <c r="R683" s="29"/>
      <c r="S683" s="29"/>
      <c r="T683" s="29"/>
      <c r="U683" s="29"/>
      <c r="V683" s="29"/>
      <c r="W683"/>
      <c r="X683"/>
      <c r="Y683"/>
    </row>
    <row r="684" spans="1:25" ht="12.75" customHeight="1" x14ac:dyDescent="0.25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29"/>
      <c r="R684" s="29"/>
      <c r="S684" s="29"/>
      <c r="T684" s="29"/>
      <c r="U684" s="29"/>
      <c r="V684" s="29"/>
      <c r="W684"/>
      <c r="X684"/>
      <c r="Y684"/>
    </row>
    <row r="685" spans="1:25" ht="12.75" customHeight="1" x14ac:dyDescent="0.25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29"/>
      <c r="R685" s="29"/>
      <c r="S685" s="29"/>
      <c r="T685" s="29"/>
      <c r="U685" s="29"/>
      <c r="V685" s="29"/>
      <c r="W685"/>
      <c r="X685"/>
      <c r="Y685"/>
    </row>
    <row r="686" spans="1:25" ht="12.75" customHeight="1" x14ac:dyDescent="0.25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29"/>
      <c r="R686" s="29"/>
      <c r="S686" s="29"/>
      <c r="T686" s="29"/>
      <c r="U686" s="29"/>
      <c r="V686" s="29"/>
      <c r="W686"/>
      <c r="X686"/>
      <c r="Y686"/>
    </row>
    <row r="687" spans="1:25" ht="12.75" customHeight="1" x14ac:dyDescent="0.25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29"/>
      <c r="R687" s="29"/>
      <c r="S687" s="29"/>
      <c r="T687" s="29"/>
      <c r="U687" s="29"/>
      <c r="V687" s="29"/>
      <c r="W687"/>
      <c r="X687"/>
      <c r="Y687"/>
    </row>
    <row r="688" spans="1:25" ht="12.75" customHeight="1" x14ac:dyDescent="0.25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29"/>
      <c r="R688" s="29"/>
      <c r="S688" s="29"/>
      <c r="T688" s="29"/>
      <c r="U688" s="29"/>
      <c r="V688" s="29"/>
      <c r="W688"/>
      <c r="X688"/>
      <c r="Y688"/>
    </row>
    <row r="689" spans="1:25" ht="12.75" customHeight="1" x14ac:dyDescent="0.25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29"/>
      <c r="R689" s="29"/>
      <c r="S689" s="29"/>
      <c r="T689" s="29"/>
      <c r="U689" s="29"/>
      <c r="V689" s="29"/>
      <c r="W689"/>
      <c r="X689"/>
      <c r="Y689"/>
    </row>
    <row r="690" spans="1:25" ht="12.75" customHeight="1" x14ac:dyDescent="0.25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29"/>
      <c r="R690" s="29"/>
      <c r="S690" s="29"/>
      <c r="T690" s="29"/>
      <c r="U690" s="29"/>
      <c r="V690" s="29"/>
      <c r="W690"/>
      <c r="X690"/>
      <c r="Y690"/>
    </row>
    <row r="691" spans="1:25" ht="12.75" customHeight="1" x14ac:dyDescent="0.25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29"/>
      <c r="R691" s="29"/>
      <c r="S691" s="29"/>
      <c r="T691" s="29"/>
      <c r="U691" s="29"/>
      <c r="V691" s="29"/>
      <c r="W691"/>
      <c r="X691"/>
      <c r="Y691"/>
    </row>
    <row r="692" spans="1:25" ht="12.75" customHeight="1" x14ac:dyDescent="0.25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29"/>
      <c r="R692" s="29"/>
      <c r="S692" s="29"/>
      <c r="T692" s="29"/>
      <c r="U692" s="29"/>
      <c r="V692" s="29"/>
      <c r="W692"/>
      <c r="X692"/>
      <c r="Y692"/>
    </row>
    <row r="693" spans="1:25" ht="12.75" customHeight="1" x14ac:dyDescent="0.25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29"/>
      <c r="R693" s="29"/>
      <c r="S693" s="29"/>
      <c r="T693" s="29"/>
      <c r="U693" s="29"/>
      <c r="V693" s="29"/>
      <c r="W693"/>
      <c r="X693"/>
      <c r="Y693"/>
    </row>
    <row r="694" spans="1:25" ht="12.75" customHeight="1" x14ac:dyDescent="0.25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29"/>
      <c r="R694" s="29"/>
      <c r="S694" s="29"/>
      <c r="T694" s="29"/>
      <c r="U694" s="29"/>
      <c r="V694" s="29"/>
      <c r="W694"/>
      <c r="X694"/>
      <c r="Y694"/>
    </row>
    <row r="695" spans="1:25" ht="12.75" customHeight="1" x14ac:dyDescent="0.25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29"/>
      <c r="R695" s="29"/>
      <c r="S695" s="29"/>
      <c r="T695" s="29"/>
      <c r="U695" s="29"/>
      <c r="V695" s="29"/>
      <c r="W695"/>
      <c r="X695"/>
      <c r="Y695"/>
    </row>
    <row r="696" spans="1:25" ht="12.75" customHeight="1" x14ac:dyDescent="0.25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29"/>
      <c r="R696" s="29"/>
      <c r="S696" s="29"/>
      <c r="T696" s="29"/>
      <c r="U696" s="29"/>
      <c r="V696" s="29"/>
      <c r="W696"/>
      <c r="X696"/>
      <c r="Y696"/>
    </row>
    <row r="697" spans="1:25" ht="12.75" customHeight="1" x14ac:dyDescent="0.25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29"/>
      <c r="R697" s="29"/>
      <c r="S697" s="29"/>
      <c r="T697" s="29"/>
      <c r="U697" s="29"/>
      <c r="V697" s="29"/>
      <c r="W697"/>
      <c r="X697"/>
      <c r="Y697"/>
    </row>
    <row r="698" spans="1:25" ht="12.75" customHeight="1" x14ac:dyDescent="0.25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29"/>
      <c r="R698" s="29"/>
      <c r="S698" s="29"/>
      <c r="T698" s="29"/>
      <c r="U698" s="29"/>
      <c r="V698" s="29"/>
      <c r="W698"/>
      <c r="X698"/>
      <c r="Y698"/>
    </row>
    <row r="699" spans="1:25" ht="12.75" customHeight="1" x14ac:dyDescent="0.25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29"/>
      <c r="R699" s="29"/>
      <c r="S699" s="29"/>
      <c r="T699" s="29"/>
      <c r="U699" s="29"/>
      <c r="V699" s="29"/>
      <c r="W699"/>
      <c r="X699"/>
      <c r="Y699"/>
    </row>
    <row r="700" spans="1:25" ht="12.75" customHeight="1" x14ac:dyDescent="0.25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29"/>
      <c r="R700" s="29"/>
      <c r="S700" s="29"/>
      <c r="T700" s="29"/>
      <c r="U700" s="29"/>
      <c r="V700" s="29"/>
      <c r="W700"/>
      <c r="X700"/>
      <c r="Y700"/>
    </row>
    <row r="701" spans="1:25" ht="12.75" customHeight="1" x14ac:dyDescent="0.25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29"/>
      <c r="R701" s="29"/>
      <c r="S701" s="29"/>
      <c r="T701" s="29"/>
      <c r="U701" s="29"/>
      <c r="V701" s="29"/>
      <c r="W701"/>
      <c r="X701"/>
      <c r="Y701"/>
    </row>
    <row r="702" spans="1:25" ht="12.75" customHeight="1" x14ac:dyDescent="0.25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29"/>
      <c r="R702" s="29"/>
      <c r="S702" s="29"/>
      <c r="T702" s="29"/>
      <c r="U702" s="29"/>
      <c r="V702" s="29"/>
      <c r="W702"/>
      <c r="X702"/>
      <c r="Y702"/>
    </row>
    <row r="703" spans="1:25" ht="12.75" customHeight="1" x14ac:dyDescent="0.25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29"/>
      <c r="R703" s="29"/>
      <c r="S703" s="29"/>
      <c r="T703" s="29"/>
      <c r="U703" s="29"/>
      <c r="V703" s="29"/>
      <c r="W703"/>
      <c r="X703"/>
      <c r="Y703"/>
    </row>
    <row r="704" spans="1:25" ht="12.75" customHeight="1" x14ac:dyDescent="0.25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29"/>
      <c r="R704" s="29"/>
      <c r="S704" s="29"/>
      <c r="T704" s="29"/>
      <c r="U704" s="29"/>
      <c r="V704" s="29"/>
      <c r="W704"/>
      <c r="X704"/>
      <c r="Y704"/>
    </row>
    <row r="705" spans="1:25" ht="12.75" customHeight="1" x14ac:dyDescent="0.25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29"/>
      <c r="R705" s="29"/>
      <c r="S705" s="29"/>
      <c r="T705" s="29"/>
      <c r="U705" s="29"/>
      <c r="V705" s="29"/>
      <c r="W705"/>
      <c r="X705"/>
      <c r="Y705"/>
    </row>
    <row r="706" spans="1:25" ht="12.75" customHeight="1" x14ac:dyDescent="0.25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29"/>
      <c r="R706" s="29"/>
      <c r="S706" s="29"/>
      <c r="T706" s="29"/>
      <c r="U706" s="29"/>
      <c r="V706" s="29"/>
      <c r="W706"/>
      <c r="X706"/>
      <c r="Y706"/>
    </row>
    <row r="707" spans="1:25" ht="12.75" customHeight="1" x14ac:dyDescent="0.25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29"/>
      <c r="R707" s="29"/>
      <c r="S707" s="29"/>
      <c r="T707" s="29"/>
      <c r="U707" s="29"/>
      <c r="V707" s="29"/>
      <c r="W707"/>
      <c r="X707"/>
      <c r="Y707"/>
    </row>
    <row r="708" spans="1:25" ht="12.75" customHeight="1" x14ac:dyDescent="0.25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29"/>
      <c r="R708" s="29"/>
      <c r="S708" s="29"/>
      <c r="T708" s="29"/>
      <c r="U708" s="29"/>
      <c r="V708" s="29"/>
      <c r="W708"/>
      <c r="X708"/>
      <c r="Y708"/>
    </row>
    <row r="709" spans="1:25" ht="12.75" customHeight="1" x14ac:dyDescent="0.25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29"/>
      <c r="R709" s="29"/>
      <c r="S709" s="29"/>
      <c r="T709" s="29"/>
      <c r="U709" s="29"/>
      <c r="V709" s="29"/>
      <c r="W709"/>
      <c r="X709"/>
      <c r="Y709"/>
    </row>
    <row r="710" spans="1:25" ht="12.75" customHeight="1" x14ac:dyDescent="0.25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29"/>
      <c r="R710" s="29"/>
      <c r="S710" s="29"/>
      <c r="T710" s="29"/>
      <c r="U710" s="29"/>
      <c r="V710" s="29"/>
      <c r="W710"/>
      <c r="X710"/>
      <c r="Y710"/>
    </row>
    <row r="711" spans="1:25" ht="12.75" customHeight="1" x14ac:dyDescent="0.25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29"/>
      <c r="R711" s="29"/>
      <c r="S711" s="29"/>
      <c r="T711" s="29"/>
      <c r="U711" s="29"/>
      <c r="V711" s="29"/>
      <c r="W711"/>
      <c r="X711"/>
      <c r="Y711"/>
    </row>
    <row r="712" spans="1:25" ht="12.75" customHeight="1" x14ac:dyDescent="0.25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29"/>
      <c r="R712" s="29"/>
      <c r="S712" s="29"/>
      <c r="T712" s="29"/>
      <c r="U712" s="29"/>
      <c r="V712" s="29"/>
      <c r="W712"/>
      <c r="X712"/>
      <c r="Y712"/>
    </row>
    <row r="713" spans="1:25" ht="12.75" customHeight="1" x14ac:dyDescent="0.25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29"/>
      <c r="R713" s="29"/>
      <c r="S713" s="29"/>
      <c r="T713" s="29"/>
      <c r="U713" s="29"/>
      <c r="V713" s="29"/>
      <c r="W713"/>
      <c r="X713"/>
      <c r="Y713"/>
    </row>
    <row r="714" spans="1:25" ht="12.75" customHeight="1" x14ac:dyDescent="0.25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29"/>
      <c r="R714" s="29"/>
      <c r="S714" s="29"/>
      <c r="T714" s="29"/>
      <c r="U714" s="29"/>
      <c r="V714" s="29"/>
      <c r="W714"/>
      <c r="X714"/>
      <c r="Y714"/>
    </row>
    <row r="715" spans="1:25" ht="12.75" customHeight="1" x14ac:dyDescent="0.25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29"/>
      <c r="R715" s="29"/>
      <c r="S715" s="29"/>
      <c r="T715" s="29"/>
      <c r="U715" s="29"/>
      <c r="V715" s="29"/>
      <c r="W715"/>
      <c r="X715"/>
      <c r="Y715"/>
    </row>
    <row r="716" spans="1:25" ht="12.75" customHeight="1" x14ac:dyDescent="0.25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29"/>
      <c r="R716" s="29"/>
      <c r="S716" s="29"/>
      <c r="T716" s="29"/>
      <c r="U716" s="29"/>
      <c r="V716" s="29"/>
      <c r="W716"/>
      <c r="X716"/>
      <c r="Y716"/>
    </row>
    <row r="717" spans="1:25" ht="12.75" customHeight="1" x14ac:dyDescent="0.25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29"/>
      <c r="R717" s="29"/>
      <c r="S717" s="29"/>
      <c r="T717" s="29"/>
      <c r="U717" s="29"/>
      <c r="V717" s="29"/>
      <c r="W717"/>
      <c r="X717"/>
      <c r="Y717"/>
    </row>
    <row r="718" spans="1:25" ht="12.75" customHeight="1" x14ac:dyDescent="0.25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29"/>
      <c r="R718" s="29"/>
      <c r="S718" s="29"/>
      <c r="T718" s="29"/>
      <c r="U718" s="29"/>
      <c r="V718" s="29"/>
      <c r="W718"/>
      <c r="X718"/>
      <c r="Y718"/>
    </row>
    <row r="719" spans="1:25" ht="12.75" customHeight="1" x14ac:dyDescent="0.25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29"/>
      <c r="R719" s="29"/>
      <c r="S719" s="29"/>
      <c r="T719" s="29"/>
      <c r="U719" s="29"/>
      <c r="V719" s="29"/>
      <c r="W719"/>
      <c r="X719"/>
      <c r="Y719"/>
    </row>
    <row r="720" spans="1:25" ht="12.75" customHeight="1" x14ac:dyDescent="0.25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29"/>
      <c r="R720" s="29"/>
      <c r="S720" s="29"/>
      <c r="T720" s="29"/>
      <c r="U720" s="29"/>
      <c r="V720" s="29"/>
      <c r="W720"/>
      <c r="X720"/>
      <c r="Y720"/>
    </row>
    <row r="721" spans="1:25" ht="12.75" customHeight="1" x14ac:dyDescent="0.25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29"/>
      <c r="R721" s="29"/>
      <c r="S721" s="29"/>
      <c r="T721" s="29"/>
      <c r="U721" s="29"/>
      <c r="V721" s="29"/>
      <c r="W721"/>
      <c r="X721"/>
      <c r="Y721"/>
    </row>
    <row r="722" spans="1:25" ht="12.75" customHeight="1" x14ac:dyDescent="0.25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29"/>
      <c r="R722" s="29"/>
      <c r="S722" s="29"/>
      <c r="T722" s="29"/>
      <c r="U722" s="29"/>
      <c r="V722" s="29"/>
      <c r="W722"/>
      <c r="X722"/>
      <c r="Y722"/>
    </row>
    <row r="723" spans="1:25" ht="12.75" customHeight="1" x14ac:dyDescent="0.25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29"/>
      <c r="R723" s="29"/>
      <c r="S723" s="29"/>
      <c r="T723" s="29"/>
      <c r="U723" s="29"/>
      <c r="V723" s="29"/>
      <c r="W723"/>
      <c r="X723"/>
      <c r="Y723"/>
    </row>
    <row r="724" spans="1:25" ht="12.75" customHeight="1" x14ac:dyDescent="0.25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29"/>
      <c r="R724" s="29"/>
      <c r="S724" s="29"/>
      <c r="T724" s="29"/>
      <c r="U724" s="29"/>
      <c r="V724" s="29"/>
      <c r="W724"/>
      <c r="X724"/>
      <c r="Y724"/>
    </row>
    <row r="725" spans="1:25" ht="12.75" customHeight="1" x14ac:dyDescent="0.25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29"/>
      <c r="R725" s="29"/>
      <c r="S725" s="29"/>
      <c r="T725" s="29"/>
      <c r="U725" s="29"/>
      <c r="V725" s="29"/>
      <c r="W725"/>
      <c r="X725"/>
      <c r="Y725"/>
    </row>
    <row r="726" spans="1:25" ht="12.75" customHeight="1" x14ac:dyDescent="0.25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29"/>
      <c r="R726" s="29"/>
      <c r="S726" s="29"/>
      <c r="T726" s="29"/>
      <c r="U726" s="29"/>
      <c r="V726" s="29"/>
      <c r="W726"/>
      <c r="X726"/>
      <c r="Y726"/>
    </row>
    <row r="727" spans="1:25" ht="12.75" customHeight="1" x14ac:dyDescent="0.25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29"/>
      <c r="R727" s="29"/>
      <c r="S727" s="29"/>
      <c r="T727" s="29"/>
      <c r="U727" s="29"/>
      <c r="V727" s="29"/>
      <c r="W727"/>
      <c r="X727"/>
      <c r="Y727"/>
    </row>
    <row r="728" spans="1:25" ht="12.75" customHeight="1" x14ac:dyDescent="0.25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29"/>
      <c r="R728" s="29"/>
      <c r="S728" s="29"/>
      <c r="T728" s="29"/>
      <c r="U728" s="29"/>
      <c r="V728" s="29"/>
      <c r="W728"/>
      <c r="X728"/>
      <c r="Y728"/>
    </row>
    <row r="729" spans="1:25" ht="12.75" customHeight="1" x14ac:dyDescent="0.25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29"/>
      <c r="R729" s="29"/>
      <c r="S729" s="29"/>
      <c r="T729" s="29"/>
      <c r="U729" s="29"/>
      <c r="V729" s="29"/>
      <c r="W729"/>
      <c r="X729"/>
      <c r="Y729"/>
    </row>
    <row r="730" spans="1:25" ht="12.75" customHeight="1" x14ac:dyDescent="0.25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29"/>
      <c r="R730" s="29"/>
      <c r="S730" s="29"/>
      <c r="T730" s="29"/>
      <c r="U730" s="29"/>
      <c r="V730" s="29"/>
      <c r="W730"/>
      <c r="X730"/>
      <c r="Y730"/>
    </row>
    <row r="731" spans="1:25" ht="12.75" customHeight="1" x14ac:dyDescent="0.25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29"/>
      <c r="R731" s="29"/>
      <c r="S731" s="29"/>
      <c r="T731" s="29"/>
      <c r="U731" s="29"/>
      <c r="V731" s="29"/>
      <c r="W731"/>
      <c r="X731"/>
      <c r="Y731"/>
    </row>
    <row r="732" spans="1:25" ht="12.75" customHeight="1" x14ac:dyDescent="0.25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29"/>
      <c r="R732" s="29"/>
      <c r="S732" s="29"/>
      <c r="T732" s="29"/>
      <c r="U732" s="29"/>
      <c r="V732" s="29"/>
      <c r="W732"/>
      <c r="X732"/>
      <c r="Y732"/>
    </row>
    <row r="733" spans="1:25" ht="12.75" customHeight="1" x14ac:dyDescent="0.25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29"/>
      <c r="R733" s="29"/>
      <c r="S733" s="29"/>
      <c r="T733" s="29"/>
      <c r="U733" s="29"/>
      <c r="V733" s="29"/>
      <c r="W733"/>
      <c r="X733"/>
      <c r="Y733"/>
    </row>
    <row r="734" spans="1:25" ht="12.75" customHeight="1" x14ac:dyDescent="0.25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29"/>
      <c r="R734" s="29"/>
      <c r="S734" s="29"/>
      <c r="T734" s="29"/>
      <c r="U734" s="29"/>
      <c r="V734" s="29"/>
      <c r="W734"/>
      <c r="X734"/>
      <c r="Y734"/>
    </row>
    <row r="735" spans="1:25" ht="12.75" customHeight="1" x14ac:dyDescent="0.25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29"/>
      <c r="R735" s="29"/>
      <c r="S735" s="29"/>
      <c r="T735" s="29"/>
      <c r="U735" s="29"/>
      <c r="V735" s="29"/>
      <c r="W735"/>
      <c r="X735"/>
      <c r="Y735"/>
    </row>
    <row r="736" spans="1:25" ht="12.75" customHeight="1" x14ac:dyDescent="0.25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29"/>
      <c r="R736" s="29"/>
      <c r="S736" s="29"/>
      <c r="T736" s="29"/>
      <c r="U736" s="29"/>
      <c r="V736" s="29"/>
      <c r="W736"/>
      <c r="X736"/>
      <c r="Y736"/>
    </row>
    <row r="737" spans="1:25" ht="12.75" customHeight="1" x14ac:dyDescent="0.25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29"/>
      <c r="R737" s="29"/>
      <c r="S737" s="29"/>
      <c r="T737" s="29"/>
      <c r="U737" s="29"/>
      <c r="V737" s="29"/>
      <c r="W737"/>
      <c r="X737"/>
      <c r="Y737"/>
    </row>
    <row r="738" spans="1:25" ht="12.75" customHeight="1" x14ac:dyDescent="0.25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29"/>
      <c r="R738" s="29"/>
      <c r="S738" s="29"/>
      <c r="T738" s="29"/>
      <c r="U738" s="29"/>
      <c r="V738" s="29"/>
      <c r="W738"/>
      <c r="X738"/>
      <c r="Y738"/>
    </row>
    <row r="739" spans="1:25" ht="12.75" customHeight="1" x14ac:dyDescent="0.25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29"/>
      <c r="R739" s="29"/>
      <c r="S739" s="29"/>
      <c r="T739" s="29"/>
      <c r="U739" s="29"/>
      <c r="V739" s="29"/>
      <c r="W739"/>
      <c r="X739"/>
      <c r="Y739"/>
    </row>
    <row r="740" spans="1:25" ht="12.75" customHeight="1" x14ac:dyDescent="0.25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29"/>
      <c r="R740" s="29"/>
      <c r="S740" s="29"/>
      <c r="T740" s="29"/>
      <c r="U740" s="29"/>
      <c r="V740" s="29"/>
      <c r="W740"/>
      <c r="X740"/>
      <c r="Y740"/>
    </row>
    <row r="741" spans="1:25" ht="12.75" customHeight="1" x14ac:dyDescent="0.25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29"/>
      <c r="R741" s="29"/>
      <c r="S741" s="29"/>
      <c r="T741" s="29"/>
      <c r="U741" s="29"/>
      <c r="V741" s="29"/>
      <c r="W741"/>
      <c r="X741"/>
      <c r="Y741"/>
    </row>
    <row r="742" spans="1:25" ht="12.75" customHeight="1" x14ac:dyDescent="0.25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29"/>
      <c r="R742" s="29"/>
      <c r="S742" s="29"/>
      <c r="T742" s="29"/>
      <c r="U742" s="29"/>
      <c r="V742" s="29"/>
      <c r="W742"/>
      <c r="X742"/>
      <c r="Y742"/>
    </row>
    <row r="743" spans="1:25" ht="12.75" customHeight="1" x14ac:dyDescent="0.25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29"/>
      <c r="R743" s="29"/>
      <c r="S743" s="29"/>
      <c r="T743" s="29"/>
      <c r="U743" s="29"/>
      <c r="V743" s="29"/>
      <c r="W743"/>
      <c r="X743"/>
      <c r="Y743"/>
    </row>
    <row r="744" spans="1:25" ht="12.75" customHeight="1" x14ac:dyDescent="0.25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29"/>
      <c r="R744" s="29"/>
      <c r="S744" s="29"/>
      <c r="T744" s="29"/>
      <c r="U744" s="29"/>
      <c r="V744" s="29"/>
      <c r="W744"/>
      <c r="X744"/>
      <c r="Y744"/>
    </row>
    <row r="745" spans="1:25" ht="12.75" customHeight="1" x14ac:dyDescent="0.25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29"/>
      <c r="R745" s="29"/>
      <c r="S745" s="29"/>
      <c r="T745" s="29"/>
      <c r="U745" s="29"/>
      <c r="V745" s="29"/>
      <c r="W745"/>
      <c r="X745"/>
      <c r="Y745"/>
    </row>
    <row r="746" spans="1:25" ht="12.75" customHeight="1" x14ac:dyDescent="0.25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29"/>
      <c r="R746" s="29"/>
      <c r="S746" s="29"/>
      <c r="T746" s="29"/>
      <c r="U746" s="29"/>
      <c r="V746" s="29"/>
      <c r="W746"/>
      <c r="X746"/>
      <c r="Y746"/>
    </row>
    <row r="747" spans="1:25" ht="12.75" customHeight="1" x14ac:dyDescent="0.25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29"/>
      <c r="R747" s="29"/>
      <c r="S747" s="29"/>
      <c r="T747" s="29"/>
      <c r="U747" s="29"/>
      <c r="V747" s="29"/>
      <c r="W747"/>
      <c r="X747"/>
      <c r="Y747"/>
    </row>
    <row r="748" spans="1:25" ht="12.75" customHeight="1" x14ac:dyDescent="0.25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29"/>
      <c r="R748" s="29"/>
      <c r="S748" s="29"/>
      <c r="T748" s="29"/>
      <c r="U748" s="29"/>
      <c r="V748" s="29"/>
      <c r="W748"/>
      <c r="X748"/>
      <c r="Y748"/>
    </row>
    <row r="749" spans="1:25" ht="12.75" customHeight="1" x14ac:dyDescent="0.25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29"/>
      <c r="R749" s="29"/>
      <c r="S749" s="29"/>
      <c r="T749" s="29"/>
      <c r="U749" s="29"/>
      <c r="V749" s="29"/>
      <c r="W749"/>
      <c r="X749"/>
      <c r="Y749"/>
    </row>
    <row r="750" spans="1:25" ht="12.75" customHeight="1" x14ac:dyDescent="0.25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29"/>
      <c r="R750" s="29"/>
      <c r="S750" s="29"/>
      <c r="T750" s="29"/>
      <c r="U750" s="29"/>
      <c r="V750" s="29"/>
      <c r="W750"/>
      <c r="X750"/>
      <c r="Y750"/>
    </row>
    <row r="751" spans="1:25" ht="12.75" customHeight="1" x14ac:dyDescent="0.25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29"/>
      <c r="R751" s="29"/>
      <c r="S751" s="29"/>
      <c r="T751" s="29"/>
      <c r="U751" s="29"/>
      <c r="V751" s="29"/>
      <c r="W751"/>
      <c r="X751"/>
      <c r="Y751"/>
    </row>
    <row r="752" spans="1:25" ht="12.75" customHeight="1" x14ac:dyDescent="0.25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29"/>
      <c r="R752" s="29"/>
      <c r="S752" s="29"/>
      <c r="T752" s="29"/>
      <c r="U752" s="29"/>
      <c r="V752" s="29"/>
      <c r="W752"/>
      <c r="X752"/>
      <c r="Y752"/>
    </row>
    <row r="753" spans="1:25" ht="12.75" customHeight="1" x14ac:dyDescent="0.25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29"/>
      <c r="R753" s="29"/>
      <c r="S753" s="29"/>
      <c r="T753" s="29"/>
      <c r="U753" s="29"/>
      <c r="V753" s="29"/>
      <c r="W753"/>
      <c r="X753"/>
      <c r="Y753"/>
    </row>
    <row r="754" spans="1:25" ht="12.75" customHeight="1" x14ac:dyDescent="0.25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29"/>
      <c r="R754" s="29"/>
      <c r="S754" s="29"/>
      <c r="T754" s="29"/>
      <c r="U754" s="29"/>
      <c r="V754" s="29"/>
      <c r="W754"/>
      <c r="X754"/>
      <c r="Y754"/>
    </row>
    <row r="755" spans="1:25" ht="12.75" customHeight="1" x14ac:dyDescent="0.25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29"/>
      <c r="R755" s="29"/>
      <c r="S755" s="29"/>
      <c r="T755" s="29"/>
      <c r="U755" s="29"/>
      <c r="V755" s="29"/>
      <c r="W755"/>
      <c r="X755"/>
      <c r="Y755"/>
    </row>
    <row r="756" spans="1:25" ht="12.75" customHeight="1" x14ac:dyDescent="0.25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29"/>
      <c r="R756" s="29"/>
      <c r="S756" s="29"/>
      <c r="T756" s="29"/>
      <c r="U756" s="29"/>
      <c r="V756" s="29"/>
      <c r="W756"/>
      <c r="X756"/>
      <c r="Y756"/>
    </row>
    <row r="757" spans="1:25" ht="12.75" customHeight="1" x14ac:dyDescent="0.25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29"/>
      <c r="R757" s="29"/>
      <c r="S757" s="29"/>
      <c r="T757" s="29"/>
      <c r="U757" s="29"/>
      <c r="V757" s="29"/>
      <c r="W757"/>
      <c r="X757"/>
      <c r="Y757"/>
    </row>
    <row r="758" spans="1:25" ht="12.75" customHeight="1" x14ac:dyDescent="0.25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29"/>
      <c r="R758" s="29"/>
      <c r="S758" s="29"/>
      <c r="T758" s="29"/>
      <c r="U758" s="29"/>
      <c r="V758" s="29"/>
      <c r="W758"/>
      <c r="X758"/>
      <c r="Y758"/>
    </row>
    <row r="759" spans="1:25" ht="12.75" customHeight="1" x14ac:dyDescent="0.25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29"/>
      <c r="R759" s="29"/>
      <c r="S759" s="29"/>
      <c r="T759" s="29"/>
      <c r="U759" s="29"/>
      <c r="V759" s="29"/>
      <c r="W759"/>
      <c r="X759"/>
      <c r="Y759"/>
    </row>
    <row r="760" spans="1:25" ht="12.75" customHeight="1" x14ac:dyDescent="0.25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29"/>
      <c r="R760" s="29"/>
      <c r="S760" s="29"/>
      <c r="T760" s="29"/>
      <c r="U760" s="29"/>
      <c r="V760" s="29"/>
      <c r="W760"/>
      <c r="X760"/>
      <c r="Y760"/>
    </row>
    <row r="761" spans="1:25" ht="12.75" customHeight="1" x14ac:dyDescent="0.25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29"/>
      <c r="R761" s="29"/>
      <c r="S761" s="29"/>
      <c r="T761" s="29"/>
      <c r="U761" s="29"/>
      <c r="V761" s="29"/>
      <c r="W761"/>
      <c r="X761"/>
      <c r="Y761"/>
    </row>
    <row r="762" spans="1:25" ht="12.75" customHeight="1" x14ac:dyDescent="0.25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29"/>
      <c r="R762" s="29"/>
      <c r="S762" s="29"/>
      <c r="T762" s="29"/>
      <c r="U762" s="29"/>
      <c r="V762" s="29"/>
      <c r="W762"/>
      <c r="X762"/>
      <c r="Y762"/>
    </row>
    <row r="763" spans="1:25" ht="12.75" customHeight="1" x14ac:dyDescent="0.25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29"/>
      <c r="R763" s="29"/>
      <c r="S763" s="29"/>
      <c r="T763" s="29"/>
      <c r="U763" s="29"/>
      <c r="V763" s="29"/>
      <c r="W763"/>
      <c r="X763"/>
      <c r="Y763"/>
    </row>
    <row r="764" spans="1:25" ht="12.75" customHeight="1" x14ac:dyDescent="0.25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29"/>
      <c r="R764" s="29"/>
      <c r="S764" s="29"/>
      <c r="T764" s="29"/>
      <c r="U764" s="29"/>
      <c r="V764" s="29"/>
      <c r="W764"/>
      <c r="X764"/>
      <c r="Y764"/>
    </row>
    <row r="765" spans="1:25" ht="12.75" customHeight="1" x14ac:dyDescent="0.25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29"/>
      <c r="R765" s="29"/>
      <c r="S765" s="29"/>
      <c r="T765" s="29"/>
      <c r="U765" s="29"/>
      <c r="V765" s="29"/>
      <c r="W765"/>
      <c r="X765"/>
      <c r="Y765"/>
    </row>
    <row r="766" spans="1:25" ht="12.75" customHeight="1" x14ac:dyDescent="0.25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29"/>
      <c r="R766" s="29"/>
      <c r="S766" s="29"/>
      <c r="T766" s="29"/>
      <c r="U766" s="29"/>
      <c r="V766" s="29"/>
      <c r="W766"/>
      <c r="X766"/>
      <c r="Y766"/>
    </row>
    <row r="767" spans="1:25" ht="12.75" customHeight="1" x14ac:dyDescent="0.25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29"/>
      <c r="R767" s="29"/>
      <c r="S767" s="29"/>
      <c r="T767" s="29"/>
      <c r="U767" s="29"/>
      <c r="V767" s="29"/>
      <c r="W767"/>
      <c r="X767"/>
      <c r="Y767"/>
    </row>
    <row r="768" spans="1:25" ht="12.75" customHeight="1" x14ac:dyDescent="0.25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29"/>
      <c r="R768" s="29"/>
      <c r="S768" s="29"/>
      <c r="T768" s="29"/>
      <c r="U768" s="29"/>
      <c r="V768" s="29"/>
      <c r="W768"/>
      <c r="X768"/>
      <c r="Y768"/>
    </row>
    <row r="769" spans="1:25" ht="12.75" customHeight="1" x14ac:dyDescent="0.25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29"/>
      <c r="R769" s="29"/>
      <c r="S769" s="29"/>
      <c r="T769" s="29"/>
      <c r="U769" s="29"/>
      <c r="V769" s="29"/>
      <c r="W769"/>
      <c r="X769"/>
      <c r="Y769"/>
    </row>
    <row r="770" spans="1:25" ht="12.75" customHeight="1" x14ac:dyDescent="0.25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29"/>
      <c r="R770" s="29"/>
      <c r="S770" s="29"/>
      <c r="T770" s="29"/>
      <c r="U770" s="29"/>
      <c r="V770" s="29"/>
      <c r="W770"/>
      <c r="X770"/>
      <c r="Y770"/>
    </row>
    <row r="771" spans="1:25" ht="12.75" customHeight="1" x14ac:dyDescent="0.25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29"/>
      <c r="R771" s="29"/>
      <c r="S771" s="29"/>
      <c r="T771" s="29"/>
      <c r="U771" s="29"/>
      <c r="V771" s="29"/>
      <c r="W771"/>
      <c r="X771"/>
      <c r="Y771"/>
    </row>
    <row r="772" spans="1:25" ht="12.75" customHeight="1" x14ac:dyDescent="0.25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29"/>
      <c r="R772" s="29"/>
      <c r="S772" s="29"/>
      <c r="T772" s="29"/>
      <c r="U772" s="29"/>
      <c r="V772" s="29"/>
      <c r="W772"/>
      <c r="X772"/>
      <c r="Y772"/>
    </row>
    <row r="773" spans="1:25" ht="12.75" customHeight="1" x14ac:dyDescent="0.25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29"/>
      <c r="R773" s="29"/>
      <c r="S773" s="29"/>
      <c r="T773" s="29"/>
      <c r="U773" s="29"/>
      <c r="V773" s="29"/>
      <c r="W773"/>
      <c r="X773"/>
      <c r="Y773"/>
    </row>
    <row r="774" spans="1:25" ht="12.75" customHeight="1" x14ac:dyDescent="0.25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29"/>
      <c r="R774" s="29"/>
      <c r="S774" s="29"/>
      <c r="T774" s="29"/>
      <c r="U774" s="29"/>
      <c r="V774" s="29"/>
      <c r="W774"/>
      <c r="X774"/>
      <c r="Y774"/>
    </row>
    <row r="775" spans="1:25" ht="12.75" customHeight="1" x14ac:dyDescent="0.25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29"/>
      <c r="R775" s="29"/>
      <c r="S775" s="29"/>
      <c r="T775" s="29"/>
      <c r="U775" s="29"/>
      <c r="V775" s="29"/>
      <c r="W775"/>
      <c r="X775"/>
      <c r="Y775"/>
    </row>
    <row r="776" spans="1:25" ht="12.75" customHeight="1" x14ac:dyDescent="0.25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29"/>
      <c r="R776" s="29"/>
      <c r="S776" s="29"/>
      <c r="T776" s="29"/>
      <c r="U776" s="29"/>
      <c r="V776" s="29"/>
      <c r="W776"/>
      <c r="X776"/>
      <c r="Y776"/>
    </row>
    <row r="777" spans="1:25" ht="12.75" customHeight="1" x14ac:dyDescent="0.25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29"/>
      <c r="R777" s="29"/>
      <c r="S777" s="29"/>
      <c r="T777" s="29"/>
      <c r="U777" s="29"/>
      <c r="V777" s="29"/>
      <c r="W777"/>
      <c r="X777"/>
      <c r="Y777"/>
    </row>
    <row r="778" spans="1:25" ht="12.75" customHeight="1" x14ac:dyDescent="0.25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29"/>
      <c r="R778" s="29"/>
      <c r="S778" s="29"/>
      <c r="T778" s="29"/>
      <c r="U778" s="29"/>
      <c r="V778" s="29"/>
      <c r="W778"/>
      <c r="X778"/>
      <c r="Y778"/>
    </row>
    <row r="779" spans="1:25" ht="12.75" customHeight="1" x14ac:dyDescent="0.25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29"/>
      <c r="R779" s="29"/>
      <c r="S779" s="29"/>
      <c r="T779" s="29"/>
      <c r="U779" s="29"/>
      <c r="V779" s="29"/>
      <c r="W779"/>
      <c r="X779"/>
      <c r="Y779"/>
    </row>
    <row r="780" spans="1:25" ht="12.75" customHeight="1" x14ac:dyDescent="0.25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29"/>
      <c r="R780" s="29"/>
      <c r="S780" s="29"/>
      <c r="T780" s="29"/>
      <c r="U780" s="29"/>
      <c r="V780" s="29"/>
      <c r="W780"/>
      <c r="X780"/>
      <c r="Y780"/>
    </row>
    <row r="781" spans="1:25" ht="12.75" customHeight="1" x14ac:dyDescent="0.25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29"/>
      <c r="R781" s="29"/>
      <c r="S781" s="29"/>
      <c r="T781" s="29"/>
      <c r="U781" s="29"/>
      <c r="V781" s="29"/>
      <c r="W781"/>
      <c r="X781"/>
      <c r="Y781"/>
    </row>
    <row r="782" spans="1:25" ht="12.75" customHeight="1" x14ac:dyDescent="0.25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29"/>
      <c r="R782" s="29"/>
      <c r="S782" s="29"/>
      <c r="T782" s="29"/>
      <c r="U782" s="29"/>
      <c r="V782" s="29"/>
      <c r="W782"/>
      <c r="X782"/>
      <c r="Y782"/>
    </row>
    <row r="783" spans="1:25" ht="12.75" customHeight="1" x14ac:dyDescent="0.25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29"/>
      <c r="R783" s="29"/>
      <c r="S783" s="29"/>
      <c r="T783" s="29"/>
      <c r="U783" s="29"/>
      <c r="V783" s="29"/>
      <c r="W783"/>
      <c r="X783"/>
      <c r="Y783"/>
    </row>
    <row r="784" spans="1:25" ht="12.75" customHeight="1" x14ac:dyDescent="0.25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29"/>
      <c r="R784" s="29"/>
      <c r="S784" s="29"/>
      <c r="T784" s="29"/>
      <c r="U784" s="29"/>
      <c r="V784" s="29"/>
      <c r="W784"/>
      <c r="X784"/>
      <c r="Y784"/>
    </row>
    <row r="785" spans="1:25" ht="12.75" customHeight="1" x14ac:dyDescent="0.25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29"/>
      <c r="R785" s="29"/>
      <c r="S785" s="29"/>
      <c r="T785" s="29"/>
      <c r="U785" s="29"/>
      <c r="V785" s="29"/>
      <c r="W785"/>
      <c r="X785"/>
      <c r="Y785"/>
    </row>
    <row r="786" spans="1:25" ht="12.75" customHeight="1" x14ac:dyDescent="0.25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29"/>
      <c r="R786" s="29"/>
      <c r="S786" s="29"/>
      <c r="T786" s="29"/>
      <c r="U786" s="29"/>
      <c r="V786" s="29"/>
      <c r="W786"/>
      <c r="X786"/>
      <c r="Y786"/>
    </row>
    <row r="787" spans="1:25" ht="12.75" customHeight="1" x14ac:dyDescent="0.25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29"/>
      <c r="R787" s="29"/>
      <c r="S787" s="29"/>
      <c r="T787" s="29"/>
      <c r="U787" s="29"/>
      <c r="V787" s="29"/>
      <c r="W787"/>
      <c r="X787"/>
      <c r="Y787"/>
    </row>
    <row r="788" spans="1:25" ht="12.75" customHeight="1" x14ac:dyDescent="0.25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29"/>
      <c r="R788" s="29"/>
      <c r="S788" s="29"/>
      <c r="T788" s="29"/>
      <c r="U788" s="29"/>
      <c r="V788" s="29"/>
      <c r="W788"/>
      <c r="X788"/>
      <c r="Y788"/>
    </row>
    <row r="789" spans="1:25" ht="12.75" customHeight="1" x14ac:dyDescent="0.25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29"/>
      <c r="R789" s="29"/>
      <c r="S789" s="29"/>
      <c r="T789" s="29"/>
      <c r="U789" s="29"/>
      <c r="V789" s="29"/>
      <c r="W789"/>
      <c r="X789"/>
      <c r="Y789"/>
    </row>
    <row r="790" spans="1:25" ht="12.75" customHeight="1" x14ac:dyDescent="0.25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29"/>
      <c r="R790" s="29"/>
      <c r="S790" s="29"/>
      <c r="T790" s="29"/>
      <c r="U790" s="29"/>
      <c r="V790" s="29"/>
      <c r="W790"/>
      <c r="X790"/>
      <c r="Y790"/>
    </row>
    <row r="791" spans="1:25" ht="12.75" customHeight="1" x14ac:dyDescent="0.25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29"/>
      <c r="R791" s="29"/>
      <c r="S791" s="29"/>
      <c r="T791" s="29"/>
      <c r="U791" s="29"/>
      <c r="V791" s="29"/>
      <c r="W791"/>
      <c r="X791"/>
      <c r="Y791"/>
    </row>
    <row r="792" spans="1:25" ht="12.75" customHeight="1" x14ac:dyDescent="0.25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29"/>
      <c r="R792" s="29"/>
      <c r="S792" s="29"/>
      <c r="T792" s="29"/>
      <c r="U792" s="29"/>
      <c r="V792" s="29"/>
      <c r="W792"/>
      <c r="X792"/>
      <c r="Y792"/>
    </row>
    <row r="793" spans="1:25" ht="12.75" customHeight="1" x14ac:dyDescent="0.25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29"/>
      <c r="R793" s="29"/>
      <c r="S793" s="29"/>
      <c r="T793" s="29"/>
      <c r="U793" s="29"/>
      <c r="V793" s="29"/>
      <c r="W793"/>
      <c r="X793"/>
      <c r="Y793"/>
    </row>
    <row r="794" spans="1:25" ht="12.75" customHeight="1" x14ac:dyDescent="0.25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29"/>
      <c r="R794" s="29"/>
      <c r="S794" s="29"/>
      <c r="T794" s="29"/>
      <c r="U794" s="29"/>
      <c r="V794" s="29"/>
      <c r="W794"/>
      <c r="X794"/>
      <c r="Y794"/>
    </row>
    <row r="795" spans="1:25" ht="12.75" customHeight="1" x14ac:dyDescent="0.25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29"/>
      <c r="R795" s="29"/>
      <c r="S795" s="29"/>
      <c r="T795" s="29"/>
      <c r="U795" s="29"/>
      <c r="V795" s="29"/>
      <c r="W795"/>
      <c r="X795"/>
      <c r="Y795"/>
    </row>
    <row r="796" spans="1:25" ht="12.75" customHeight="1" x14ac:dyDescent="0.25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29"/>
      <c r="R796" s="29"/>
      <c r="S796" s="29"/>
      <c r="T796" s="29"/>
      <c r="U796" s="29"/>
      <c r="V796" s="29"/>
      <c r="W796"/>
      <c r="X796"/>
      <c r="Y796"/>
    </row>
    <row r="797" spans="1:25" ht="12.75" customHeight="1" x14ac:dyDescent="0.25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29"/>
      <c r="R797" s="29"/>
      <c r="S797" s="29"/>
      <c r="T797" s="29"/>
      <c r="U797" s="29"/>
      <c r="V797" s="29"/>
      <c r="W797"/>
      <c r="X797"/>
      <c r="Y797"/>
    </row>
    <row r="798" spans="1:25" ht="12.75" customHeight="1" x14ac:dyDescent="0.25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29"/>
      <c r="R798" s="29"/>
      <c r="S798" s="29"/>
      <c r="T798" s="29"/>
      <c r="U798" s="29"/>
      <c r="V798" s="29"/>
      <c r="W798"/>
      <c r="X798"/>
      <c r="Y798"/>
    </row>
    <row r="799" spans="1:25" ht="12.75" customHeight="1" x14ac:dyDescent="0.25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29"/>
      <c r="R799" s="29"/>
      <c r="S799" s="29"/>
      <c r="T799" s="29"/>
      <c r="U799" s="29"/>
      <c r="V799" s="29"/>
      <c r="W799"/>
      <c r="X799"/>
      <c r="Y799"/>
    </row>
    <row r="800" spans="1:25" ht="12.75" customHeight="1" x14ac:dyDescent="0.25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29"/>
      <c r="R800" s="29"/>
      <c r="S800" s="29"/>
      <c r="T800" s="29"/>
      <c r="U800" s="29"/>
      <c r="V800" s="29"/>
      <c r="W800"/>
      <c r="X800"/>
      <c r="Y800"/>
    </row>
    <row r="801" spans="1:25" ht="12.75" customHeight="1" x14ac:dyDescent="0.25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29"/>
      <c r="R801" s="29"/>
      <c r="S801" s="29"/>
      <c r="T801" s="29"/>
      <c r="U801" s="29"/>
      <c r="V801" s="29"/>
      <c r="W801"/>
      <c r="X801"/>
      <c r="Y801"/>
    </row>
    <row r="802" spans="1:25" ht="12.75" customHeight="1" x14ac:dyDescent="0.25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29"/>
      <c r="R802" s="29"/>
      <c r="S802" s="29"/>
      <c r="T802" s="29"/>
      <c r="U802" s="29"/>
      <c r="V802" s="29"/>
      <c r="W802"/>
      <c r="X802"/>
      <c r="Y802"/>
    </row>
    <row r="803" spans="1:25" ht="12.75" customHeight="1" x14ac:dyDescent="0.25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29"/>
      <c r="R803" s="29"/>
      <c r="S803" s="29"/>
      <c r="T803" s="29"/>
      <c r="U803" s="29"/>
      <c r="V803" s="29"/>
      <c r="W803"/>
      <c r="X803"/>
      <c r="Y803"/>
    </row>
    <row r="804" spans="1:25" ht="12.75" customHeight="1" x14ac:dyDescent="0.25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29"/>
      <c r="R804" s="29"/>
      <c r="S804" s="29"/>
      <c r="T804" s="29"/>
      <c r="U804" s="29"/>
      <c r="V804" s="29"/>
      <c r="W804"/>
      <c r="X804"/>
      <c r="Y804"/>
    </row>
    <row r="805" spans="1:25" ht="12.75" customHeight="1" x14ac:dyDescent="0.25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29"/>
      <c r="R805" s="29"/>
      <c r="S805" s="29"/>
      <c r="T805" s="29"/>
      <c r="U805" s="29"/>
      <c r="V805" s="29"/>
      <c r="W805"/>
      <c r="X805"/>
      <c r="Y805"/>
    </row>
    <row r="806" spans="1:25" ht="12.75" customHeight="1" x14ac:dyDescent="0.25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29"/>
      <c r="R806" s="29"/>
      <c r="S806" s="29"/>
      <c r="T806" s="29"/>
      <c r="U806" s="29"/>
      <c r="V806" s="29"/>
      <c r="W806"/>
      <c r="X806"/>
      <c r="Y806"/>
    </row>
    <row r="807" spans="1:25" ht="12.75" customHeight="1" x14ac:dyDescent="0.25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29"/>
      <c r="R807" s="29"/>
      <c r="S807" s="29"/>
      <c r="T807" s="29"/>
      <c r="U807" s="29"/>
      <c r="V807" s="29"/>
      <c r="W807"/>
      <c r="X807"/>
      <c r="Y807"/>
    </row>
    <row r="808" spans="1:25" ht="12.75" customHeight="1" x14ac:dyDescent="0.25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29"/>
      <c r="R808" s="29"/>
      <c r="S808" s="29"/>
      <c r="T808" s="29"/>
      <c r="U808" s="29"/>
      <c r="V808" s="29"/>
      <c r="W808"/>
      <c r="X808"/>
      <c r="Y808"/>
    </row>
    <row r="809" spans="1:25" ht="12.75" customHeight="1" x14ac:dyDescent="0.25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29"/>
      <c r="R809" s="29"/>
      <c r="S809" s="29"/>
      <c r="T809" s="29"/>
      <c r="U809" s="29"/>
      <c r="V809" s="29"/>
      <c r="W809"/>
      <c r="X809"/>
      <c r="Y809"/>
    </row>
    <row r="810" spans="1:25" ht="12.75" customHeight="1" x14ac:dyDescent="0.25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29"/>
      <c r="R810" s="29"/>
      <c r="S810" s="29"/>
      <c r="T810" s="29"/>
      <c r="U810" s="29"/>
      <c r="V810" s="29"/>
      <c r="W810"/>
      <c r="X810"/>
      <c r="Y810"/>
    </row>
    <row r="811" spans="1:25" ht="12.75" customHeight="1" x14ac:dyDescent="0.25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29"/>
      <c r="R811" s="29"/>
      <c r="S811" s="29"/>
      <c r="T811" s="29"/>
      <c r="U811" s="29"/>
      <c r="V811" s="29"/>
      <c r="W811"/>
      <c r="X811"/>
      <c r="Y811"/>
    </row>
    <row r="812" spans="1:25" ht="12.75" customHeight="1" x14ac:dyDescent="0.25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29"/>
      <c r="R812" s="29"/>
      <c r="S812" s="29"/>
      <c r="T812" s="29"/>
      <c r="U812" s="29"/>
      <c r="V812" s="29"/>
      <c r="W812"/>
      <c r="X812"/>
      <c r="Y812"/>
    </row>
    <row r="813" spans="1:25" ht="12.75" customHeight="1" x14ac:dyDescent="0.25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29"/>
      <c r="R813" s="29"/>
      <c r="S813" s="29"/>
      <c r="T813" s="29"/>
      <c r="U813" s="29"/>
      <c r="V813" s="29"/>
      <c r="W813"/>
      <c r="X813"/>
      <c r="Y813"/>
    </row>
    <row r="814" spans="1:25" ht="12.75" customHeight="1" x14ac:dyDescent="0.25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29"/>
      <c r="R814" s="29"/>
      <c r="S814" s="29"/>
      <c r="T814" s="29"/>
      <c r="U814" s="29"/>
      <c r="V814" s="29"/>
      <c r="W814"/>
      <c r="X814"/>
      <c r="Y814"/>
    </row>
    <row r="815" spans="1:25" ht="12.75" customHeight="1" x14ac:dyDescent="0.25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29"/>
      <c r="R815" s="29"/>
      <c r="S815" s="29"/>
      <c r="T815" s="29"/>
      <c r="U815" s="29"/>
      <c r="V815" s="29"/>
      <c r="W815"/>
      <c r="X815"/>
      <c r="Y815"/>
    </row>
    <row r="816" spans="1:25" ht="12.75" customHeight="1" x14ac:dyDescent="0.25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29"/>
      <c r="R816" s="29"/>
      <c r="S816" s="29"/>
      <c r="T816" s="29"/>
      <c r="U816" s="29"/>
      <c r="V816" s="29"/>
      <c r="W816"/>
      <c r="X816"/>
      <c r="Y816"/>
    </row>
    <row r="817" spans="1:25" ht="12.75" customHeight="1" x14ac:dyDescent="0.25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29"/>
      <c r="R817" s="29"/>
      <c r="S817" s="29"/>
      <c r="T817" s="29"/>
      <c r="U817" s="29"/>
      <c r="V817" s="29"/>
      <c r="W817"/>
      <c r="X817"/>
      <c r="Y817"/>
    </row>
    <row r="818" spans="1:25" ht="12.75" customHeight="1" x14ac:dyDescent="0.25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29"/>
      <c r="R818" s="29"/>
      <c r="S818" s="29"/>
      <c r="T818" s="29"/>
      <c r="U818" s="29"/>
      <c r="V818" s="29"/>
      <c r="W818"/>
      <c r="X818"/>
      <c r="Y818"/>
    </row>
    <row r="819" spans="1:25" ht="12.75" customHeight="1" x14ac:dyDescent="0.25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29"/>
      <c r="R819" s="29"/>
      <c r="S819" s="29"/>
      <c r="T819" s="29"/>
      <c r="U819" s="29"/>
      <c r="V819" s="29"/>
      <c r="W819"/>
      <c r="X819"/>
      <c r="Y819"/>
    </row>
    <row r="820" spans="1:25" ht="12.75" customHeight="1" x14ac:dyDescent="0.25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29"/>
      <c r="R820" s="29"/>
      <c r="S820" s="29"/>
      <c r="T820" s="29"/>
      <c r="U820" s="29"/>
      <c r="V820" s="29"/>
      <c r="W820"/>
      <c r="X820"/>
      <c r="Y820"/>
    </row>
    <row r="821" spans="1:25" ht="12.75" customHeight="1" x14ac:dyDescent="0.25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29"/>
      <c r="R821" s="29"/>
      <c r="S821" s="29"/>
      <c r="T821" s="29"/>
      <c r="U821" s="29"/>
      <c r="V821" s="29"/>
      <c r="W821"/>
      <c r="X821"/>
      <c r="Y821"/>
    </row>
    <row r="822" spans="1:25" ht="12.75" customHeight="1" x14ac:dyDescent="0.25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29"/>
      <c r="R822" s="29"/>
      <c r="S822" s="29"/>
      <c r="T822" s="29"/>
      <c r="U822" s="29"/>
      <c r="V822" s="29"/>
      <c r="W822"/>
      <c r="X822"/>
      <c r="Y822"/>
    </row>
    <row r="823" spans="1:25" ht="12.75" customHeight="1" x14ac:dyDescent="0.25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29"/>
      <c r="R823" s="29"/>
      <c r="S823" s="29"/>
      <c r="T823" s="29"/>
      <c r="U823" s="29"/>
      <c r="V823" s="29"/>
      <c r="W823"/>
      <c r="X823"/>
      <c r="Y823"/>
    </row>
    <row r="824" spans="1:25" ht="12.75" customHeight="1" x14ac:dyDescent="0.25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29"/>
      <c r="R824" s="29"/>
      <c r="S824" s="29"/>
      <c r="T824" s="29"/>
      <c r="U824" s="29"/>
      <c r="V824" s="29"/>
      <c r="W824"/>
      <c r="X824"/>
      <c r="Y824"/>
    </row>
    <row r="825" spans="1:25" ht="12.75" customHeight="1" x14ac:dyDescent="0.25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29"/>
      <c r="R825" s="29"/>
      <c r="S825" s="29"/>
      <c r="T825" s="29"/>
      <c r="U825" s="29"/>
      <c r="V825" s="29"/>
      <c r="W825"/>
      <c r="X825"/>
      <c r="Y825"/>
    </row>
    <row r="826" spans="1:25" ht="12.75" customHeight="1" x14ac:dyDescent="0.25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29"/>
      <c r="R826" s="29"/>
      <c r="S826" s="29"/>
      <c r="T826" s="29"/>
      <c r="U826" s="29"/>
      <c r="V826" s="29"/>
      <c r="W826"/>
      <c r="X826"/>
      <c r="Y826"/>
    </row>
    <row r="827" spans="1:25" ht="12.75" customHeight="1" x14ac:dyDescent="0.25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29"/>
      <c r="R827" s="29"/>
      <c r="S827" s="29"/>
      <c r="T827" s="29"/>
      <c r="U827" s="29"/>
      <c r="V827" s="29"/>
      <c r="W827"/>
      <c r="X827"/>
      <c r="Y827"/>
    </row>
    <row r="828" spans="1:25" ht="12.75" customHeight="1" x14ac:dyDescent="0.25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29"/>
      <c r="R828" s="29"/>
      <c r="S828" s="29"/>
      <c r="T828" s="29"/>
      <c r="U828" s="29"/>
      <c r="V828" s="29"/>
      <c r="W828"/>
      <c r="X828"/>
      <c r="Y828"/>
    </row>
    <row r="829" spans="1:25" ht="12.75" customHeight="1" x14ac:dyDescent="0.25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29"/>
      <c r="R829" s="29"/>
      <c r="S829" s="29"/>
      <c r="T829" s="29"/>
      <c r="U829" s="29"/>
      <c r="V829" s="29"/>
      <c r="W829"/>
      <c r="X829"/>
      <c r="Y829"/>
    </row>
    <row r="830" spans="1:25" ht="12.75" customHeight="1" x14ac:dyDescent="0.25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29"/>
      <c r="R830" s="29"/>
      <c r="S830" s="29"/>
      <c r="T830" s="29"/>
      <c r="U830" s="29"/>
      <c r="V830" s="29"/>
      <c r="W830"/>
      <c r="X830"/>
      <c r="Y830"/>
    </row>
    <row r="831" spans="1:25" ht="12.75" customHeight="1" x14ac:dyDescent="0.25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29"/>
      <c r="R831" s="29"/>
      <c r="S831" s="29"/>
      <c r="T831" s="29"/>
      <c r="U831" s="29"/>
      <c r="V831" s="29"/>
      <c r="W831"/>
      <c r="X831"/>
      <c r="Y831"/>
    </row>
    <row r="832" spans="1:25" ht="12.75" customHeight="1" x14ac:dyDescent="0.25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29"/>
      <c r="R832" s="29"/>
      <c r="S832" s="29"/>
      <c r="T832" s="29"/>
      <c r="U832" s="29"/>
      <c r="V832" s="29"/>
      <c r="W832"/>
      <c r="X832"/>
      <c r="Y832"/>
    </row>
    <row r="833" spans="1:25" ht="12.75" customHeight="1" x14ac:dyDescent="0.25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29"/>
      <c r="R833" s="29"/>
      <c r="S833" s="29"/>
      <c r="T833" s="29"/>
      <c r="U833" s="29"/>
      <c r="V833" s="29"/>
      <c r="W833"/>
      <c r="X833"/>
      <c r="Y833"/>
    </row>
    <row r="834" spans="1:25" ht="12.75" customHeight="1" x14ac:dyDescent="0.25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29"/>
      <c r="R834" s="29"/>
      <c r="S834" s="29"/>
      <c r="T834" s="29"/>
      <c r="U834" s="29"/>
      <c r="V834" s="29"/>
      <c r="W834"/>
      <c r="X834"/>
      <c r="Y834"/>
    </row>
    <row r="835" spans="1:25" ht="12.75" customHeight="1" x14ac:dyDescent="0.25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29"/>
      <c r="R835" s="29"/>
      <c r="S835" s="29"/>
      <c r="T835" s="29"/>
      <c r="U835" s="29"/>
      <c r="V835" s="29"/>
      <c r="W835"/>
      <c r="X835"/>
      <c r="Y835"/>
    </row>
    <row r="836" spans="1:25" ht="12.75" customHeight="1" x14ac:dyDescent="0.25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29"/>
      <c r="R836" s="29"/>
      <c r="S836" s="29"/>
      <c r="T836" s="29"/>
      <c r="U836" s="29"/>
      <c r="V836" s="29"/>
      <c r="W836"/>
      <c r="X836"/>
      <c r="Y836"/>
    </row>
    <row r="837" spans="1:25" ht="12.75" customHeight="1" x14ac:dyDescent="0.25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29"/>
      <c r="R837" s="29"/>
      <c r="S837" s="29"/>
      <c r="T837" s="29"/>
      <c r="U837" s="29"/>
      <c r="V837" s="29"/>
      <c r="W837"/>
      <c r="X837"/>
      <c r="Y837"/>
    </row>
    <row r="838" spans="1:25" ht="12.75" customHeight="1" x14ac:dyDescent="0.25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29"/>
      <c r="R838" s="29"/>
      <c r="S838" s="29"/>
      <c r="T838" s="29"/>
      <c r="U838" s="29"/>
      <c r="V838" s="29"/>
      <c r="W838"/>
      <c r="X838"/>
      <c r="Y838"/>
    </row>
    <row r="839" spans="1:25" ht="12.75" customHeight="1" x14ac:dyDescent="0.25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29"/>
      <c r="R839" s="29"/>
      <c r="S839" s="29"/>
      <c r="T839" s="29"/>
      <c r="U839" s="29"/>
      <c r="V839" s="29"/>
      <c r="W839"/>
      <c r="X839"/>
      <c r="Y839"/>
    </row>
    <row r="840" spans="1:25" ht="12.75" customHeight="1" x14ac:dyDescent="0.25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29"/>
      <c r="R840" s="29"/>
      <c r="S840" s="29"/>
      <c r="T840" s="29"/>
      <c r="U840" s="29"/>
      <c r="V840" s="29"/>
      <c r="W840"/>
      <c r="X840"/>
      <c r="Y840"/>
    </row>
    <row r="841" spans="1:25" ht="12.75" customHeight="1" x14ac:dyDescent="0.25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29"/>
      <c r="R841" s="29"/>
      <c r="S841" s="29"/>
      <c r="T841" s="29"/>
      <c r="U841" s="29"/>
      <c r="V841" s="29"/>
      <c r="W841"/>
      <c r="X841"/>
      <c r="Y841"/>
    </row>
    <row r="842" spans="1:25" ht="12.75" customHeight="1" x14ac:dyDescent="0.25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29"/>
      <c r="R842" s="29"/>
      <c r="S842" s="29"/>
      <c r="T842" s="29"/>
      <c r="U842" s="29"/>
      <c r="V842" s="29"/>
      <c r="W842"/>
      <c r="X842"/>
      <c r="Y842"/>
    </row>
    <row r="843" spans="1:25" ht="12.75" customHeight="1" x14ac:dyDescent="0.25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29"/>
      <c r="R843" s="29"/>
      <c r="S843" s="29"/>
      <c r="T843" s="29"/>
      <c r="U843" s="29"/>
      <c r="V843" s="29"/>
      <c r="W843"/>
      <c r="X843"/>
      <c r="Y843"/>
    </row>
    <row r="844" spans="1:25" ht="12.75" customHeight="1" x14ac:dyDescent="0.25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29"/>
      <c r="R844" s="29"/>
      <c r="S844" s="29"/>
      <c r="T844" s="29"/>
      <c r="U844" s="29"/>
      <c r="V844" s="29"/>
      <c r="W844"/>
      <c r="X844"/>
      <c r="Y844"/>
    </row>
    <row r="845" spans="1:25" ht="12.75" customHeight="1" x14ac:dyDescent="0.25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29"/>
      <c r="R845" s="29"/>
      <c r="S845" s="29"/>
      <c r="T845" s="29"/>
      <c r="U845" s="29"/>
      <c r="V845" s="29"/>
      <c r="W845"/>
      <c r="X845"/>
      <c r="Y845"/>
    </row>
    <row r="846" spans="1:25" ht="12.75" customHeight="1" x14ac:dyDescent="0.25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29"/>
      <c r="R846" s="29"/>
      <c r="S846" s="29"/>
      <c r="T846" s="29"/>
      <c r="U846" s="29"/>
      <c r="V846" s="29"/>
      <c r="W846"/>
      <c r="X846"/>
      <c r="Y846"/>
    </row>
    <row r="847" spans="1:25" ht="12.75" customHeight="1" x14ac:dyDescent="0.25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29"/>
      <c r="R847" s="29"/>
      <c r="S847" s="29"/>
      <c r="T847" s="29"/>
      <c r="U847" s="29"/>
      <c r="V847" s="29"/>
      <c r="W847"/>
      <c r="X847"/>
      <c r="Y847"/>
    </row>
    <row r="848" spans="1:25" ht="12.75" customHeight="1" x14ac:dyDescent="0.25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29"/>
      <c r="R848" s="29"/>
      <c r="S848" s="29"/>
      <c r="T848" s="29"/>
      <c r="U848" s="29"/>
      <c r="V848" s="29"/>
      <c r="W848"/>
      <c r="X848"/>
      <c r="Y848"/>
    </row>
    <row r="849" spans="1:25" ht="12.75" customHeight="1" x14ac:dyDescent="0.25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29"/>
      <c r="R849" s="29"/>
      <c r="S849" s="29"/>
      <c r="T849" s="29"/>
      <c r="U849" s="29"/>
      <c r="V849" s="29"/>
      <c r="W849"/>
      <c r="X849"/>
      <c r="Y849"/>
    </row>
    <row r="850" spans="1:25" ht="12.75" customHeight="1" x14ac:dyDescent="0.25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29"/>
      <c r="R850" s="29"/>
      <c r="S850" s="29"/>
      <c r="T850" s="29"/>
      <c r="U850" s="29"/>
      <c r="V850" s="29"/>
      <c r="W850"/>
      <c r="X850"/>
      <c r="Y850"/>
    </row>
    <row r="851" spans="1:25" ht="12.75" customHeight="1" x14ac:dyDescent="0.25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29"/>
      <c r="R851" s="29"/>
      <c r="S851" s="29"/>
      <c r="T851" s="29"/>
      <c r="U851" s="29"/>
      <c r="V851" s="29"/>
      <c r="W851"/>
      <c r="X851"/>
      <c r="Y851"/>
    </row>
    <row r="852" spans="1:25" ht="12.75" customHeight="1" x14ac:dyDescent="0.25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29"/>
      <c r="R852" s="29"/>
      <c r="S852" s="29"/>
      <c r="T852" s="29"/>
      <c r="U852" s="29"/>
      <c r="V852" s="29"/>
      <c r="W852"/>
      <c r="X852"/>
      <c r="Y852"/>
    </row>
    <row r="853" spans="1:25" ht="12.75" customHeight="1" x14ac:dyDescent="0.25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29"/>
      <c r="R853" s="29"/>
      <c r="S853" s="29"/>
      <c r="T853" s="29"/>
      <c r="U853" s="29"/>
      <c r="V853" s="29"/>
      <c r="W853"/>
      <c r="X853"/>
      <c r="Y853"/>
    </row>
    <row r="854" spans="1:25" ht="12.75" customHeight="1" x14ac:dyDescent="0.25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29"/>
      <c r="R854" s="29"/>
      <c r="S854" s="29"/>
      <c r="T854" s="29"/>
      <c r="U854" s="29"/>
      <c r="V854" s="29"/>
      <c r="W854"/>
      <c r="X854"/>
      <c r="Y854"/>
    </row>
    <row r="855" spans="1:25" ht="12.75" customHeight="1" x14ac:dyDescent="0.25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29"/>
      <c r="R855" s="29"/>
      <c r="S855" s="29"/>
      <c r="T855" s="29"/>
      <c r="U855" s="29"/>
      <c r="V855" s="29"/>
      <c r="W855"/>
      <c r="X855"/>
      <c r="Y855"/>
    </row>
    <row r="856" spans="1:25" ht="12.75" customHeight="1" x14ac:dyDescent="0.25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29"/>
      <c r="R856" s="29"/>
      <c r="S856" s="29"/>
      <c r="T856" s="29"/>
      <c r="U856" s="29"/>
      <c r="V856" s="29"/>
      <c r="W856"/>
      <c r="X856"/>
      <c r="Y856"/>
    </row>
    <row r="857" spans="1:25" ht="12.75" customHeight="1" x14ac:dyDescent="0.25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29"/>
      <c r="R857" s="29"/>
      <c r="S857" s="29"/>
      <c r="T857" s="29"/>
      <c r="U857" s="29"/>
      <c r="V857" s="29"/>
      <c r="W857"/>
      <c r="X857"/>
      <c r="Y857"/>
    </row>
    <row r="858" spans="1:25" ht="12.75" customHeight="1" x14ac:dyDescent="0.25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29"/>
      <c r="R858" s="29"/>
      <c r="S858" s="29"/>
      <c r="T858" s="29"/>
      <c r="U858" s="29"/>
      <c r="V858" s="29"/>
      <c r="W858"/>
      <c r="X858"/>
      <c r="Y858"/>
    </row>
    <row r="859" spans="1:25" ht="12.75" customHeight="1" x14ac:dyDescent="0.25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29"/>
      <c r="R859" s="29"/>
      <c r="S859" s="29"/>
      <c r="T859" s="29"/>
      <c r="U859" s="29"/>
      <c r="V859" s="29"/>
      <c r="W859"/>
      <c r="X859"/>
      <c r="Y859"/>
    </row>
    <row r="860" spans="1:25" ht="12.75" customHeight="1" x14ac:dyDescent="0.25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29"/>
      <c r="R860" s="29"/>
      <c r="S860" s="29"/>
      <c r="T860" s="29"/>
      <c r="U860" s="29"/>
      <c r="V860" s="29"/>
      <c r="W860"/>
      <c r="X860"/>
      <c r="Y860"/>
    </row>
    <row r="861" spans="1:25" ht="12.75" customHeight="1" x14ac:dyDescent="0.25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29"/>
      <c r="R861" s="29"/>
      <c r="S861" s="29"/>
      <c r="T861" s="29"/>
      <c r="U861" s="29"/>
      <c r="V861" s="29"/>
      <c r="W861"/>
      <c r="X861"/>
      <c r="Y861"/>
    </row>
    <row r="862" spans="1:25" ht="12.75" customHeight="1" x14ac:dyDescent="0.25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29"/>
      <c r="R862" s="29"/>
      <c r="S862" s="29"/>
      <c r="T862" s="29"/>
      <c r="U862" s="29"/>
      <c r="V862" s="29"/>
      <c r="W862"/>
      <c r="X862"/>
      <c r="Y862"/>
    </row>
    <row r="863" spans="1:25" ht="12.75" customHeight="1" x14ac:dyDescent="0.25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29"/>
      <c r="R863" s="29"/>
      <c r="S863" s="29"/>
      <c r="T863" s="29"/>
      <c r="U863" s="29"/>
      <c r="V863" s="29"/>
      <c r="W863"/>
      <c r="X863"/>
      <c r="Y863"/>
    </row>
    <row r="864" spans="1:25" ht="12.75" customHeight="1" x14ac:dyDescent="0.25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29"/>
      <c r="R864" s="29"/>
      <c r="S864" s="29"/>
      <c r="T864" s="29"/>
      <c r="U864" s="29"/>
      <c r="V864" s="29"/>
      <c r="W864"/>
      <c r="X864"/>
      <c r="Y864"/>
    </row>
    <row r="865" spans="1:25" ht="12.75" customHeight="1" x14ac:dyDescent="0.25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29"/>
      <c r="R865" s="29"/>
      <c r="S865" s="29"/>
      <c r="T865" s="29"/>
      <c r="U865" s="29"/>
      <c r="V865" s="29"/>
      <c r="W865"/>
      <c r="X865"/>
      <c r="Y865"/>
    </row>
    <row r="866" spans="1:25" ht="12.75" customHeight="1" x14ac:dyDescent="0.25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29"/>
      <c r="R866" s="29"/>
      <c r="S866" s="29"/>
      <c r="T866" s="29"/>
      <c r="U866" s="29"/>
      <c r="V866" s="29"/>
      <c r="W866"/>
      <c r="X866"/>
      <c r="Y866"/>
    </row>
    <row r="867" spans="1:25" ht="12.75" customHeight="1" x14ac:dyDescent="0.25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29"/>
      <c r="R867" s="29"/>
      <c r="S867" s="29"/>
      <c r="T867" s="29"/>
      <c r="U867" s="29"/>
      <c r="V867" s="29"/>
      <c r="W867"/>
      <c r="X867"/>
      <c r="Y867"/>
    </row>
    <row r="868" spans="1:25" ht="12.75" customHeight="1" x14ac:dyDescent="0.25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29"/>
      <c r="R868" s="29"/>
      <c r="S868" s="29"/>
      <c r="T868" s="29"/>
      <c r="U868" s="29"/>
      <c r="V868" s="29"/>
      <c r="W868"/>
      <c r="X868"/>
      <c r="Y868"/>
    </row>
    <row r="869" spans="1:25" ht="12.75" customHeight="1" x14ac:dyDescent="0.25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29"/>
      <c r="R869" s="29"/>
      <c r="S869" s="29"/>
      <c r="T869" s="29"/>
      <c r="U869" s="29"/>
      <c r="V869" s="29"/>
      <c r="W869"/>
      <c r="X869"/>
      <c r="Y869"/>
    </row>
    <row r="870" spans="1:25" ht="12.75" customHeight="1" x14ac:dyDescent="0.25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29"/>
      <c r="R870" s="29"/>
      <c r="S870" s="29"/>
      <c r="T870" s="29"/>
      <c r="U870" s="29"/>
      <c r="V870" s="29"/>
      <c r="W870"/>
      <c r="X870"/>
      <c r="Y870"/>
    </row>
    <row r="871" spans="1:25" ht="12.75" customHeight="1" x14ac:dyDescent="0.25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29"/>
      <c r="R871" s="29"/>
      <c r="S871" s="29"/>
      <c r="T871" s="29"/>
      <c r="U871" s="29"/>
      <c r="V871" s="29"/>
      <c r="W871"/>
      <c r="X871"/>
      <c r="Y871"/>
    </row>
    <row r="872" spans="1:25" ht="12.75" customHeight="1" x14ac:dyDescent="0.25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29"/>
      <c r="R872" s="29"/>
      <c r="S872" s="29"/>
      <c r="T872" s="29"/>
      <c r="U872" s="29"/>
      <c r="V872" s="29"/>
      <c r="W872"/>
      <c r="X872"/>
      <c r="Y872"/>
    </row>
    <row r="873" spans="1:25" ht="12.75" customHeight="1" x14ac:dyDescent="0.25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29"/>
      <c r="R873" s="29"/>
      <c r="S873" s="29"/>
      <c r="T873" s="29"/>
      <c r="U873" s="29"/>
      <c r="V873" s="29"/>
      <c r="W873"/>
      <c r="X873"/>
      <c r="Y873"/>
    </row>
    <row r="874" spans="1:25" ht="12.75" customHeight="1" x14ac:dyDescent="0.25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29"/>
      <c r="R874" s="29"/>
      <c r="S874" s="29"/>
      <c r="T874" s="29"/>
      <c r="U874" s="29"/>
      <c r="V874" s="29"/>
      <c r="W874"/>
      <c r="X874"/>
      <c r="Y874"/>
    </row>
    <row r="875" spans="1:25" ht="12.75" customHeight="1" x14ac:dyDescent="0.25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29"/>
      <c r="R875" s="29"/>
      <c r="S875" s="29"/>
      <c r="T875" s="29"/>
      <c r="U875" s="29"/>
      <c r="V875" s="29"/>
      <c r="W875"/>
      <c r="X875"/>
      <c r="Y875"/>
    </row>
    <row r="876" spans="1:25" ht="12.75" customHeight="1" x14ac:dyDescent="0.25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29"/>
      <c r="R876" s="29"/>
      <c r="S876" s="29"/>
      <c r="T876" s="29"/>
      <c r="U876" s="29"/>
      <c r="V876" s="29"/>
      <c r="W876"/>
      <c r="X876"/>
      <c r="Y876"/>
    </row>
    <row r="877" spans="1:25" ht="12.75" customHeight="1" x14ac:dyDescent="0.25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29"/>
      <c r="R877" s="29"/>
      <c r="S877" s="29"/>
      <c r="T877" s="29"/>
      <c r="U877" s="29"/>
      <c r="V877" s="29"/>
      <c r="W877"/>
      <c r="X877"/>
      <c r="Y877"/>
    </row>
    <row r="878" spans="1:25" ht="12.75" customHeight="1" x14ac:dyDescent="0.25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29"/>
      <c r="R878" s="29"/>
      <c r="S878" s="29"/>
      <c r="T878" s="29"/>
      <c r="U878" s="29"/>
      <c r="V878" s="29"/>
      <c r="W878"/>
      <c r="X878"/>
      <c r="Y878"/>
    </row>
    <row r="879" spans="1:25" ht="12.75" customHeight="1" x14ac:dyDescent="0.25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29"/>
      <c r="R879" s="29"/>
      <c r="S879" s="29"/>
      <c r="T879" s="29"/>
      <c r="U879" s="29"/>
      <c r="V879" s="29"/>
      <c r="W879"/>
      <c r="X879"/>
      <c r="Y879"/>
    </row>
    <row r="880" spans="1:25" ht="12.75" customHeight="1" x14ac:dyDescent="0.25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29"/>
      <c r="R880" s="29"/>
      <c r="S880" s="29"/>
      <c r="T880" s="29"/>
      <c r="U880" s="29"/>
      <c r="V880" s="29"/>
      <c r="W880"/>
      <c r="X880"/>
      <c r="Y880"/>
    </row>
    <row r="881" spans="1:25" ht="12.75" customHeight="1" x14ac:dyDescent="0.25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29"/>
      <c r="R881" s="29"/>
      <c r="S881" s="29"/>
      <c r="T881" s="29"/>
      <c r="U881" s="29"/>
      <c r="V881" s="29"/>
      <c r="W881"/>
      <c r="X881"/>
      <c r="Y881"/>
    </row>
    <row r="882" spans="1:25" ht="12.75" customHeight="1" x14ac:dyDescent="0.25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29"/>
      <c r="R882" s="29"/>
      <c r="S882" s="29"/>
      <c r="T882" s="29"/>
      <c r="U882" s="29"/>
      <c r="V882" s="29"/>
      <c r="W882"/>
      <c r="X882"/>
      <c r="Y882"/>
    </row>
    <row r="883" spans="1:25" ht="12.75" customHeight="1" x14ac:dyDescent="0.25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29"/>
      <c r="R883" s="29"/>
      <c r="S883" s="29"/>
      <c r="T883" s="29"/>
      <c r="U883" s="29"/>
      <c r="V883" s="29"/>
      <c r="W883"/>
      <c r="X883"/>
      <c r="Y883"/>
    </row>
    <row r="884" spans="1:25" ht="12.75" customHeight="1" x14ac:dyDescent="0.25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29"/>
      <c r="R884" s="29"/>
      <c r="S884" s="29"/>
      <c r="T884" s="29"/>
      <c r="U884" s="29"/>
      <c r="V884" s="29"/>
      <c r="W884"/>
      <c r="X884"/>
      <c r="Y884"/>
    </row>
    <row r="885" spans="1:25" ht="12.75" customHeight="1" x14ac:dyDescent="0.25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29"/>
      <c r="R885" s="29"/>
      <c r="S885" s="29"/>
      <c r="T885" s="29"/>
      <c r="U885" s="29"/>
      <c r="V885" s="29"/>
      <c r="W885"/>
      <c r="X885"/>
      <c r="Y885"/>
    </row>
    <row r="886" spans="1:25" ht="12.75" customHeight="1" x14ac:dyDescent="0.25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29"/>
      <c r="R886" s="29"/>
      <c r="S886" s="29"/>
      <c r="T886" s="29"/>
      <c r="U886" s="29"/>
      <c r="V886" s="29"/>
      <c r="W886"/>
      <c r="X886"/>
      <c r="Y886"/>
    </row>
    <row r="887" spans="1:25" ht="12.75" customHeight="1" x14ac:dyDescent="0.25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29"/>
      <c r="R887" s="29"/>
      <c r="S887" s="29"/>
      <c r="T887" s="29"/>
      <c r="U887" s="29"/>
      <c r="V887" s="29"/>
      <c r="W887"/>
      <c r="X887"/>
      <c r="Y887"/>
    </row>
    <row r="888" spans="1:25" ht="12.75" customHeight="1" x14ac:dyDescent="0.25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29"/>
      <c r="R888" s="29"/>
      <c r="S888" s="29"/>
      <c r="T888" s="29"/>
      <c r="U888" s="29"/>
      <c r="V888" s="29"/>
      <c r="W888"/>
      <c r="X888"/>
      <c r="Y888"/>
    </row>
    <row r="889" spans="1:25" ht="12.75" customHeight="1" x14ac:dyDescent="0.25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29"/>
      <c r="R889" s="29"/>
      <c r="S889" s="29"/>
      <c r="T889" s="29"/>
      <c r="U889" s="29"/>
      <c r="V889" s="29"/>
      <c r="W889"/>
      <c r="X889"/>
      <c r="Y889"/>
    </row>
    <row r="890" spans="1:25" ht="12.75" customHeight="1" x14ac:dyDescent="0.25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29"/>
      <c r="R890" s="29"/>
      <c r="S890" s="29"/>
      <c r="T890" s="29"/>
      <c r="U890" s="29"/>
      <c r="V890" s="29"/>
      <c r="W890"/>
      <c r="X890"/>
      <c r="Y890"/>
    </row>
    <row r="891" spans="1:25" ht="12.75" customHeight="1" x14ac:dyDescent="0.25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29"/>
      <c r="R891" s="29"/>
      <c r="S891" s="29"/>
      <c r="T891" s="29"/>
      <c r="U891" s="29"/>
      <c r="V891" s="29"/>
      <c r="W891"/>
      <c r="X891"/>
      <c r="Y891"/>
    </row>
    <row r="892" spans="1:25" ht="12.75" customHeight="1" x14ac:dyDescent="0.25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29"/>
      <c r="R892" s="29"/>
      <c r="S892" s="29"/>
      <c r="T892" s="29"/>
      <c r="U892" s="29"/>
      <c r="V892" s="29"/>
      <c r="W892"/>
      <c r="X892"/>
      <c r="Y892"/>
    </row>
    <row r="893" spans="1:25" ht="12.75" customHeight="1" x14ac:dyDescent="0.25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29"/>
      <c r="R893" s="29"/>
      <c r="S893" s="29"/>
      <c r="T893" s="29"/>
      <c r="U893" s="29"/>
      <c r="V893" s="29"/>
      <c r="W893"/>
      <c r="X893"/>
      <c r="Y893"/>
    </row>
    <row r="894" spans="1:25" ht="12.75" customHeight="1" x14ac:dyDescent="0.25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29"/>
      <c r="R894" s="29"/>
      <c r="S894" s="29"/>
      <c r="T894" s="29"/>
      <c r="U894" s="29"/>
      <c r="V894" s="29"/>
      <c r="W894"/>
      <c r="X894"/>
      <c r="Y894"/>
    </row>
    <row r="895" spans="1:25" ht="12.75" customHeight="1" x14ac:dyDescent="0.25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29"/>
      <c r="R895" s="29"/>
      <c r="S895" s="29"/>
      <c r="T895" s="29"/>
      <c r="U895" s="29"/>
      <c r="V895" s="29"/>
      <c r="W895"/>
      <c r="X895"/>
      <c r="Y895"/>
    </row>
    <row r="896" spans="1:25" ht="12.75" customHeight="1" x14ac:dyDescent="0.25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29"/>
      <c r="R896" s="29"/>
      <c r="S896" s="29"/>
      <c r="T896" s="29"/>
      <c r="U896" s="29"/>
      <c r="V896" s="29"/>
      <c r="W896"/>
      <c r="X896"/>
      <c r="Y896"/>
    </row>
    <row r="897" spans="1:25" ht="12.75" customHeight="1" x14ac:dyDescent="0.25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29"/>
      <c r="R897" s="29"/>
      <c r="S897" s="29"/>
      <c r="T897" s="29"/>
      <c r="U897" s="29"/>
      <c r="V897" s="29"/>
      <c r="W897"/>
      <c r="X897"/>
      <c r="Y897"/>
    </row>
    <row r="898" spans="1:25" ht="12.75" customHeight="1" x14ac:dyDescent="0.25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29"/>
      <c r="R898" s="29"/>
      <c r="S898" s="29"/>
      <c r="T898" s="29"/>
      <c r="U898" s="29"/>
      <c r="V898" s="29"/>
      <c r="W898"/>
      <c r="X898"/>
      <c r="Y898"/>
    </row>
    <row r="899" spans="1:25" ht="12.75" customHeight="1" x14ac:dyDescent="0.25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29"/>
      <c r="R899" s="29"/>
      <c r="S899" s="29"/>
      <c r="T899" s="29"/>
      <c r="U899" s="29"/>
      <c r="V899" s="29"/>
      <c r="W899"/>
      <c r="X899"/>
      <c r="Y899"/>
    </row>
    <row r="900" spans="1:25" ht="12.75" customHeight="1" x14ac:dyDescent="0.25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29"/>
      <c r="R900" s="29"/>
      <c r="S900" s="29"/>
      <c r="T900" s="29"/>
      <c r="U900" s="29"/>
      <c r="V900" s="29"/>
      <c r="W900"/>
      <c r="X900"/>
      <c r="Y900"/>
    </row>
    <row r="901" spans="1:25" ht="12.75" customHeight="1" x14ac:dyDescent="0.25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29"/>
      <c r="R901" s="29"/>
      <c r="S901" s="29"/>
      <c r="T901" s="29"/>
      <c r="U901" s="29"/>
      <c r="V901" s="29"/>
      <c r="W901"/>
      <c r="X901"/>
      <c r="Y901"/>
    </row>
    <row r="902" spans="1:25" ht="12.75" customHeight="1" x14ac:dyDescent="0.25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29"/>
      <c r="R902" s="29"/>
      <c r="S902" s="29"/>
      <c r="T902" s="29"/>
      <c r="U902" s="29"/>
      <c r="V902" s="29"/>
      <c r="W902"/>
      <c r="X902"/>
      <c r="Y902"/>
    </row>
    <row r="903" spans="1:25" ht="12.75" customHeight="1" x14ac:dyDescent="0.25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29"/>
      <c r="R903" s="29"/>
      <c r="S903" s="29"/>
      <c r="T903" s="29"/>
      <c r="U903" s="29"/>
      <c r="V903" s="29"/>
      <c r="W903"/>
      <c r="X903"/>
      <c r="Y903"/>
    </row>
    <row r="904" spans="1:25" ht="12.75" customHeight="1" x14ac:dyDescent="0.25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29"/>
      <c r="R904" s="29"/>
      <c r="S904" s="29"/>
      <c r="T904" s="29"/>
      <c r="U904" s="29"/>
      <c r="V904" s="29"/>
      <c r="W904"/>
      <c r="X904"/>
      <c r="Y904"/>
    </row>
    <row r="905" spans="1:25" ht="12.75" customHeight="1" x14ac:dyDescent="0.25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29"/>
      <c r="R905" s="29"/>
      <c r="S905" s="29"/>
      <c r="T905" s="29"/>
      <c r="U905" s="29"/>
      <c r="V905" s="29"/>
      <c r="W905"/>
      <c r="X905"/>
      <c r="Y905"/>
    </row>
    <row r="906" spans="1:25" ht="12.75" customHeight="1" x14ac:dyDescent="0.25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29"/>
      <c r="R906" s="29"/>
      <c r="S906" s="29"/>
      <c r="T906" s="29"/>
      <c r="U906" s="29"/>
      <c r="V906" s="29"/>
      <c r="W906"/>
      <c r="X906"/>
      <c r="Y906"/>
    </row>
    <row r="907" spans="1:25" ht="12.75" customHeight="1" x14ac:dyDescent="0.25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29"/>
      <c r="R907" s="29"/>
      <c r="S907" s="29"/>
      <c r="T907" s="29"/>
      <c r="U907" s="29"/>
      <c r="V907" s="29"/>
      <c r="W907"/>
      <c r="X907"/>
      <c r="Y907"/>
    </row>
    <row r="908" spans="1:25" ht="12.75" customHeight="1" x14ac:dyDescent="0.25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29"/>
      <c r="R908" s="29"/>
      <c r="S908" s="29"/>
      <c r="T908" s="29"/>
      <c r="U908" s="29"/>
      <c r="V908" s="29"/>
      <c r="W908"/>
      <c r="X908"/>
      <c r="Y908"/>
    </row>
    <row r="909" spans="1:25" ht="12.75" customHeight="1" x14ac:dyDescent="0.25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29"/>
      <c r="R909" s="29"/>
      <c r="S909" s="29"/>
      <c r="T909" s="29"/>
      <c r="U909" s="29"/>
      <c r="V909" s="29"/>
      <c r="W909"/>
      <c r="X909"/>
      <c r="Y909"/>
    </row>
    <row r="910" spans="1:25" ht="12.75" customHeight="1" x14ac:dyDescent="0.25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29"/>
      <c r="R910" s="29"/>
      <c r="S910" s="29"/>
      <c r="T910" s="29"/>
      <c r="U910" s="29"/>
      <c r="V910" s="29"/>
      <c r="W910"/>
      <c r="X910"/>
      <c r="Y910"/>
    </row>
    <row r="911" spans="1:25" ht="12.75" customHeight="1" x14ac:dyDescent="0.25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29"/>
      <c r="R911" s="29"/>
      <c r="S911" s="29"/>
      <c r="T911" s="29"/>
      <c r="U911" s="29"/>
      <c r="V911" s="29"/>
      <c r="W911"/>
      <c r="X911"/>
      <c r="Y911"/>
    </row>
    <row r="912" spans="1:25" ht="12.75" customHeight="1" x14ac:dyDescent="0.25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29"/>
      <c r="R912" s="29"/>
      <c r="S912" s="29"/>
      <c r="T912" s="29"/>
      <c r="U912" s="29"/>
      <c r="V912" s="29"/>
      <c r="W912"/>
      <c r="X912"/>
      <c r="Y912"/>
    </row>
    <row r="913" spans="1:25" ht="12.75" customHeight="1" x14ac:dyDescent="0.25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29"/>
      <c r="R913" s="29"/>
      <c r="S913" s="29"/>
      <c r="T913" s="29"/>
      <c r="U913" s="29"/>
      <c r="V913" s="29"/>
      <c r="W913"/>
      <c r="X913"/>
      <c r="Y913"/>
    </row>
    <row r="914" spans="1:25" ht="12.75" customHeight="1" x14ac:dyDescent="0.25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29"/>
      <c r="R914" s="29"/>
      <c r="S914" s="29"/>
      <c r="T914" s="29"/>
      <c r="U914" s="29"/>
      <c r="V914" s="29"/>
      <c r="W914"/>
      <c r="X914"/>
      <c r="Y914"/>
    </row>
    <row r="915" spans="1:25" ht="12.75" customHeight="1" x14ac:dyDescent="0.25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29"/>
      <c r="R915" s="29"/>
      <c r="S915" s="29"/>
      <c r="T915" s="29"/>
      <c r="U915" s="29"/>
      <c r="V915" s="29"/>
      <c r="W915"/>
      <c r="X915"/>
      <c r="Y915"/>
    </row>
    <row r="916" spans="1:25" ht="12.75" customHeight="1" x14ac:dyDescent="0.25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29"/>
      <c r="R916" s="29"/>
      <c r="S916" s="29"/>
      <c r="T916" s="29"/>
      <c r="U916" s="29"/>
      <c r="V916" s="29"/>
      <c r="W916"/>
      <c r="X916"/>
      <c r="Y916"/>
    </row>
    <row r="917" spans="1:25" ht="12.75" customHeight="1" x14ac:dyDescent="0.25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29"/>
      <c r="R917" s="29"/>
      <c r="S917" s="29"/>
      <c r="T917" s="29"/>
      <c r="U917" s="29"/>
      <c r="V917" s="29"/>
      <c r="W917"/>
      <c r="X917"/>
      <c r="Y917"/>
    </row>
    <row r="918" spans="1:25" ht="12.75" customHeight="1" x14ac:dyDescent="0.25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29"/>
      <c r="R918" s="29"/>
      <c r="S918" s="29"/>
      <c r="T918" s="29"/>
      <c r="U918" s="29"/>
      <c r="V918" s="29"/>
      <c r="W918"/>
      <c r="X918"/>
      <c r="Y918"/>
    </row>
    <row r="919" spans="1:25" ht="12.75" customHeight="1" x14ac:dyDescent="0.25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29"/>
      <c r="R919" s="29"/>
      <c r="S919" s="29"/>
      <c r="T919" s="29"/>
      <c r="U919" s="29"/>
      <c r="V919" s="29"/>
      <c r="W919"/>
      <c r="X919"/>
      <c r="Y919"/>
    </row>
    <row r="920" spans="1:25" ht="12.75" customHeight="1" x14ac:dyDescent="0.25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29"/>
      <c r="R920" s="29"/>
      <c r="S920" s="29"/>
      <c r="T920" s="29"/>
      <c r="U920" s="29"/>
      <c r="V920" s="29"/>
      <c r="W920"/>
      <c r="X920"/>
      <c r="Y920"/>
    </row>
    <row r="921" spans="1:25" ht="12.75" customHeight="1" x14ac:dyDescent="0.25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29"/>
      <c r="R921" s="29"/>
      <c r="S921" s="29"/>
      <c r="T921" s="29"/>
      <c r="U921" s="29"/>
      <c r="V921" s="29"/>
      <c r="W921"/>
      <c r="X921"/>
      <c r="Y921"/>
    </row>
    <row r="922" spans="1:25" ht="12.75" customHeight="1" x14ac:dyDescent="0.25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29"/>
      <c r="R922" s="29"/>
      <c r="S922" s="29"/>
      <c r="T922" s="29"/>
      <c r="U922" s="29"/>
      <c r="V922" s="29"/>
      <c r="W922"/>
      <c r="X922"/>
      <c r="Y922"/>
    </row>
    <row r="923" spans="1:25" ht="12.75" customHeight="1" x14ac:dyDescent="0.25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29"/>
      <c r="R923" s="29"/>
      <c r="S923" s="29"/>
      <c r="T923" s="29"/>
      <c r="U923" s="29"/>
      <c r="V923" s="29"/>
      <c r="W923"/>
      <c r="X923"/>
      <c r="Y923"/>
    </row>
    <row r="924" spans="1:25" ht="12.75" customHeight="1" x14ac:dyDescent="0.25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29"/>
      <c r="R924" s="29"/>
      <c r="S924" s="29"/>
      <c r="T924" s="29"/>
      <c r="U924" s="29"/>
      <c r="V924" s="29"/>
      <c r="W924"/>
      <c r="X924"/>
      <c r="Y924"/>
    </row>
    <row r="925" spans="1:25" ht="12.75" customHeight="1" x14ac:dyDescent="0.25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29"/>
      <c r="R925" s="29"/>
      <c r="S925" s="29"/>
      <c r="T925" s="29"/>
      <c r="U925" s="29"/>
      <c r="V925" s="29"/>
      <c r="W925"/>
      <c r="X925"/>
      <c r="Y925"/>
    </row>
    <row r="926" spans="1:25" ht="12.75" customHeight="1" x14ac:dyDescent="0.25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29"/>
      <c r="R926" s="29"/>
      <c r="S926" s="29"/>
      <c r="T926" s="29"/>
      <c r="U926" s="29"/>
      <c r="V926" s="29"/>
      <c r="W926"/>
      <c r="X926"/>
      <c r="Y926"/>
    </row>
    <row r="927" spans="1:25" ht="12.75" customHeight="1" x14ac:dyDescent="0.25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29"/>
      <c r="R927" s="29"/>
      <c r="S927" s="29"/>
      <c r="T927" s="29"/>
      <c r="U927" s="29"/>
      <c r="V927" s="29"/>
      <c r="W927"/>
      <c r="X927"/>
      <c r="Y927"/>
    </row>
    <row r="928" spans="1:25" ht="12.75" customHeight="1" x14ac:dyDescent="0.25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29"/>
      <c r="R928" s="29"/>
      <c r="S928" s="29"/>
      <c r="T928" s="29"/>
      <c r="U928" s="29"/>
      <c r="V928" s="29"/>
      <c r="W928"/>
      <c r="X928"/>
      <c r="Y928"/>
    </row>
    <row r="929" spans="1:25" ht="12.75" customHeight="1" x14ac:dyDescent="0.25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29"/>
      <c r="R929" s="29"/>
      <c r="S929" s="29"/>
      <c r="T929" s="29"/>
      <c r="U929" s="29"/>
      <c r="V929" s="29"/>
      <c r="W929"/>
      <c r="X929"/>
      <c r="Y929"/>
    </row>
    <row r="930" spans="1:25" ht="12.75" customHeight="1" x14ac:dyDescent="0.25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29"/>
      <c r="R930" s="29"/>
      <c r="S930" s="29"/>
      <c r="T930" s="29"/>
      <c r="U930" s="29"/>
      <c r="V930" s="29"/>
      <c r="W930"/>
      <c r="X930"/>
      <c r="Y930"/>
    </row>
    <row r="931" spans="1:25" ht="12.75" customHeight="1" x14ac:dyDescent="0.25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29"/>
      <c r="R931" s="29"/>
      <c r="S931" s="29"/>
      <c r="T931" s="29"/>
      <c r="U931" s="29"/>
      <c r="V931" s="29"/>
      <c r="W931"/>
      <c r="X931"/>
      <c r="Y931"/>
    </row>
    <row r="932" spans="1:25" ht="12.75" customHeight="1" x14ac:dyDescent="0.25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29"/>
      <c r="R932" s="29"/>
      <c r="S932" s="29"/>
      <c r="T932" s="29"/>
      <c r="U932" s="29"/>
      <c r="V932" s="29"/>
      <c r="W932"/>
      <c r="X932"/>
      <c r="Y932"/>
    </row>
    <row r="933" spans="1:25" ht="12.75" customHeight="1" x14ac:dyDescent="0.25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29"/>
      <c r="R933" s="29"/>
      <c r="S933" s="29"/>
      <c r="T933" s="29"/>
      <c r="U933" s="29"/>
      <c r="V933" s="29"/>
      <c r="W933"/>
      <c r="X933"/>
      <c r="Y933"/>
    </row>
    <row r="934" spans="1:25" ht="12.75" customHeight="1" x14ac:dyDescent="0.25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29"/>
      <c r="R934" s="29"/>
      <c r="S934" s="29"/>
      <c r="T934" s="29"/>
      <c r="U934" s="29"/>
      <c r="V934" s="29"/>
      <c r="W934"/>
      <c r="X934"/>
      <c r="Y934"/>
    </row>
    <row r="935" spans="1:25" ht="12.75" customHeight="1" x14ac:dyDescent="0.25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29"/>
      <c r="R935" s="29"/>
      <c r="S935" s="29"/>
      <c r="T935" s="29"/>
      <c r="U935" s="29"/>
      <c r="V935" s="29"/>
      <c r="W935"/>
      <c r="X935"/>
      <c r="Y935"/>
    </row>
    <row r="936" spans="1:25" ht="12.75" customHeight="1" x14ac:dyDescent="0.25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29"/>
      <c r="R936" s="29"/>
      <c r="S936" s="29"/>
      <c r="T936" s="29"/>
      <c r="U936" s="29"/>
      <c r="V936" s="29"/>
      <c r="W936"/>
      <c r="X936"/>
      <c r="Y936"/>
    </row>
    <row r="937" spans="1:25" ht="12.75" customHeight="1" x14ac:dyDescent="0.25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29"/>
      <c r="R937" s="29"/>
      <c r="S937" s="29"/>
      <c r="T937" s="29"/>
      <c r="U937" s="29"/>
      <c r="V937" s="29"/>
      <c r="W937"/>
      <c r="X937"/>
      <c r="Y937"/>
    </row>
    <row r="938" spans="1:25" ht="12.75" customHeight="1" x14ac:dyDescent="0.25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29"/>
      <c r="R938" s="29"/>
      <c r="S938" s="29"/>
      <c r="T938" s="29"/>
      <c r="U938" s="29"/>
      <c r="V938" s="29"/>
      <c r="W938"/>
      <c r="X938"/>
      <c r="Y938"/>
    </row>
    <row r="939" spans="1:25" ht="12.75" customHeight="1" x14ac:dyDescent="0.25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29"/>
      <c r="R939" s="29"/>
      <c r="S939" s="29"/>
      <c r="T939" s="29"/>
      <c r="U939" s="29"/>
      <c r="V939" s="29"/>
      <c r="W939"/>
      <c r="X939"/>
      <c r="Y939"/>
    </row>
    <row r="940" spans="1:25" ht="12.75" customHeight="1" x14ac:dyDescent="0.25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29"/>
      <c r="R940" s="29"/>
      <c r="S940" s="29"/>
      <c r="T940" s="29"/>
      <c r="U940" s="29"/>
      <c r="V940" s="29"/>
      <c r="W940"/>
      <c r="X940"/>
      <c r="Y940"/>
    </row>
    <row r="941" spans="1:25" ht="12.75" customHeight="1" x14ac:dyDescent="0.25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29"/>
      <c r="R941" s="29"/>
      <c r="S941" s="29"/>
      <c r="T941" s="29"/>
      <c r="U941" s="29"/>
      <c r="V941" s="29"/>
      <c r="W941"/>
      <c r="X941"/>
      <c r="Y941"/>
    </row>
    <row r="942" spans="1:25" ht="12.75" customHeight="1" x14ac:dyDescent="0.25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29"/>
      <c r="R942" s="29"/>
      <c r="S942" s="29"/>
      <c r="T942" s="29"/>
      <c r="U942" s="29"/>
      <c r="V942" s="29"/>
      <c r="W942"/>
      <c r="X942"/>
      <c r="Y942"/>
    </row>
    <row r="943" spans="1:25" ht="12.75" customHeight="1" x14ac:dyDescent="0.25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29"/>
      <c r="R943" s="29"/>
      <c r="S943" s="29"/>
      <c r="T943" s="29"/>
      <c r="U943" s="29"/>
      <c r="V943" s="29"/>
      <c r="W943"/>
      <c r="X943"/>
      <c r="Y943"/>
    </row>
    <row r="944" spans="1:25" ht="12.75" customHeight="1" x14ac:dyDescent="0.25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29"/>
      <c r="R944" s="29"/>
      <c r="S944" s="29"/>
      <c r="T944" s="29"/>
      <c r="U944" s="29"/>
      <c r="V944" s="29"/>
      <c r="W944"/>
      <c r="X944"/>
      <c r="Y944"/>
    </row>
    <row r="945" spans="1:25" ht="12.75" customHeight="1" x14ac:dyDescent="0.25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29"/>
      <c r="R945" s="29"/>
      <c r="S945" s="29"/>
      <c r="T945" s="29"/>
      <c r="U945" s="29"/>
      <c r="V945" s="29"/>
      <c r="W945"/>
      <c r="X945"/>
      <c r="Y945"/>
    </row>
    <row r="951" spans="1:25" ht="15" customHeight="1" x14ac:dyDescent="0.25">
      <c r="W951"/>
      <c r="X951"/>
      <c r="Y951"/>
    </row>
    <row r="952" spans="1:25" ht="15" customHeight="1" x14ac:dyDescent="0.25">
      <c r="W952"/>
      <c r="X952"/>
      <c r="Y952"/>
    </row>
    <row r="953" spans="1:25" ht="15" customHeight="1" x14ac:dyDescent="0.25">
      <c r="W953"/>
      <c r="X953"/>
      <c r="Y953"/>
    </row>
    <row r="954" spans="1:25" ht="15" customHeight="1" x14ac:dyDescent="0.25">
      <c r="W954"/>
      <c r="X954"/>
      <c r="Y954"/>
    </row>
  </sheetData>
  <sortState ref="A2:W76">
    <sortCondition ref="B47"/>
  </sortState>
  <phoneticPr fontId="6" type="noConversion"/>
  <conditionalFormatting sqref="S2:S76 V2:V76 Y2:Y76">
    <cfRule type="cellIs" dxfId="35" priority="2" operator="equal">
      <formula>0</formula>
    </cfRule>
    <cfRule type="cellIs" dxfId="34" priority="3" operator="greaterThan">
      <formula>0</formula>
    </cfRule>
    <cfRule type="cellIs" dxfId="33" priority="4" operator="lessThan">
      <formula>0</formula>
    </cfRule>
  </conditionalFormatting>
  <conditionalFormatting sqref="E2:E76">
    <cfRule type="duplicateValues" dxfId="32" priority="1"/>
  </conditionalFormatting>
  <pageMargins left="0.7" right="0.7" top="0.75" bottom="0.75" header="0" footer="0"/>
  <pageSetup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L15"/>
  <sheetViews>
    <sheetView tabSelected="1" topLeftCell="E1" workbookViewId="0">
      <selection activeCell="L11" sqref="L11"/>
    </sheetView>
  </sheetViews>
  <sheetFormatPr baseColWidth="10" defaultRowHeight="13.2" x14ac:dyDescent="0.25"/>
  <cols>
    <col min="7" max="7" width="19" bestFit="1" customWidth="1"/>
    <col min="8" max="9" width="28.6640625" bestFit="1" customWidth="1"/>
  </cols>
  <sheetData>
    <row r="1" spans="2:12" ht="13.8" thickBot="1" x14ac:dyDescent="0.3">
      <c r="B1" t="s">
        <v>41</v>
      </c>
      <c r="C1" t="s">
        <v>42</v>
      </c>
      <c r="E1" t="s">
        <v>55</v>
      </c>
      <c r="G1" t="s">
        <v>40</v>
      </c>
      <c r="H1" s="46" t="s">
        <v>65</v>
      </c>
      <c r="I1" s="46" t="s">
        <v>231</v>
      </c>
      <c r="J1">
        <f>Calendrier!F2</f>
        <v>2025</v>
      </c>
      <c r="K1" s="85" t="s">
        <v>244</v>
      </c>
      <c r="L1" s="46" t="s">
        <v>245</v>
      </c>
    </row>
    <row r="2" spans="2:12" ht="13.8" thickBot="1" x14ac:dyDescent="0.3">
      <c r="B2" t="s">
        <v>43</v>
      </c>
      <c r="C2">
        <v>1</v>
      </c>
      <c r="E2">
        <v>2020</v>
      </c>
      <c r="G2" t="s">
        <v>59</v>
      </c>
      <c r="H2" s="44" t="s">
        <v>22</v>
      </c>
      <c r="K2" s="86" t="s">
        <v>246</v>
      </c>
      <c r="L2" s="46" t="s">
        <v>247</v>
      </c>
    </row>
    <row r="3" spans="2:12" ht="13.8" thickBot="1" x14ac:dyDescent="0.3">
      <c r="B3" t="s">
        <v>44</v>
      </c>
      <c r="C3">
        <v>2</v>
      </c>
      <c r="E3">
        <v>2021</v>
      </c>
      <c r="G3" t="s">
        <v>60</v>
      </c>
      <c r="H3" s="45" t="s">
        <v>28</v>
      </c>
      <c r="I3" s="57" t="s">
        <v>232</v>
      </c>
      <c r="J3" s="58">
        <f>DATE($J$1,1,1)</f>
        <v>45658</v>
      </c>
      <c r="K3" s="87" t="s">
        <v>248</v>
      </c>
      <c r="L3" s="46" t="s">
        <v>249</v>
      </c>
    </row>
    <row r="4" spans="2:12" ht="13.8" thickBot="1" x14ac:dyDescent="0.3">
      <c r="B4" t="s">
        <v>45</v>
      </c>
      <c r="C4">
        <v>3</v>
      </c>
      <c r="E4">
        <v>2022</v>
      </c>
      <c r="G4" t="s">
        <v>61</v>
      </c>
      <c r="H4" s="44" t="s">
        <v>27</v>
      </c>
      <c r="I4" s="57" t="s">
        <v>233</v>
      </c>
      <c r="J4" s="58">
        <f>ROUND(DATE($J$1,4,MOD(234-11*MOD($J$1,19),30))/7,)*7-6</f>
        <v>45767</v>
      </c>
      <c r="K4" s="88" t="s">
        <v>250</v>
      </c>
      <c r="L4" s="46" t="s">
        <v>252</v>
      </c>
    </row>
    <row r="5" spans="2:12" ht="13.8" thickBot="1" x14ac:dyDescent="0.3">
      <c r="B5" t="s">
        <v>46</v>
      </c>
      <c r="C5">
        <v>4</v>
      </c>
      <c r="E5">
        <v>2023</v>
      </c>
      <c r="G5" t="s">
        <v>62</v>
      </c>
      <c r="H5" s="44" t="s">
        <v>16</v>
      </c>
      <c r="I5" s="57" t="s">
        <v>234</v>
      </c>
      <c r="J5" s="58">
        <f>J4+1</f>
        <v>45768</v>
      </c>
      <c r="K5" s="89" t="s">
        <v>251</v>
      </c>
      <c r="L5" s="46" t="s">
        <v>253</v>
      </c>
    </row>
    <row r="6" spans="2:12" ht="13.8" thickBot="1" x14ac:dyDescent="0.3">
      <c r="B6" t="s">
        <v>47</v>
      </c>
      <c r="C6">
        <v>5</v>
      </c>
      <c r="E6">
        <v>2024</v>
      </c>
      <c r="G6" t="s">
        <v>63</v>
      </c>
      <c r="H6" s="44" t="s">
        <v>23</v>
      </c>
      <c r="I6" s="57" t="s">
        <v>235</v>
      </c>
      <c r="J6" s="58">
        <f>DATE($J$1,5,1)</f>
        <v>45778</v>
      </c>
      <c r="K6" s="90" t="s">
        <v>254</v>
      </c>
      <c r="L6" s="46" t="s">
        <v>254</v>
      </c>
    </row>
    <row r="7" spans="2:12" ht="13.8" thickBot="1" x14ac:dyDescent="0.3">
      <c r="B7" t="s">
        <v>48</v>
      </c>
      <c r="C7">
        <v>6</v>
      </c>
      <c r="E7">
        <v>2025</v>
      </c>
      <c r="G7" t="s">
        <v>64</v>
      </c>
      <c r="H7" s="44" t="s">
        <v>25</v>
      </c>
      <c r="I7" s="59">
        <v>43959</v>
      </c>
      <c r="J7" s="58">
        <f>DATE($J$1,5,8)</f>
        <v>45785</v>
      </c>
      <c r="K7" s="101" t="s">
        <v>255</v>
      </c>
      <c r="L7" s="46" t="s">
        <v>256</v>
      </c>
    </row>
    <row r="8" spans="2:12" x14ac:dyDescent="0.25">
      <c r="B8" t="s">
        <v>49</v>
      </c>
      <c r="C8">
        <v>7</v>
      </c>
      <c r="E8">
        <v>2026</v>
      </c>
      <c r="I8" s="57" t="s">
        <v>236</v>
      </c>
      <c r="J8" s="58">
        <f>J4+39</f>
        <v>45806</v>
      </c>
      <c r="K8" s="100"/>
    </row>
    <row r="9" spans="2:12" x14ac:dyDescent="0.25">
      <c r="B9" t="s">
        <v>50</v>
      </c>
      <c r="C9">
        <v>8</v>
      </c>
      <c r="E9">
        <v>2027</v>
      </c>
      <c r="I9" s="57" t="s">
        <v>237</v>
      </c>
      <c r="J9" s="58">
        <f>J4+49</f>
        <v>45816</v>
      </c>
      <c r="K9" s="100"/>
    </row>
    <row r="10" spans="2:12" x14ac:dyDescent="0.25">
      <c r="B10" t="s">
        <v>51</v>
      </c>
      <c r="C10">
        <v>9</v>
      </c>
      <c r="E10">
        <v>2028</v>
      </c>
      <c r="I10" s="57" t="s">
        <v>238</v>
      </c>
      <c r="J10" s="58">
        <f>J4+50</f>
        <v>45817</v>
      </c>
    </row>
    <row r="11" spans="2:12" x14ac:dyDescent="0.25">
      <c r="B11" t="s">
        <v>52</v>
      </c>
      <c r="C11">
        <v>10</v>
      </c>
      <c r="E11">
        <v>2029</v>
      </c>
      <c r="I11" s="59">
        <v>44026</v>
      </c>
      <c r="J11" s="58">
        <f>DATE($J$1,7,14)</f>
        <v>45852</v>
      </c>
    </row>
    <row r="12" spans="2:12" x14ac:dyDescent="0.25">
      <c r="B12" t="s">
        <v>53</v>
      </c>
      <c r="C12">
        <v>11</v>
      </c>
      <c r="E12">
        <v>2030</v>
      </c>
      <c r="I12" s="57" t="s">
        <v>239</v>
      </c>
      <c r="J12" s="58">
        <f>DATE($J$1,8,15)</f>
        <v>45884</v>
      </c>
    </row>
    <row r="13" spans="2:12" x14ac:dyDescent="0.25">
      <c r="B13" t="s">
        <v>54</v>
      </c>
      <c r="C13">
        <v>12</v>
      </c>
      <c r="E13">
        <v>2031</v>
      </c>
      <c r="I13" s="57" t="s">
        <v>240</v>
      </c>
      <c r="J13" s="58">
        <f>DATE($J$1,11,1)</f>
        <v>45962</v>
      </c>
    </row>
    <row r="14" spans="2:12" x14ac:dyDescent="0.25">
      <c r="I14" s="60">
        <v>44146</v>
      </c>
      <c r="J14" s="58">
        <f>DATE($J$1,11,11)</f>
        <v>45972</v>
      </c>
    </row>
    <row r="15" spans="2:12" x14ac:dyDescent="0.25">
      <c r="I15" s="60">
        <v>44190</v>
      </c>
      <c r="J15" s="58">
        <f>DATE($J$1,12,25)</f>
        <v>46016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N37"/>
  <sheetViews>
    <sheetView zoomScaleNormal="100" workbookViewId="0">
      <selection activeCell="A2" sqref="A2:D4"/>
    </sheetView>
  </sheetViews>
  <sheetFormatPr baseColWidth="10" defaultRowHeight="13.2" x14ac:dyDescent="0.25"/>
  <cols>
    <col min="1" max="1" width="5.77734375" customWidth="1"/>
    <col min="2" max="5" width="10.77734375" customWidth="1"/>
    <col min="6" max="6" width="10.77734375" style="41" customWidth="1"/>
    <col min="7" max="40" width="4.6640625" customWidth="1"/>
  </cols>
  <sheetData>
    <row r="1" spans="1:40" ht="13.8" thickBot="1" x14ac:dyDescent="0.3"/>
    <row r="2" spans="1:40" ht="13.8" thickBot="1" x14ac:dyDescent="0.3">
      <c r="A2" s="98"/>
      <c r="B2" s="98"/>
      <c r="C2" s="98"/>
      <c r="D2" s="99"/>
      <c r="E2" s="42" t="s">
        <v>56</v>
      </c>
      <c r="F2" s="43">
        <v>2025</v>
      </c>
      <c r="H2" s="85" t="s">
        <v>244</v>
      </c>
      <c r="I2" s="46" t="s">
        <v>245</v>
      </c>
      <c r="L2" s="88" t="s">
        <v>250</v>
      </c>
      <c r="M2" s="46" t="s">
        <v>252</v>
      </c>
      <c r="Q2" s="101" t="s">
        <v>255</v>
      </c>
      <c r="R2" s="46" t="s">
        <v>256</v>
      </c>
    </row>
    <row r="3" spans="1:40" ht="13.8" thickBot="1" x14ac:dyDescent="0.3">
      <c r="A3" s="98"/>
      <c r="B3" s="98"/>
      <c r="C3" s="98"/>
      <c r="D3" s="99"/>
      <c r="E3" s="42" t="s">
        <v>57</v>
      </c>
      <c r="F3" s="55" t="s">
        <v>53</v>
      </c>
      <c r="H3" s="86" t="s">
        <v>246</v>
      </c>
      <c r="I3" s="46" t="s">
        <v>247</v>
      </c>
      <c r="L3" s="89" t="s">
        <v>251</v>
      </c>
      <c r="M3" s="46" t="s">
        <v>253</v>
      </c>
      <c r="Q3" s="100"/>
    </row>
    <row r="4" spans="1:40" ht="13.8" thickBot="1" x14ac:dyDescent="0.3">
      <c r="A4" s="98"/>
      <c r="B4" s="98"/>
      <c r="C4" s="98"/>
      <c r="D4" s="99"/>
      <c r="E4" s="71" t="s">
        <v>58</v>
      </c>
      <c r="F4" s="43" t="s">
        <v>62</v>
      </c>
      <c r="H4" s="87" t="s">
        <v>248</v>
      </c>
      <c r="I4" s="46" t="s">
        <v>249</v>
      </c>
      <c r="L4" s="90" t="s">
        <v>254</v>
      </c>
      <c r="M4" s="46" t="s">
        <v>254</v>
      </c>
      <c r="Q4" s="100"/>
    </row>
    <row r="5" spans="1:40" ht="13.8" thickBot="1" x14ac:dyDescent="0.3"/>
    <row r="6" spans="1:40" ht="73.95" customHeight="1" thickBot="1" x14ac:dyDescent="0.3">
      <c r="A6" s="95" t="str">
        <f>F4</f>
        <v xml:space="preserve">Safran Saclay </v>
      </c>
      <c r="B6" s="96"/>
      <c r="C6" s="96"/>
      <c r="D6" s="96"/>
      <c r="E6" s="96"/>
      <c r="F6" s="97"/>
      <c r="G6" s="63">
        <f>DATEVALUE(COLUMNS($B:B)&amp;$F$3&amp;$F$2)</f>
        <v>45962</v>
      </c>
      <c r="H6" s="56">
        <f>IF(G6="","",IF(MONTH(G6+1)&lt;&gt;MONTH(G6),"",G6+1))</f>
        <v>45963</v>
      </c>
      <c r="I6" s="56">
        <f t="shared" ref="I6:AK6" si="0">IF(H6="","",IF(MONTH(H6+1)&lt;&gt;MONTH(H6),"",H6+1))</f>
        <v>45964</v>
      </c>
      <c r="J6" s="56">
        <f t="shared" si="0"/>
        <v>45965</v>
      </c>
      <c r="K6" s="56">
        <f t="shared" si="0"/>
        <v>45966</v>
      </c>
      <c r="L6" s="56">
        <f t="shared" si="0"/>
        <v>45967</v>
      </c>
      <c r="M6" s="56">
        <f t="shared" si="0"/>
        <v>45968</v>
      </c>
      <c r="N6" s="56">
        <f t="shared" si="0"/>
        <v>45969</v>
      </c>
      <c r="O6" s="56">
        <f t="shared" si="0"/>
        <v>45970</v>
      </c>
      <c r="P6" s="56">
        <f t="shared" si="0"/>
        <v>45971</v>
      </c>
      <c r="Q6" s="56">
        <f t="shared" si="0"/>
        <v>45972</v>
      </c>
      <c r="R6" s="56">
        <f t="shared" si="0"/>
        <v>45973</v>
      </c>
      <c r="S6" s="56">
        <f t="shared" si="0"/>
        <v>45974</v>
      </c>
      <c r="T6" s="56">
        <f t="shared" si="0"/>
        <v>45975</v>
      </c>
      <c r="U6" s="56">
        <f t="shared" si="0"/>
        <v>45976</v>
      </c>
      <c r="V6" s="56">
        <f t="shared" si="0"/>
        <v>45977</v>
      </c>
      <c r="W6" s="56">
        <f t="shared" si="0"/>
        <v>45978</v>
      </c>
      <c r="X6" s="56">
        <f t="shared" si="0"/>
        <v>45979</v>
      </c>
      <c r="Y6" s="56">
        <f t="shared" si="0"/>
        <v>45980</v>
      </c>
      <c r="Z6" s="56">
        <f t="shared" si="0"/>
        <v>45981</v>
      </c>
      <c r="AA6" s="56">
        <f t="shared" si="0"/>
        <v>45982</v>
      </c>
      <c r="AB6" s="56">
        <f t="shared" si="0"/>
        <v>45983</v>
      </c>
      <c r="AC6" s="56">
        <f t="shared" si="0"/>
        <v>45984</v>
      </c>
      <c r="AD6" s="56">
        <f t="shared" si="0"/>
        <v>45985</v>
      </c>
      <c r="AE6" s="56">
        <f t="shared" si="0"/>
        <v>45986</v>
      </c>
      <c r="AF6" s="56">
        <f t="shared" si="0"/>
        <v>45987</v>
      </c>
      <c r="AG6" s="56">
        <f t="shared" si="0"/>
        <v>45988</v>
      </c>
      <c r="AH6" s="56">
        <f t="shared" si="0"/>
        <v>45989</v>
      </c>
      <c r="AI6" s="56">
        <f t="shared" si="0"/>
        <v>45990</v>
      </c>
      <c r="AJ6" s="56">
        <f t="shared" si="0"/>
        <v>45991</v>
      </c>
      <c r="AK6" s="81" t="str">
        <f t="shared" si="0"/>
        <v/>
      </c>
      <c r="AL6" s="82" t="str">
        <f>D7</f>
        <v>Solde CP</v>
      </c>
      <c r="AM6" s="83" t="str">
        <f t="shared" ref="AM6:AN6" si="1">E7</f>
        <v>Solde CA</v>
      </c>
      <c r="AN6" s="84" t="str">
        <f t="shared" si="1"/>
        <v>Solde RTT</v>
      </c>
    </row>
    <row r="7" spans="1:40" x14ac:dyDescent="0.25">
      <c r="A7" s="64" t="s">
        <v>228</v>
      </c>
      <c r="B7" s="62" t="s">
        <v>229</v>
      </c>
      <c r="C7" s="62" t="s">
        <v>230</v>
      </c>
      <c r="D7" s="62" t="s">
        <v>241</v>
      </c>
      <c r="E7" s="62" t="s">
        <v>242</v>
      </c>
      <c r="F7" s="65" t="s">
        <v>243</v>
      </c>
      <c r="G7" s="91"/>
      <c r="H7" s="92"/>
      <c r="I7" s="92"/>
      <c r="J7" s="92"/>
      <c r="K7" s="92"/>
      <c r="L7" s="92"/>
      <c r="M7" s="92"/>
      <c r="N7" s="92"/>
      <c r="O7" s="92"/>
      <c r="P7" s="92"/>
      <c r="Q7" s="92"/>
      <c r="R7" s="92"/>
      <c r="S7" s="92"/>
      <c r="T7" s="92"/>
      <c r="U7" s="92"/>
      <c r="V7" s="92"/>
      <c r="W7" s="92"/>
      <c r="X7" s="92"/>
      <c r="Y7" s="92"/>
      <c r="Z7" s="92"/>
      <c r="AA7" s="92"/>
      <c r="AB7" s="92"/>
      <c r="AC7" s="92"/>
      <c r="AD7" s="92"/>
      <c r="AE7" s="92"/>
      <c r="AF7" s="92"/>
      <c r="AG7" s="92"/>
      <c r="AH7" s="92"/>
      <c r="AI7" s="92"/>
      <c r="AJ7" s="92"/>
      <c r="AK7" s="93"/>
      <c r="AL7" s="72"/>
      <c r="AM7" s="73"/>
      <c r="AN7" s="74"/>
    </row>
    <row r="8" spans="1:40" x14ac:dyDescent="0.25">
      <c r="A8" s="66" cm="1">
        <f t="array" aca="1" ref="A8" ca="1">IF(ROWS($1:1)&gt;COUNTA(ListeCollab),"",INDEX(ListeCollab,ROWS($1:1)))</f>
        <v>1</v>
      </c>
      <c r="B8" s="61" t="str">
        <f ca="1">IF($A8="","",VLOOKUP($A8,DR!$C$2:$Y$76,3,FALSE))</f>
        <v>NOM 80</v>
      </c>
      <c r="C8" s="61" t="str">
        <f ca="1">IF($A8="","",VLOOKUP($A8,DR!$C$2:$Y$76,5,FALSE))</f>
        <v>Prénom 1</v>
      </c>
      <c r="D8" s="61">
        <f ca="1">IF($A8="","",VLOOKUP($A8,DR!$C$2:$Y$76,17,FALSE))</f>
        <v>25</v>
      </c>
      <c r="E8" s="61">
        <f ca="1">IF($A8="","",VLOOKUP($A8,DR!$C$2:$Y$76,20,FALSE))</f>
        <v>0</v>
      </c>
      <c r="F8" s="67">
        <f ca="1">IF($A8="","",VLOOKUP($A8,DR!$C$2:$Y$76,23,FALSE))</f>
        <v>0</v>
      </c>
      <c r="G8" s="91"/>
      <c r="H8" s="92"/>
      <c r="I8" s="92" t="s">
        <v>246</v>
      </c>
      <c r="J8" s="92" t="s">
        <v>246</v>
      </c>
      <c r="K8" s="92" t="s">
        <v>246</v>
      </c>
      <c r="L8" s="92" t="s">
        <v>246</v>
      </c>
      <c r="M8" s="92" t="s">
        <v>246</v>
      </c>
      <c r="N8" s="92"/>
      <c r="O8" s="92"/>
      <c r="P8" s="92"/>
      <c r="Q8" s="92"/>
      <c r="R8" s="92"/>
      <c r="S8" s="92"/>
      <c r="T8" s="92"/>
      <c r="U8" s="92"/>
      <c r="V8" s="92"/>
      <c r="W8" s="92"/>
      <c r="X8" s="92"/>
      <c r="Y8" s="92"/>
      <c r="Z8" s="92"/>
      <c r="AA8" s="92"/>
      <c r="AB8" s="92"/>
      <c r="AC8" s="92"/>
      <c r="AD8" s="92"/>
      <c r="AE8" s="92"/>
      <c r="AF8" s="92"/>
      <c r="AG8" s="92"/>
      <c r="AH8" s="92"/>
      <c r="AI8" s="92"/>
      <c r="AJ8" s="92"/>
      <c r="AK8" s="93"/>
      <c r="AL8" s="75"/>
      <c r="AM8" s="76"/>
      <c r="AN8" s="77"/>
    </row>
    <row r="9" spans="1:40" x14ac:dyDescent="0.25">
      <c r="A9" s="66" cm="1">
        <f t="array" aca="1" ref="A9" ca="1">IF(ROWS($1:2)&gt;COUNTA(ListeCollab),"",INDEX(ListeCollab,ROWS($1:2)))</f>
        <v>2</v>
      </c>
      <c r="B9" s="61" t="str">
        <f ca="1">IF($A9="","",VLOOKUP($A9,DR!$C$2:$Y$76,3,FALSE))</f>
        <v>NOM 00</v>
      </c>
      <c r="C9" s="61" t="str">
        <f ca="1">IF($A9="","",VLOOKUP($A9,DR!$C$2:$Y$76,5,FALSE))</f>
        <v>Prénom 2</v>
      </c>
      <c r="D9" s="61">
        <f ca="1">IF($A9="","",VLOOKUP($A9,DR!$C$2:$Y$76,17,FALSE))</f>
        <v>11</v>
      </c>
      <c r="E9" s="61">
        <f ca="1">IF($A9="","",VLOOKUP($A9,DR!$C$2:$Y$76,20,FALSE))</f>
        <v>2</v>
      </c>
      <c r="F9" s="67">
        <f ca="1">IF($A9="","",VLOOKUP($A9,DR!$C$2:$Y$76,23,FALSE))</f>
        <v>0</v>
      </c>
      <c r="G9" s="91"/>
      <c r="H9" s="92"/>
      <c r="I9" s="92"/>
      <c r="J9" s="92"/>
      <c r="K9" s="92"/>
      <c r="L9" s="92"/>
      <c r="M9" s="92"/>
      <c r="N9" s="92"/>
      <c r="O9" s="92"/>
      <c r="P9" s="92"/>
      <c r="Q9" s="92"/>
      <c r="R9" s="92"/>
      <c r="S9" s="92"/>
      <c r="T9" s="92"/>
      <c r="U9" s="92"/>
      <c r="V9" s="92"/>
      <c r="W9" s="92"/>
      <c r="X9" s="92"/>
      <c r="Y9" s="92"/>
      <c r="Z9" s="92"/>
      <c r="AA9" s="92"/>
      <c r="AB9" s="92"/>
      <c r="AC9" s="92"/>
      <c r="AD9" s="92"/>
      <c r="AE9" s="92"/>
      <c r="AF9" s="92"/>
      <c r="AG9" s="92"/>
      <c r="AH9" s="92"/>
      <c r="AI9" s="92"/>
      <c r="AJ9" s="92"/>
      <c r="AK9" s="93"/>
      <c r="AL9" s="75"/>
      <c r="AM9" s="76"/>
      <c r="AN9" s="77"/>
    </row>
    <row r="10" spans="1:40" x14ac:dyDescent="0.25">
      <c r="A10" s="66" cm="1">
        <f t="array" aca="1" ref="A10" ca="1">IF(ROWS($1:3)&gt;COUNTA(ListeCollab),"",INDEX(ListeCollab,ROWS($1:3)))</f>
        <v>3</v>
      </c>
      <c r="B10" s="61" t="str">
        <f ca="1">IF($A10="","",VLOOKUP($A10,DR!$C$2:$Y$76,3,FALSE))</f>
        <v>NOM 01</v>
      </c>
      <c r="C10" s="61" t="str">
        <f ca="1">IF($A10="","",VLOOKUP($A10,DR!$C$2:$Y$76,5,FALSE))</f>
        <v>Prénom 3</v>
      </c>
      <c r="D10" s="61">
        <f ca="1">IF($A10="","",VLOOKUP($A10,DR!$C$2:$Y$76,17,FALSE))</f>
        <v>25</v>
      </c>
      <c r="E10" s="61">
        <f ca="1">IF($A10="","",VLOOKUP($A10,DR!$C$2:$Y$76,20,FALSE))</f>
        <v>0</v>
      </c>
      <c r="F10" s="67">
        <f ca="1">IF($A10="","",VLOOKUP($A10,DR!$C$2:$Y$76,23,FALSE))</f>
        <v>0</v>
      </c>
      <c r="G10" s="91"/>
      <c r="H10" s="92"/>
      <c r="I10" s="92"/>
      <c r="J10" s="92"/>
      <c r="K10" s="92"/>
      <c r="L10" s="92"/>
      <c r="M10" s="92"/>
      <c r="N10" s="92"/>
      <c r="O10" s="92"/>
      <c r="P10" s="92"/>
      <c r="Q10" s="92"/>
      <c r="R10" s="92"/>
      <c r="S10" s="92"/>
      <c r="T10" s="92"/>
      <c r="U10" s="92"/>
      <c r="V10" s="92"/>
      <c r="W10" s="92"/>
      <c r="X10" s="92"/>
      <c r="Y10" s="92"/>
      <c r="Z10" s="92"/>
      <c r="AA10" s="92"/>
      <c r="AB10" s="92"/>
      <c r="AC10" s="92"/>
      <c r="AD10" s="92"/>
      <c r="AE10" s="92"/>
      <c r="AF10" s="92"/>
      <c r="AG10" s="92"/>
      <c r="AH10" s="92"/>
      <c r="AI10" s="92"/>
      <c r="AJ10" s="92"/>
      <c r="AK10" s="93"/>
      <c r="AL10" s="75"/>
      <c r="AM10" s="76"/>
      <c r="AN10" s="77"/>
    </row>
    <row r="11" spans="1:40" x14ac:dyDescent="0.25">
      <c r="A11" s="66" cm="1">
        <f t="array" aca="1" ref="A11" ca="1">IF(ROWS($1:4)&gt;COUNTA(ListeCollab),"",INDEX(ListeCollab,ROWS($1:4)))</f>
        <v>4</v>
      </c>
      <c r="B11" s="61" t="str">
        <f ca="1">IF($A11="","",VLOOKUP($A11,DR!$C$2:$Y$76,3,FALSE))</f>
        <v>NOM 02</v>
      </c>
      <c r="C11" s="61" t="str">
        <f ca="1">IF($A11="","",VLOOKUP($A11,DR!$C$2:$Y$76,5,FALSE))</f>
        <v>Prénom 4</v>
      </c>
      <c r="D11" s="61">
        <f ca="1">IF($A11="","",VLOOKUP($A11,DR!$C$2:$Y$76,17,FALSE))</f>
        <v>25</v>
      </c>
      <c r="E11" s="61">
        <f ca="1">IF($A11="","",VLOOKUP($A11,DR!$C$2:$Y$76,20,FALSE))</f>
        <v>0</v>
      </c>
      <c r="F11" s="67">
        <f ca="1">IF($A11="","",VLOOKUP($A11,DR!$C$2:$Y$76,23,FALSE))</f>
        <v>0</v>
      </c>
      <c r="G11" s="91"/>
      <c r="H11" s="92"/>
      <c r="I11" s="92"/>
      <c r="J11" s="92"/>
      <c r="K11" s="92"/>
      <c r="L11" s="92"/>
      <c r="M11" s="92"/>
      <c r="N11" s="92"/>
      <c r="O11" s="92"/>
      <c r="P11" s="92"/>
      <c r="Q11" s="92"/>
      <c r="R11" s="92"/>
      <c r="S11" s="92"/>
      <c r="T11" s="92"/>
      <c r="U11" s="92"/>
      <c r="V11" s="92"/>
      <c r="W11" s="92"/>
      <c r="X11" s="92"/>
      <c r="Y11" s="92"/>
      <c r="Z11" s="92"/>
      <c r="AA11" s="92"/>
      <c r="AB11" s="92"/>
      <c r="AC11" s="92"/>
      <c r="AD11" s="92"/>
      <c r="AE11" s="92"/>
      <c r="AF11" s="92"/>
      <c r="AG11" s="92"/>
      <c r="AH11" s="92"/>
      <c r="AI11" s="92"/>
      <c r="AJ11" s="92"/>
      <c r="AK11" s="93"/>
      <c r="AL11" s="75"/>
      <c r="AM11" s="76"/>
      <c r="AN11" s="77"/>
    </row>
    <row r="12" spans="1:40" x14ac:dyDescent="0.25">
      <c r="A12" s="66" cm="1">
        <f t="array" aca="1" ref="A12" ca="1">IF(ROWS($1:5)&gt;COUNTA(ListeCollab),"",INDEX(ListeCollab,ROWS($1:5)))</f>
        <v>5</v>
      </c>
      <c r="B12" s="61" t="str">
        <f ca="1">IF($A12="","",VLOOKUP($A12,DR!$C$2:$Y$76,3,FALSE))</f>
        <v>NOM 03</v>
      </c>
      <c r="C12" s="61" t="str">
        <f ca="1">IF($A12="","",VLOOKUP($A12,DR!$C$2:$Y$76,5,FALSE))</f>
        <v>Prénom 5</v>
      </c>
      <c r="D12" s="61">
        <f ca="1">IF($A12="","",VLOOKUP($A12,DR!$C$2:$Y$76,17,FALSE))</f>
        <v>3.5</v>
      </c>
      <c r="E12" s="61">
        <f ca="1">IF($A12="","",VLOOKUP($A12,DR!$C$2:$Y$76,20,FALSE))</f>
        <v>0</v>
      </c>
      <c r="F12" s="67">
        <f ca="1">IF($A12="","",VLOOKUP($A12,DR!$C$2:$Y$76,23,FALSE))</f>
        <v>5</v>
      </c>
      <c r="G12" s="91"/>
      <c r="H12" s="92"/>
      <c r="I12" s="92"/>
      <c r="J12" s="92"/>
      <c r="K12" s="92"/>
      <c r="L12" s="92"/>
      <c r="M12" s="92"/>
      <c r="N12" s="92"/>
      <c r="O12" s="92"/>
      <c r="P12" s="92"/>
      <c r="Q12" s="92"/>
      <c r="R12" s="92"/>
      <c r="S12" s="92"/>
      <c r="T12" s="92"/>
      <c r="U12" s="92"/>
      <c r="V12" s="92"/>
      <c r="W12" s="92"/>
      <c r="X12" s="92"/>
      <c r="Y12" s="92"/>
      <c r="Z12" s="92"/>
      <c r="AA12" s="92"/>
      <c r="AB12" s="92"/>
      <c r="AC12" s="92"/>
      <c r="AD12" s="92"/>
      <c r="AE12" s="92"/>
      <c r="AF12" s="92"/>
      <c r="AG12" s="92"/>
      <c r="AH12" s="92"/>
      <c r="AI12" s="92"/>
      <c r="AJ12" s="92"/>
      <c r="AK12" s="93"/>
      <c r="AL12" s="75"/>
      <c r="AM12" s="76"/>
      <c r="AN12" s="77"/>
    </row>
    <row r="13" spans="1:40" x14ac:dyDescent="0.25">
      <c r="A13" s="66" cm="1">
        <f t="array" aca="1" ref="A13" ca="1">IF(ROWS($1:5)&gt;COUNTA(ListeCollab),"",INDEX(ListeCollab,ROWS($1:5)))</f>
        <v>5</v>
      </c>
      <c r="B13" s="61" t="str">
        <f ca="1">IF($A13="","",VLOOKUP($A13,DR!$C$2:$Y$76,3,FALSE))</f>
        <v>NOM 03</v>
      </c>
      <c r="C13" s="61" t="str">
        <f ca="1">IF($A13="","",VLOOKUP($A13,DR!$C$2:$Y$76,5,FALSE))</f>
        <v>Prénom 5</v>
      </c>
      <c r="D13" s="61">
        <f ca="1">IF($A13="","",VLOOKUP($A13,DR!$C$2:$Y$76,17,FALSE))</f>
        <v>3.5</v>
      </c>
      <c r="E13" s="61">
        <f ca="1">IF($A13="","",VLOOKUP($A13,DR!$C$2:$Y$76,20,FALSE))</f>
        <v>0</v>
      </c>
      <c r="F13" s="67">
        <f ca="1">IF($A13="","",VLOOKUP($A13,DR!$C$2:$Y$76,23,FALSE))</f>
        <v>5</v>
      </c>
      <c r="G13" s="91"/>
      <c r="H13" s="92"/>
      <c r="I13" s="92"/>
      <c r="J13" s="92"/>
      <c r="K13" s="92"/>
      <c r="L13" s="92"/>
      <c r="M13" s="92"/>
      <c r="N13" s="92"/>
      <c r="O13" s="92"/>
      <c r="P13" s="94"/>
      <c r="Q13" s="92"/>
      <c r="R13" s="92"/>
      <c r="S13" s="92"/>
      <c r="T13" s="92"/>
      <c r="U13" s="92"/>
      <c r="V13" s="92"/>
      <c r="W13" s="92"/>
      <c r="X13" s="92"/>
      <c r="Y13" s="92"/>
      <c r="Z13" s="92"/>
      <c r="AA13" s="92"/>
      <c r="AB13" s="92"/>
      <c r="AC13" s="92"/>
      <c r="AD13" s="92"/>
      <c r="AE13" s="92"/>
      <c r="AF13" s="92"/>
      <c r="AG13" s="92"/>
      <c r="AH13" s="92"/>
      <c r="AI13" s="92"/>
      <c r="AJ13" s="92"/>
      <c r="AK13" s="93"/>
      <c r="AL13" s="75"/>
      <c r="AM13" s="76"/>
      <c r="AN13" s="77"/>
    </row>
    <row r="14" spans="1:40" x14ac:dyDescent="0.25">
      <c r="A14" s="66" cm="1">
        <f t="array" aca="1" ref="A14" ca="1">IF(ROWS($1:6)&gt;COUNTA(ListeCollab),"",INDEX(ListeCollab,ROWS($1:6)))</f>
        <v>6</v>
      </c>
      <c r="B14" s="61" t="str">
        <f ca="1">IF($A14="","",VLOOKUP($A14,DR!$C$2:$Y$76,3,FALSE))</f>
        <v>NOM 04</v>
      </c>
      <c r="C14" s="61" t="str">
        <f ca="1">IF($A14="","",VLOOKUP($A14,DR!$C$2:$Y$76,5,FALSE))</f>
        <v>Prénom 6</v>
      </c>
      <c r="D14" s="61">
        <f ca="1">IF($A14="","",VLOOKUP($A14,DR!$C$2:$Y$76,17,FALSE))</f>
        <v>3.5</v>
      </c>
      <c r="E14" s="61">
        <f ca="1">IF($A14="","",VLOOKUP($A14,DR!$C$2:$Y$76,20,FALSE))</f>
        <v>0</v>
      </c>
      <c r="F14" s="67">
        <f ca="1">IF($A14="","",VLOOKUP($A14,DR!$C$2:$Y$76,23,FALSE))</f>
        <v>5</v>
      </c>
      <c r="G14" s="91"/>
      <c r="H14" s="92"/>
      <c r="I14" s="92"/>
      <c r="J14" s="92"/>
      <c r="K14" s="92"/>
      <c r="L14" s="92"/>
      <c r="M14" s="92"/>
      <c r="N14" s="92"/>
      <c r="O14" s="92"/>
      <c r="P14" s="92"/>
      <c r="Q14" s="92"/>
      <c r="R14" s="92"/>
      <c r="S14" s="92"/>
      <c r="T14" s="92"/>
      <c r="U14" s="92"/>
      <c r="V14" s="92"/>
      <c r="W14" s="92"/>
      <c r="X14" s="92"/>
      <c r="Y14" s="92"/>
      <c r="Z14" s="92"/>
      <c r="AA14" s="92"/>
      <c r="AB14" s="92"/>
      <c r="AC14" s="92"/>
      <c r="AD14" s="92"/>
      <c r="AE14" s="92"/>
      <c r="AF14" s="92"/>
      <c r="AG14" s="92"/>
      <c r="AH14" s="92"/>
      <c r="AI14" s="92"/>
      <c r="AJ14" s="92"/>
      <c r="AK14" s="93"/>
      <c r="AL14" s="75"/>
      <c r="AM14" s="76"/>
      <c r="AN14" s="77"/>
    </row>
    <row r="15" spans="1:40" x14ac:dyDescent="0.25">
      <c r="A15" s="66" cm="1">
        <f t="array" aca="1" ref="A15" ca="1">IF(ROWS($1:8)&gt;COUNTA(ListeCollab),"",INDEX(ListeCollab,ROWS($1:8)))</f>
        <v>8</v>
      </c>
      <c r="B15" s="61" t="str">
        <f ca="1">IF($A15="","",VLOOKUP($A15,DR!$C$2:$Y$76,3,FALSE))</f>
        <v>NOM 06</v>
      </c>
      <c r="C15" s="61" t="str">
        <f ca="1">IF($A15="","",VLOOKUP($A15,DR!$C$2:$Y$76,5,FALSE))</f>
        <v>Prénom 8</v>
      </c>
      <c r="D15" s="61">
        <f ca="1">IF($A15="","",VLOOKUP($A15,DR!$C$2:$Y$76,17,FALSE))</f>
        <v>25</v>
      </c>
      <c r="E15" s="61">
        <f ca="1">IF($A15="","",VLOOKUP($A15,DR!$C$2:$Y$76,20,FALSE))</f>
        <v>0</v>
      </c>
      <c r="F15" s="67">
        <f ca="1">IF($A15="","",VLOOKUP($A15,DR!$C$2:$Y$76,23,FALSE))</f>
        <v>0</v>
      </c>
      <c r="G15" s="91"/>
      <c r="H15" s="92"/>
      <c r="I15" s="92"/>
      <c r="J15" s="92"/>
      <c r="K15" s="92"/>
      <c r="L15" s="92"/>
      <c r="M15" s="92"/>
      <c r="N15" s="92"/>
      <c r="O15" s="92"/>
      <c r="P15" s="92"/>
      <c r="Q15" s="92"/>
      <c r="R15" s="92"/>
      <c r="S15" s="92"/>
      <c r="T15" s="92"/>
      <c r="U15" s="92"/>
      <c r="V15" s="92"/>
      <c r="W15" s="92"/>
      <c r="X15" s="92"/>
      <c r="Y15" s="92"/>
      <c r="Z15" s="92"/>
      <c r="AA15" s="92"/>
      <c r="AB15" s="92"/>
      <c r="AC15" s="92"/>
      <c r="AD15" s="92"/>
      <c r="AE15" s="92"/>
      <c r="AF15" s="92"/>
      <c r="AG15" s="92"/>
      <c r="AH15" s="92"/>
      <c r="AI15" s="92"/>
      <c r="AJ15" s="92"/>
      <c r="AK15" s="93"/>
      <c r="AL15" s="75"/>
      <c r="AM15" s="76"/>
      <c r="AN15" s="77"/>
    </row>
    <row r="16" spans="1:40" x14ac:dyDescent="0.25">
      <c r="A16" s="66" cm="1">
        <f t="array" aca="1" ref="A16" ca="1">IF(ROWS($1:9)&gt;COUNTA(ListeCollab),"",INDEX(ListeCollab,ROWS($1:9)))</f>
        <v>9</v>
      </c>
      <c r="B16" s="61" t="str">
        <f ca="1">IF($A16="","",VLOOKUP($A16,DR!$C$2:$Y$76,3,FALSE))</f>
        <v>NOM 07</v>
      </c>
      <c r="C16" s="61" t="str">
        <f ca="1">IF($A16="","",VLOOKUP($A16,DR!$C$2:$Y$76,5,FALSE))</f>
        <v>Prénom 9</v>
      </c>
      <c r="D16" s="61">
        <f ca="1">IF($A16="","",VLOOKUP($A16,DR!$C$2:$Y$76,17,FALSE))</f>
        <v>25</v>
      </c>
      <c r="E16" s="61">
        <f ca="1">IF($A16="","",VLOOKUP($A16,DR!$C$2:$Y$76,20,FALSE))</f>
        <v>0</v>
      </c>
      <c r="F16" s="67">
        <f ca="1">IF($A16="","",VLOOKUP($A16,DR!$C$2:$Y$76,23,FALSE))</f>
        <v>0</v>
      </c>
      <c r="G16" s="91"/>
      <c r="H16" s="92"/>
      <c r="I16" s="92"/>
      <c r="J16" s="92"/>
      <c r="K16" s="92"/>
      <c r="L16" s="92"/>
      <c r="M16" s="92"/>
      <c r="N16" s="92"/>
      <c r="O16" s="92"/>
      <c r="P16" s="92"/>
      <c r="Q16" s="92"/>
      <c r="R16" s="92"/>
      <c r="S16" s="92"/>
      <c r="T16" s="92"/>
      <c r="U16" s="92"/>
      <c r="V16" s="92"/>
      <c r="W16" s="92"/>
      <c r="X16" s="92"/>
      <c r="Y16" s="92"/>
      <c r="Z16" s="92"/>
      <c r="AA16" s="92"/>
      <c r="AB16" s="92"/>
      <c r="AC16" s="92"/>
      <c r="AD16" s="92"/>
      <c r="AE16" s="92"/>
      <c r="AF16" s="92"/>
      <c r="AG16" s="92"/>
      <c r="AH16" s="92"/>
      <c r="AI16" s="92"/>
      <c r="AJ16" s="92"/>
      <c r="AK16" s="93"/>
      <c r="AL16" s="75"/>
      <c r="AM16" s="76"/>
      <c r="AN16" s="77"/>
    </row>
    <row r="17" spans="1:40" x14ac:dyDescent="0.25">
      <c r="A17" s="66" cm="1">
        <f t="array" aca="1" ref="A17" ca="1">IF(ROWS($1:10)&gt;COUNTA(ListeCollab),"",INDEX(ListeCollab,ROWS($1:10)))</f>
        <v>10</v>
      </c>
      <c r="B17" s="61" t="str">
        <f ca="1">IF($A17="","",VLOOKUP($A17,DR!$C$2:$Y$76,3,FALSE))</f>
        <v>NOM 115</v>
      </c>
      <c r="C17" s="61" t="str">
        <f ca="1">IF($A17="","",VLOOKUP($A17,DR!$C$2:$Y$76,5,FALSE))</f>
        <v>Prénom 10</v>
      </c>
      <c r="D17" s="61">
        <f ca="1">IF($A17="","",VLOOKUP($A17,DR!$C$2:$Y$76,17,FALSE))</f>
        <v>3</v>
      </c>
      <c r="E17" s="61">
        <f ca="1">IF($A17="","",VLOOKUP($A17,DR!$C$2:$Y$76,20,FALSE))</f>
        <v>0</v>
      </c>
      <c r="F17" s="67">
        <f ca="1">IF($A17="","",VLOOKUP($A17,DR!$C$2:$Y$76,23,FALSE))</f>
        <v>0</v>
      </c>
      <c r="G17" s="91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92"/>
      <c r="T17" s="92"/>
      <c r="U17" s="92"/>
      <c r="V17" s="92"/>
      <c r="W17" s="92"/>
      <c r="X17" s="92"/>
      <c r="Y17" s="92"/>
      <c r="Z17" s="92"/>
      <c r="AA17" s="92"/>
      <c r="AB17" s="92"/>
      <c r="AC17" s="92"/>
      <c r="AD17" s="92"/>
      <c r="AE17" s="92"/>
      <c r="AF17" s="92"/>
      <c r="AG17" s="92"/>
      <c r="AH17" s="92"/>
      <c r="AI17" s="92"/>
      <c r="AJ17" s="92"/>
      <c r="AK17" s="93"/>
      <c r="AL17" s="75"/>
      <c r="AM17" s="76"/>
      <c r="AN17" s="77"/>
    </row>
    <row r="18" spans="1:40" x14ac:dyDescent="0.25">
      <c r="A18" s="66" cm="1">
        <f t="array" aca="1" ref="A18" ca="1">IF(ROWS($1:11)&gt;COUNTA(ListeCollab),"",INDEX(ListeCollab,ROWS($1:11)))</f>
        <v>11</v>
      </c>
      <c r="B18" s="61" t="str">
        <f ca="1">IF($A18="","",VLOOKUP($A18,DR!$C$2:$Y$76,3,FALSE))</f>
        <v>NOM 08</v>
      </c>
      <c r="C18" s="61" t="str">
        <f ca="1">IF($A18="","",VLOOKUP($A18,DR!$C$2:$Y$76,5,FALSE))</f>
        <v>Prénom 11</v>
      </c>
      <c r="D18" s="61">
        <f ca="1">IF($A18="","",VLOOKUP($A18,DR!$C$2:$Y$76,17,FALSE))</f>
        <v>25</v>
      </c>
      <c r="E18" s="61">
        <f ca="1">IF($A18="","",VLOOKUP($A18,DR!$C$2:$Y$76,20,FALSE))</f>
        <v>0</v>
      </c>
      <c r="F18" s="67">
        <f ca="1">IF($A18="","",VLOOKUP($A18,DR!$C$2:$Y$76,23,FALSE))</f>
        <v>0</v>
      </c>
      <c r="G18" s="91"/>
      <c r="H18" s="92"/>
      <c r="I18" s="92"/>
      <c r="J18" s="92"/>
      <c r="K18" s="92"/>
      <c r="L18" s="92"/>
      <c r="M18" s="92"/>
      <c r="N18" s="92"/>
      <c r="O18" s="92"/>
      <c r="P18" s="92"/>
      <c r="Q18" s="92"/>
      <c r="R18" s="92"/>
      <c r="S18" s="92"/>
      <c r="T18" s="92"/>
      <c r="U18" s="92"/>
      <c r="V18" s="92"/>
      <c r="W18" s="92"/>
      <c r="X18" s="92"/>
      <c r="Y18" s="92"/>
      <c r="Z18" s="92"/>
      <c r="AA18" s="92"/>
      <c r="AB18" s="92"/>
      <c r="AC18" s="92"/>
      <c r="AD18" s="92"/>
      <c r="AE18" s="92"/>
      <c r="AF18" s="92"/>
      <c r="AG18" s="92"/>
      <c r="AH18" s="92"/>
      <c r="AI18" s="92"/>
      <c r="AJ18" s="92"/>
      <c r="AK18" s="93"/>
      <c r="AL18" s="75"/>
      <c r="AM18" s="76"/>
      <c r="AN18" s="77"/>
    </row>
    <row r="19" spans="1:40" x14ac:dyDescent="0.25">
      <c r="A19" s="66" cm="1">
        <f t="array" aca="1" ref="A19" ca="1">IF(ROWS($1:12)&gt;COUNTA(ListeCollab),"",INDEX(ListeCollab,ROWS($1:12)))</f>
        <v>12</v>
      </c>
      <c r="B19" s="61" t="str">
        <f ca="1">IF($A19="","",VLOOKUP($A19,DR!$C$2:$Y$76,3,FALSE))</f>
        <v>NOM 09</v>
      </c>
      <c r="C19" s="61" t="str">
        <f ca="1">IF($A19="","",VLOOKUP($A19,DR!$C$2:$Y$76,5,FALSE))</f>
        <v>Prénom 12</v>
      </c>
      <c r="D19" s="61">
        <f ca="1">IF($A19="","",VLOOKUP($A19,DR!$C$2:$Y$76,17,FALSE))</f>
        <v>25</v>
      </c>
      <c r="E19" s="61">
        <f ca="1">IF($A19="","",VLOOKUP($A19,DR!$C$2:$Y$76,20,FALSE))</f>
        <v>0</v>
      </c>
      <c r="F19" s="67">
        <f ca="1">IF($A19="","",VLOOKUP($A19,DR!$C$2:$Y$76,23,FALSE))</f>
        <v>5</v>
      </c>
      <c r="G19" s="91"/>
      <c r="H19" s="92"/>
      <c r="I19" s="92"/>
      <c r="J19" s="92"/>
      <c r="K19" s="92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92"/>
      <c r="AD19" s="92"/>
      <c r="AE19" s="92"/>
      <c r="AF19" s="92"/>
      <c r="AG19" s="92"/>
      <c r="AH19" s="92"/>
      <c r="AI19" s="92"/>
      <c r="AJ19" s="92"/>
      <c r="AK19" s="93"/>
      <c r="AL19" s="75"/>
      <c r="AM19" s="76"/>
      <c r="AN19" s="77"/>
    </row>
    <row r="20" spans="1:40" x14ac:dyDescent="0.25">
      <c r="A20" s="66" cm="1">
        <f t="array" aca="1" ref="A20" ca="1">IF(ROWS($1:13)&gt;COUNTA(ListeCollab),"",INDEX(ListeCollab,ROWS($1:13)))</f>
        <v>13</v>
      </c>
      <c r="B20" s="61" t="str">
        <f ca="1">IF($A20="","",VLOOKUP($A20,DR!$C$2:$Y$76,3,FALSE))</f>
        <v>NOM 10</v>
      </c>
      <c r="C20" s="61" t="str">
        <f ca="1">IF($A20="","",VLOOKUP($A20,DR!$C$2:$Y$76,5,FALSE))</f>
        <v>Prénom 13</v>
      </c>
      <c r="D20" s="61">
        <f ca="1">IF($A20="","",VLOOKUP($A20,DR!$C$2:$Y$76,17,FALSE))</f>
        <v>25</v>
      </c>
      <c r="E20" s="61">
        <f ca="1">IF($A20="","",VLOOKUP($A20,DR!$C$2:$Y$76,20,FALSE))</f>
        <v>0</v>
      </c>
      <c r="F20" s="67">
        <f ca="1">IF($A20="","",VLOOKUP($A20,DR!$C$2:$Y$76,23,FALSE))</f>
        <v>0</v>
      </c>
      <c r="G20" s="91"/>
      <c r="H20" s="92"/>
      <c r="I20" s="92"/>
      <c r="J20" s="92"/>
      <c r="K20" s="92"/>
      <c r="L20" s="92"/>
      <c r="M20" s="92"/>
      <c r="N20" s="92"/>
      <c r="O20" s="92"/>
      <c r="P20" s="92"/>
      <c r="Q20" s="92"/>
      <c r="R20" s="92"/>
      <c r="S20" s="92"/>
      <c r="T20" s="92"/>
      <c r="U20" s="92"/>
      <c r="V20" s="92"/>
      <c r="W20" s="92"/>
      <c r="X20" s="92"/>
      <c r="Y20" s="92"/>
      <c r="Z20" s="92"/>
      <c r="AA20" s="92"/>
      <c r="AB20" s="92"/>
      <c r="AC20" s="92"/>
      <c r="AD20" s="92"/>
      <c r="AE20" s="92"/>
      <c r="AF20" s="92"/>
      <c r="AG20" s="92"/>
      <c r="AH20" s="92"/>
      <c r="AI20" s="92"/>
      <c r="AJ20" s="92"/>
      <c r="AK20" s="93"/>
      <c r="AL20" s="75"/>
      <c r="AM20" s="76"/>
      <c r="AN20" s="77"/>
    </row>
    <row r="21" spans="1:40" x14ac:dyDescent="0.25">
      <c r="A21" s="66" cm="1">
        <f t="array" aca="1" ref="A21" ca="1">IF(ROWS($1:14)&gt;COUNTA(ListeCollab),"",INDEX(ListeCollab,ROWS($1:14)))</f>
        <v>14</v>
      </c>
      <c r="B21" s="61" t="str">
        <f ca="1">IF($A21="","",VLOOKUP($A21,DR!$C$2:$Y$76,3,FALSE))</f>
        <v>NOM 11</v>
      </c>
      <c r="C21" s="61" t="str">
        <f ca="1">IF($A21="","",VLOOKUP($A21,DR!$C$2:$Y$76,5,FALSE))</f>
        <v>Prénom 14</v>
      </c>
      <c r="D21" s="61">
        <f ca="1">IF($A21="","",VLOOKUP($A21,DR!$C$2:$Y$76,17,FALSE))</f>
        <v>1.5</v>
      </c>
      <c r="E21" s="61">
        <f ca="1">IF($A21="","",VLOOKUP($A21,DR!$C$2:$Y$76,20,FALSE))</f>
        <v>0</v>
      </c>
      <c r="F21" s="67">
        <f ca="1">IF($A21="","",VLOOKUP($A21,DR!$C$2:$Y$76,23,FALSE))</f>
        <v>0</v>
      </c>
      <c r="G21" s="91"/>
      <c r="H21" s="92"/>
      <c r="I21" s="92"/>
      <c r="J21" s="92"/>
      <c r="K21" s="92"/>
      <c r="L21" s="92"/>
      <c r="M21" s="92"/>
      <c r="N21" s="92"/>
      <c r="O21" s="92"/>
      <c r="P21" s="92"/>
      <c r="Q21" s="92"/>
      <c r="R21" s="92"/>
      <c r="S21" s="92"/>
      <c r="T21" s="92"/>
      <c r="U21" s="92"/>
      <c r="V21" s="92"/>
      <c r="W21" s="92"/>
      <c r="X21" s="92"/>
      <c r="Y21" s="92"/>
      <c r="Z21" s="92"/>
      <c r="AA21" s="92"/>
      <c r="AB21" s="92"/>
      <c r="AC21" s="92"/>
      <c r="AD21" s="92"/>
      <c r="AE21" s="92"/>
      <c r="AF21" s="92"/>
      <c r="AG21" s="92"/>
      <c r="AH21" s="92"/>
      <c r="AI21" s="92"/>
      <c r="AJ21" s="92"/>
      <c r="AK21" s="93"/>
      <c r="AL21" s="75"/>
      <c r="AM21" s="76"/>
      <c r="AN21" s="77"/>
    </row>
    <row r="22" spans="1:40" x14ac:dyDescent="0.25">
      <c r="A22" s="66" cm="1">
        <f t="array" aca="1" ref="A22" ca="1">IF(ROWS($1:15)&gt;COUNTA(ListeCollab),"",INDEX(ListeCollab,ROWS($1:15)))</f>
        <v>15</v>
      </c>
      <c r="B22" s="61" t="str">
        <f ca="1">IF($A22="","",VLOOKUP($A22,DR!$C$2:$Y$76,3,FALSE))</f>
        <v>NOM 12</v>
      </c>
      <c r="C22" s="61" t="str">
        <f ca="1">IF($A22="","",VLOOKUP($A22,DR!$C$2:$Y$76,5,FALSE))</f>
        <v>Prénom 15</v>
      </c>
      <c r="D22" s="61">
        <f ca="1">IF($A22="","",VLOOKUP($A22,DR!$C$2:$Y$76,17,FALSE))</f>
        <v>2.5</v>
      </c>
      <c r="E22" s="61">
        <f ca="1">IF($A22="","",VLOOKUP($A22,DR!$C$2:$Y$76,20,FALSE))</f>
        <v>0</v>
      </c>
      <c r="F22" s="67">
        <f ca="1">IF($A22="","",VLOOKUP($A22,DR!$C$2:$Y$76,23,FALSE))</f>
        <v>0</v>
      </c>
      <c r="G22" s="91"/>
      <c r="H22" s="92"/>
      <c r="I22" s="92"/>
      <c r="J22" s="92"/>
      <c r="K22" s="92"/>
      <c r="L22" s="92"/>
      <c r="M22" s="92"/>
      <c r="N22" s="92"/>
      <c r="O22" s="92"/>
      <c r="P22" s="92"/>
      <c r="Q22" s="92"/>
      <c r="R22" s="92"/>
      <c r="S22" s="92"/>
      <c r="T22" s="92"/>
      <c r="U22" s="92"/>
      <c r="V22" s="92"/>
      <c r="W22" s="92"/>
      <c r="X22" s="92"/>
      <c r="Y22" s="92"/>
      <c r="Z22" s="92"/>
      <c r="AA22" s="92"/>
      <c r="AB22" s="92"/>
      <c r="AC22" s="92"/>
      <c r="AD22" s="92"/>
      <c r="AE22" s="92"/>
      <c r="AF22" s="92"/>
      <c r="AG22" s="92"/>
      <c r="AH22" s="92"/>
      <c r="AI22" s="92"/>
      <c r="AJ22" s="92"/>
      <c r="AK22" s="93"/>
      <c r="AL22" s="75"/>
      <c r="AM22" s="76"/>
      <c r="AN22" s="77"/>
    </row>
    <row r="23" spans="1:40" x14ac:dyDescent="0.25">
      <c r="A23" s="66" cm="1">
        <f t="array" aca="1" ref="A23" ca="1">IF(ROWS($1:16)&gt;COUNTA(ListeCollab),"",INDEX(ListeCollab,ROWS($1:16)))</f>
        <v>16</v>
      </c>
      <c r="B23" s="61" t="str">
        <f ca="1">IF($A23="","",VLOOKUP($A23,DR!$C$2:$Y$76,3,FALSE))</f>
        <v>NOM 13</v>
      </c>
      <c r="C23" s="61" t="str">
        <f ca="1">IF($A23="","",VLOOKUP($A23,DR!$C$2:$Y$76,5,FALSE))</f>
        <v>Prénom 16</v>
      </c>
      <c r="D23" s="61">
        <f ca="1">IF($A23="","",VLOOKUP($A23,DR!$C$2:$Y$76,17,FALSE))</f>
        <v>1.5</v>
      </c>
      <c r="E23" s="61">
        <f ca="1">IF($A23="","",VLOOKUP($A23,DR!$C$2:$Y$76,20,FALSE))</f>
        <v>0</v>
      </c>
      <c r="F23" s="67">
        <f ca="1">IF($A23="","",VLOOKUP($A23,DR!$C$2:$Y$76,23,FALSE))</f>
        <v>5</v>
      </c>
      <c r="G23" s="91"/>
      <c r="H23" s="92"/>
      <c r="I23" s="92"/>
      <c r="J23" s="92"/>
      <c r="K23" s="92"/>
      <c r="L23" s="92"/>
      <c r="M23" s="92"/>
      <c r="N23" s="92"/>
      <c r="O23" s="92"/>
      <c r="P23" s="92"/>
      <c r="Q23" s="92"/>
      <c r="R23" s="92"/>
      <c r="S23" s="92"/>
      <c r="T23" s="92"/>
      <c r="U23" s="92"/>
      <c r="V23" s="92"/>
      <c r="W23" s="92"/>
      <c r="X23" s="92"/>
      <c r="Y23" s="92"/>
      <c r="Z23" s="92"/>
      <c r="AA23" s="92"/>
      <c r="AB23" s="92"/>
      <c r="AC23" s="92"/>
      <c r="AD23" s="92"/>
      <c r="AE23" s="92"/>
      <c r="AF23" s="92"/>
      <c r="AG23" s="92"/>
      <c r="AH23" s="92"/>
      <c r="AI23" s="92"/>
      <c r="AJ23" s="92"/>
      <c r="AK23" s="93"/>
      <c r="AL23" s="75"/>
      <c r="AM23" s="76"/>
      <c r="AN23" s="77"/>
    </row>
    <row r="24" spans="1:40" x14ac:dyDescent="0.25">
      <c r="A24" s="66" cm="1">
        <f t="array" aca="1" ref="A24" ca="1">IF(ROWS($1:17)&gt;COUNTA(ListeCollab),"",INDEX(ListeCollab,ROWS($1:17)))</f>
        <v>17</v>
      </c>
      <c r="B24" s="61" t="str">
        <f ca="1">IF($A24="","",VLOOKUP($A24,DR!$C$2:$Y$76,3,FALSE))</f>
        <v>NOM 14</v>
      </c>
      <c r="C24" s="61" t="str">
        <f ca="1">IF($A24="","",VLOOKUP($A24,DR!$C$2:$Y$76,5,FALSE))</f>
        <v>Prénom 17</v>
      </c>
      <c r="D24" s="61">
        <f ca="1">IF($A24="","",VLOOKUP($A24,DR!$C$2:$Y$76,17,FALSE))</f>
        <v>25</v>
      </c>
      <c r="E24" s="61">
        <f ca="1">IF($A24="","",VLOOKUP($A24,DR!$C$2:$Y$76,20,FALSE))</f>
        <v>0</v>
      </c>
      <c r="F24" s="67">
        <f ca="1">IF($A24="","",VLOOKUP($A24,DR!$C$2:$Y$76,23,FALSE))</f>
        <v>0</v>
      </c>
      <c r="G24" s="91"/>
      <c r="H24" s="92"/>
      <c r="I24" s="92"/>
      <c r="J24" s="92"/>
      <c r="K24" s="92"/>
      <c r="L24" s="92"/>
      <c r="M24" s="92"/>
      <c r="N24" s="92"/>
      <c r="O24" s="92"/>
      <c r="P24" s="92"/>
      <c r="Q24" s="92"/>
      <c r="R24" s="92"/>
      <c r="S24" s="92"/>
      <c r="T24" s="92"/>
      <c r="U24" s="92"/>
      <c r="V24" s="92"/>
      <c r="W24" s="92"/>
      <c r="X24" s="92"/>
      <c r="Y24" s="92"/>
      <c r="Z24" s="92"/>
      <c r="AA24" s="92"/>
      <c r="AB24" s="92"/>
      <c r="AC24" s="92"/>
      <c r="AD24" s="92"/>
      <c r="AE24" s="92"/>
      <c r="AF24" s="92"/>
      <c r="AG24" s="92"/>
      <c r="AH24" s="92"/>
      <c r="AI24" s="92"/>
      <c r="AJ24" s="92"/>
      <c r="AK24" s="93"/>
      <c r="AL24" s="75"/>
      <c r="AM24" s="76"/>
      <c r="AN24" s="77"/>
    </row>
    <row r="25" spans="1:40" x14ac:dyDescent="0.25">
      <c r="A25" s="66" cm="1">
        <f t="array" aca="1" ref="A25" ca="1">IF(ROWS($1:18)&gt;COUNTA(ListeCollab),"",INDEX(ListeCollab,ROWS($1:18)))</f>
        <v>18</v>
      </c>
      <c r="B25" s="61" t="str">
        <f ca="1">IF($A25="","",VLOOKUP($A25,DR!$C$2:$Y$76,3,FALSE))</f>
        <v>NOM 15</v>
      </c>
      <c r="C25" s="61" t="str">
        <f ca="1">IF($A25="","",VLOOKUP($A25,DR!$C$2:$Y$76,5,FALSE))</f>
        <v>Prénom 18</v>
      </c>
      <c r="D25" s="61">
        <f ca="1">IF($A25="","",VLOOKUP($A25,DR!$C$2:$Y$76,17,FALSE))</f>
        <v>25</v>
      </c>
      <c r="E25" s="61">
        <f ca="1">IF($A25="","",VLOOKUP($A25,DR!$C$2:$Y$76,20,FALSE))</f>
        <v>0</v>
      </c>
      <c r="F25" s="67">
        <f ca="1">IF($A25="","",VLOOKUP($A25,DR!$C$2:$Y$76,23,FALSE))</f>
        <v>0</v>
      </c>
      <c r="G25" s="91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3"/>
      <c r="AL25" s="75"/>
      <c r="AM25" s="76"/>
      <c r="AN25" s="77"/>
    </row>
    <row r="26" spans="1:40" x14ac:dyDescent="0.25">
      <c r="A26" s="66" t="str" cm="1">
        <f t="array" aca="1" ref="A26" ca="1">IF(ROWS($1:19)&gt;COUNTA(ListeCollab),"",INDEX(ListeCollab,ROWS($1:19)))</f>
        <v/>
      </c>
      <c r="B26" s="61" t="str">
        <f ca="1">IF($A26="","",VLOOKUP($A26,DR!$C$2:$Y$76,3,FALSE))</f>
        <v/>
      </c>
      <c r="C26" s="61" t="str">
        <f ca="1">IF($A26="","",VLOOKUP($A26,DR!$C$2:$Y$76,5,FALSE))</f>
        <v/>
      </c>
      <c r="D26" s="61" t="str">
        <f ca="1">IF($A26="","",VLOOKUP($A26,DR!$C$2:$Y$76,17,FALSE))</f>
        <v/>
      </c>
      <c r="E26" s="61" t="str">
        <f ca="1">IF($A26="","",VLOOKUP($A26,DR!$C$2:$Y$76,20,FALSE))</f>
        <v/>
      </c>
      <c r="F26" s="67" t="str">
        <f ca="1">IF($A26="","",VLOOKUP($A26,DR!$C$2:$Y$76,23,FALSE))</f>
        <v/>
      </c>
      <c r="G26" s="91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  <c r="AA26" s="92"/>
      <c r="AB26" s="92"/>
      <c r="AC26" s="92"/>
      <c r="AD26" s="92"/>
      <c r="AE26" s="92"/>
      <c r="AF26" s="92"/>
      <c r="AG26" s="92"/>
      <c r="AH26" s="92"/>
      <c r="AI26" s="92"/>
      <c r="AJ26" s="92"/>
      <c r="AK26" s="93"/>
      <c r="AL26" s="75"/>
      <c r="AM26" s="76"/>
      <c r="AN26" s="77"/>
    </row>
    <row r="27" spans="1:40" x14ac:dyDescent="0.25">
      <c r="A27" s="66" t="str" cm="1">
        <f t="array" aca="1" ref="A27" ca="1">IF(ROWS($1:20)&gt;COUNTA(ListeCollab),"",INDEX(ListeCollab,ROWS($1:20)))</f>
        <v/>
      </c>
      <c r="B27" s="61" t="str">
        <f ca="1">IF($A27="","",VLOOKUP($A27,DR!$C$2:$Y$76,3,FALSE))</f>
        <v/>
      </c>
      <c r="C27" s="61" t="str">
        <f ca="1">IF($A27="","",VLOOKUP($A27,DR!$C$2:$Y$76,5,FALSE))</f>
        <v/>
      </c>
      <c r="D27" s="61" t="str">
        <f ca="1">IF($A27="","",VLOOKUP($A27,DR!$C$2:$Y$76,17,FALSE))</f>
        <v/>
      </c>
      <c r="E27" s="61" t="str">
        <f ca="1">IF($A27="","",VLOOKUP($A27,DR!$C$2:$Y$76,20,FALSE))</f>
        <v/>
      </c>
      <c r="F27" s="67" t="str">
        <f ca="1">IF($A27="","",VLOOKUP($A27,DR!$C$2:$Y$76,23,FALSE))</f>
        <v/>
      </c>
      <c r="G27" s="91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92"/>
      <c r="AE27" s="92"/>
      <c r="AF27" s="92"/>
      <c r="AG27" s="92"/>
      <c r="AH27" s="92"/>
      <c r="AI27" s="92"/>
      <c r="AJ27" s="92"/>
      <c r="AK27" s="93"/>
      <c r="AL27" s="75"/>
      <c r="AM27" s="76"/>
      <c r="AN27" s="77"/>
    </row>
    <row r="28" spans="1:40" x14ac:dyDescent="0.25">
      <c r="A28" s="66" t="str" cm="1">
        <f t="array" aca="1" ref="A28" ca="1">IF(ROWS($1:21)&gt;COUNTA(ListeCollab),"",INDEX(ListeCollab,ROWS($1:21)))</f>
        <v/>
      </c>
      <c r="B28" s="61" t="str">
        <f ca="1">IF($A28="","",VLOOKUP($A28,DR!$C$2:$Y$76,3,FALSE))</f>
        <v/>
      </c>
      <c r="C28" s="61" t="str">
        <f ca="1">IF($A28="","",VLOOKUP($A28,DR!$C$2:$Y$76,5,FALSE))</f>
        <v/>
      </c>
      <c r="D28" s="61" t="str">
        <f ca="1">IF($A28="","",VLOOKUP($A28,DR!$C$2:$Y$76,17,FALSE))</f>
        <v/>
      </c>
      <c r="E28" s="61" t="str">
        <f ca="1">IF($A28="","",VLOOKUP($A28,DR!$C$2:$Y$76,20,FALSE))</f>
        <v/>
      </c>
      <c r="F28" s="67" t="str">
        <f ca="1">IF($A28="","",VLOOKUP($A28,DR!$C$2:$Y$76,23,FALSE))</f>
        <v/>
      </c>
      <c r="G28" s="91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92"/>
      <c r="AE28" s="92"/>
      <c r="AF28" s="92"/>
      <c r="AG28" s="92"/>
      <c r="AH28" s="92"/>
      <c r="AI28" s="92"/>
      <c r="AJ28" s="92"/>
      <c r="AK28" s="93"/>
      <c r="AL28" s="75"/>
      <c r="AM28" s="76"/>
      <c r="AN28" s="77"/>
    </row>
    <row r="29" spans="1:40" x14ac:dyDescent="0.25">
      <c r="A29" s="66" t="str" cm="1">
        <f t="array" aca="1" ref="A29" ca="1">IF(ROWS($1:22)&gt;COUNTA(ListeCollab),"",INDEX(ListeCollab,ROWS($1:22)))</f>
        <v/>
      </c>
      <c r="B29" s="61" t="str">
        <f ca="1">IF($A29="","",VLOOKUP($A29,DR!$C$2:$Y$76,3,FALSE))</f>
        <v/>
      </c>
      <c r="C29" s="61" t="str">
        <f ca="1">IF($A29="","",VLOOKUP($A29,DR!$C$2:$Y$76,5,FALSE))</f>
        <v/>
      </c>
      <c r="D29" s="61" t="str">
        <f ca="1">IF($A29="","",VLOOKUP($A29,DR!$C$2:$Y$76,17,FALSE))</f>
        <v/>
      </c>
      <c r="E29" s="61" t="str">
        <f ca="1">IF($A29="","",VLOOKUP($A29,DR!$C$2:$Y$76,20,FALSE))</f>
        <v/>
      </c>
      <c r="F29" s="67" t="str">
        <f ca="1">IF($A29="","",VLOOKUP($A29,DR!$C$2:$Y$76,23,FALSE))</f>
        <v/>
      </c>
      <c r="G29" s="91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92"/>
      <c r="AE29" s="92"/>
      <c r="AF29" s="92"/>
      <c r="AG29" s="92"/>
      <c r="AH29" s="92"/>
      <c r="AI29" s="92"/>
      <c r="AJ29" s="92"/>
      <c r="AK29" s="93"/>
      <c r="AL29" s="75"/>
      <c r="AM29" s="76"/>
      <c r="AN29" s="77"/>
    </row>
    <row r="30" spans="1:40" x14ac:dyDescent="0.25">
      <c r="A30" s="66" t="str" cm="1">
        <f t="array" aca="1" ref="A30" ca="1">IF(ROWS($1:23)&gt;COUNTA(ListeCollab),"",INDEX(ListeCollab,ROWS($1:23)))</f>
        <v/>
      </c>
      <c r="B30" s="61" t="str">
        <f ca="1">IF($A30="","",VLOOKUP($A30,DR!$C$2:$Y$76,3,FALSE))</f>
        <v/>
      </c>
      <c r="C30" s="61" t="str">
        <f ca="1">IF($A30="","",VLOOKUP($A30,DR!$C$2:$Y$76,5,FALSE))</f>
        <v/>
      </c>
      <c r="D30" s="61" t="str">
        <f ca="1">IF($A30="","",VLOOKUP($A30,DR!$C$2:$Y$76,17,FALSE))</f>
        <v/>
      </c>
      <c r="E30" s="61" t="str">
        <f ca="1">IF($A30="","",VLOOKUP($A30,DR!$C$2:$Y$76,20,FALSE))</f>
        <v/>
      </c>
      <c r="F30" s="67" t="str">
        <f ca="1">IF($A30="","",VLOOKUP($A30,DR!$C$2:$Y$76,23,FALSE))</f>
        <v/>
      </c>
      <c r="G30" s="91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92"/>
      <c r="AE30" s="92"/>
      <c r="AF30" s="92"/>
      <c r="AG30" s="92"/>
      <c r="AH30" s="92"/>
      <c r="AI30" s="92"/>
      <c r="AJ30" s="92"/>
      <c r="AK30" s="93"/>
      <c r="AL30" s="75"/>
      <c r="AM30" s="76"/>
      <c r="AN30" s="77"/>
    </row>
    <row r="31" spans="1:40" x14ac:dyDescent="0.25">
      <c r="A31" s="66" t="str" cm="1">
        <f t="array" aca="1" ref="A31" ca="1">IF(ROWS($1:24)&gt;COUNTA(ListeCollab),"",INDEX(ListeCollab,ROWS($1:24)))</f>
        <v/>
      </c>
      <c r="B31" s="61" t="str">
        <f ca="1">IF($A31="","",VLOOKUP($A31,DR!$C$2:$Y$76,3,FALSE))</f>
        <v/>
      </c>
      <c r="C31" s="61" t="str">
        <f ca="1">IF($A31="","",VLOOKUP($A31,DR!$C$2:$Y$76,5,FALSE))</f>
        <v/>
      </c>
      <c r="D31" s="61" t="str">
        <f ca="1">IF($A31="","",VLOOKUP($A31,DR!$C$2:$Y$76,17,FALSE))</f>
        <v/>
      </c>
      <c r="E31" s="61" t="str">
        <f ca="1">IF($A31="","",VLOOKUP($A31,DR!$C$2:$Y$76,20,FALSE))</f>
        <v/>
      </c>
      <c r="F31" s="67" t="str">
        <f ca="1">IF($A31="","",VLOOKUP($A31,DR!$C$2:$Y$76,23,FALSE))</f>
        <v/>
      </c>
      <c r="G31" s="91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92"/>
      <c r="AE31" s="92"/>
      <c r="AF31" s="92"/>
      <c r="AG31" s="92"/>
      <c r="AH31" s="92"/>
      <c r="AI31" s="92"/>
      <c r="AJ31" s="92"/>
      <c r="AK31" s="93"/>
      <c r="AL31" s="75"/>
      <c r="AM31" s="76"/>
      <c r="AN31" s="77"/>
    </row>
    <row r="32" spans="1:40" x14ac:dyDescent="0.25">
      <c r="A32" s="66" t="str" cm="1">
        <f t="array" aca="1" ref="A32" ca="1">IF(ROWS($1:25)&gt;COUNTA(ListeCollab),"",INDEX(ListeCollab,ROWS($1:25)))</f>
        <v/>
      </c>
      <c r="B32" s="61" t="str">
        <f ca="1">IF($A32="","",VLOOKUP($A32,DR!$C$2:$Y$76,3,FALSE))</f>
        <v/>
      </c>
      <c r="C32" s="61" t="str">
        <f ca="1">IF($A32="","",VLOOKUP($A32,DR!$C$2:$Y$76,5,FALSE))</f>
        <v/>
      </c>
      <c r="D32" s="61" t="str">
        <f ca="1">IF($A32="","",VLOOKUP($A32,DR!$C$2:$Y$76,17,FALSE))</f>
        <v/>
      </c>
      <c r="E32" s="61" t="str">
        <f ca="1">IF($A32="","",VLOOKUP($A32,DR!$C$2:$Y$76,20,FALSE))</f>
        <v/>
      </c>
      <c r="F32" s="67" t="str">
        <f ca="1">IF($A32="","",VLOOKUP($A32,DR!$C$2:$Y$76,23,FALSE))</f>
        <v/>
      </c>
      <c r="G32" s="91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92"/>
      <c r="AE32" s="92"/>
      <c r="AF32" s="92"/>
      <c r="AG32" s="92"/>
      <c r="AH32" s="92"/>
      <c r="AI32" s="92"/>
      <c r="AJ32" s="92"/>
      <c r="AK32" s="93"/>
      <c r="AL32" s="75"/>
      <c r="AM32" s="76"/>
      <c r="AN32" s="77"/>
    </row>
    <row r="33" spans="1:40" x14ac:dyDescent="0.25">
      <c r="A33" s="66" t="str" cm="1">
        <f t="array" aca="1" ref="A33" ca="1">IF(ROWS($1:26)&gt;COUNTA(ListeCollab),"",INDEX(ListeCollab,ROWS($1:26)))</f>
        <v/>
      </c>
      <c r="B33" s="61" t="str">
        <f ca="1">IF($A33="","",VLOOKUP($A33,DR!$C$2:$Y$76,3,FALSE))</f>
        <v/>
      </c>
      <c r="C33" s="61" t="str">
        <f ca="1">IF($A33="","",VLOOKUP($A33,DR!$C$2:$Y$76,5,FALSE))</f>
        <v/>
      </c>
      <c r="D33" s="61" t="str">
        <f ca="1">IF($A33="","",VLOOKUP($A33,DR!$C$2:$Y$76,17,FALSE))</f>
        <v/>
      </c>
      <c r="E33" s="61" t="str">
        <f ca="1">IF($A33="","",VLOOKUP($A33,DR!$C$2:$Y$76,20,FALSE))</f>
        <v/>
      </c>
      <c r="F33" s="67" t="str">
        <f ca="1">IF($A33="","",VLOOKUP($A33,DR!$C$2:$Y$76,23,FALSE))</f>
        <v/>
      </c>
      <c r="G33" s="91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92"/>
      <c r="AE33" s="92"/>
      <c r="AF33" s="92"/>
      <c r="AG33" s="92"/>
      <c r="AH33" s="92"/>
      <c r="AI33" s="92"/>
      <c r="AJ33" s="92"/>
      <c r="AK33" s="93"/>
      <c r="AL33" s="75"/>
      <c r="AM33" s="76"/>
      <c r="AN33" s="77"/>
    </row>
    <row r="34" spans="1:40" x14ac:dyDescent="0.25">
      <c r="A34" s="66" t="str" cm="1">
        <f t="array" aca="1" ref="A34" ca="1">IF(ROWS($1:27)&gt;COUNTA(ListeCollab),"",INDEX(ListeCollab,ROWS($1:27)))</f>
        <v/>
      </c>
      <c r="B34" s="61" t="str">
        <f ca="1">IF($A34="","",VLOOKUP($A34,DR!$C$2:$Y$76,3,FALSE))</f>
        <v/>
      </c>
      <c r="C34" s="61" t="str">
        <f ca="1">IF($A34="","",VLOOKUP($A34,DR!$C$2:$Y$76,5,FALSE))</f>
        <v/>
      </c>
      <c r="D34" s="61" t="str">
        <f ca="1">IF($A34="","",VLOOKUP($A34,DR!$C$2:$Y$76,17,FALSE))</f>
        <v/>
      </c>
      <c r="E34" s="61" t="str">
        <f ca="1">IF($A34="","",VLOOKUP($A34,DR!$C$2:$Y$76,20,FALSE))</f>
        <v/>
      </c>
      <c r="F34" s="67" t="str">
        <f ca="1">IF($A34="","",VLOOKUP($A34,DR!$C$2:$Y$76,23,FALSE))</f>
        <v/>
      </c>
      <c r="G34" s="91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92"/>
      <c r="AE34" s="92"/>
      <c r="AF34" s="92"/>
      <c r="AG34" s="92"/>
      <c r="AH34" s="92"/>
      <c r="AI34" s="92"/>
      <c r="AJ34" s="92"/>
      <c r="AK34" s="93"/>
      <c r="AL34" s="75"/>
      <c r="AM34" s="76"/>
      <c r="AN34" s="77"/>
    </row>
    <row r="35" spans="1:40" x14ac:dyDescent="0.25">
      <c r="A35" s="66" t="str" cm="1">
        <f t="array" aca="1" ref="A35" ca="1">IF(ROWS($1:28)&gt;COUNTA(ListeCollab),"",INDEX(ListeCollab,ROWS($1:28)))</f>
        <v/>
      </c>
      <c r="B35" s="61" t="str">
        <f ca="1">IF($A35="","",VLOOKUP($A35,DR!$C$2:$Y$76,3,FALSE))</f>
        <v/>
      </c>
      <c r="C35" s="61" t="str">
        <f ca="1">IF($A35="","",VLOOKUP($A35,DR!$C$2:$Y$76,5,FALSE))</f>
        <v/>
      </c>
      <c r="D35" s="61" t="str">
        <f ca="1">IF($A35="","",VLOOKUP($A35,DR!$C$2:$Y$76,17,FALSE))</f>
        <v/>
      </c>
      <c r="E35" s="61" t="str">
        <f ca="1">IF($A35="","",VLOOKUP($A35,DR!$C$2:$Y$76,20,FALSE))</f>
        <v/>
      </c>
      <c r="F35" s="67" t="str">
        <f ca="1">IF($A35="","",VLOOKUP($A35,DR!$C$2:$Y$76,23,FALSE))</f>
        <v/>
      </c>
      <c r="G35" s="91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2"/>
      <c r="AE35" s="92"/>
      <c r="AF35" s="92"/>
      <c r="AG35" s="92"/>
      <c r="AH35" s="92"/>
      <c r="AI35" s="92"/>
      <c r="AJ35" s="92"/>
      <c r="AK35" s="93"/>
      <c r="AL35" s="75"/>
      <c r="AM35" s="76"/>
      <c r="AN35" s="77"/>
    </row>
    <row r="36" spans="1:40" x14ac:dyDescent="0.25">
      <c r="A36" s="66" t="str" cm="1">
        <f t="array" aca="1" ref="A36" ca="1">IF(ROWS($1:29)&gt;COUNTA(ListeCollab),"",INDEX(ListeCollab,ROWS($1:29)))</f>
        <v/>
      </c>
      <c r="B36" s="61" t="str">
        <f ca="1">IF($A36="","",VLOOKUP($A36,DR!$C$2:$Y$76,3,FALSE))</f>
        <v/>
      </c>
      <c r="C36" s="61" t="str">
        <f ca="1">IF($A36="","",VLOOKUP($A36,DR!$C$2:$Y$76,5,FALSE))</f>
        <v/>
      </c>
      <c r="D36" s="61" t="str">
        <f ca="1">IF($A36="","",VLOOKUP($A36,DR!$C$2:$Y$76,17,FALSE))</f>
        <v/>
      </c>
      <c r="E36" s="61" t="str">
        <f ca="1">IF($A36="","",VLOOKUP($A36,DR!$C$2:$Y$76,20,FALSE))</f>
        <v/>
      </c>
      <c r="F36" s="67" t="str">
        <f ca="1">IF($A36="","",VLOOKUP($A36,DR!$C$2:$Y$76,23,FALSE))</f>
        <v/>
      </c>
      <c r="G36" s="91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92"/>
      <c r="AE36" s="92"/>
      <c r="AF36" s="92"/>
      <c r="AG36" s="92"/>
      <c r="AH36" s="92"/>
      <c r="AI36" s="92"/>
      <c r="AJ36" s="92"/>
      <c r="AK36" s="93"/>
      <c r="AL36" s="75"/>
      <c r="AM36" s="76"/>
      <c r="AN36" s="77"/>
    </row>
    <row r="37" spans="1:40" ht="13.8" thickBot="1" x14ac:dyDescent="0.3">
      <c r="A37" s="68" t="str" cm="1">
        <f t="array" aca="1" ref="A37" ca="1">IF(ROWS($1:30)&gt;COUNTA(ListeCollab),"",INDEX(ListeCollab,ROWS($1:30)))</f>
        <v/>
      </c>
      <c r="B37" s="69" t="str">
        <f ca="1">IF($A37="","",VLOOKUP($A37,DR!$C$2:$Y$76,3,FALSE))</f>
        <v/>
      </c>
      <c r="C37" s="69" t="str">
        <f ca="1">IF($A37="","",VLOOKUP($A37,DR!$C$2:$Y$76,5,FALSE))</f>
        <v/>
      </c>
      <c r="D37" s="69" t="str">
        <f ca="1">IF($A37="","",VLOOKUP($A37,DR!$C$2:$Y$76,17,FALSE))</f>
        <v/>
      </c>
      <c r="E37" s="69" t="str">
        <f ca="1">IF($A37="","",VLOOKUP($A37,DR!$C$2:$Y$76,20,FALSE))</f>
        <v/>
      </c>
      <c r="F37" s="70" t="str">
        <f ca="1">IF($A37="","",VLOOKUP($A37,DR!$C$2:$Y$76,23,FALSE))</f>
        <v/>
      </c>
      <c r="G37" s="91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92"/>
      <c r="AE37" s="92"/>
      <c r="AF37" s="92"/>
      <c r="AG37" s="92"/>
      <c r="AH37" s="92"/>
      <c r="AI37" s="92"/>
      <c r="AJ37" s="92"/>
      <c r="AK37" s="93"/>
      <c r="AL37" s="78"/>
      <c r="AM37" s="79"/>
      <c r="AN37" s="80"/>
    </row>
  </sheetData>
  <mergeCells count="2">
    <mergeCell ref="A6:F6"/>
    <mergeCell ref="A2:D4"/>
  </mergeCells>
  <conditionalFormatting sqref="G6:AK37 AL6:AN6">
    <cfRule type="expression" dxfId="21" priority="12">
      <formula>WEEKDAY(G$6,2)&gt;5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7E314DAD-3C9C-4E2D-BE6E-07F68BBB32E3}">
            <xm:f>NOT(ISNA(VLOOKUP(G$6,Sources!$J$3:$J$15,1,0)))</xm:f>
            <x14:dxf>
              <fill>
                <patternFill>
                  <bgColor rgb="FFFFC000"/>
                </patternFill>
              </fill>
            </x14:dxf>
          </x14:cfRule>
          <xm:sqref>G6:AK37 AL6:AN6</xm:sqref>
        </x14:conditionalFormatting>
        <x14:conditionalFormatting xmlns:xm="http://schemas.microsoft.com/office/excel/2006/main">
          <x14:cfRule type="containsText" priority="7" operator="containsText" id="{04AFD61B-B9A7-4934-942F-2AA282572AC9}">
            <xm:f>NOT(ISERROR(SEARCH(Sources!$K$1,G7)))</xm:f>
            <xm:f>Sources!$K$1</xm:f>
            <x14:dxf>
              <font>
                <b/>
                <i val="0"/>
              </font>
            </x14:dxf>
          </x14:cfRule>
          <x14:cfRule type="containsText" priority="6" operator="containsText" id="{B70B5FDB-475F-4498-AB9D-5A3556A6A135}">
            <xm:f>NOT(ISERROR(SEARCH(Sources!$K$2,G7)))</xm:f>
            <xm:f>Sources!$K$2</xm:f>
            <x14:dxf>
              <font>
                <b/>
                <i val="0"/>
              </font>
              <fill>
                <patternFill>
                  <bgColor rgb="FF92D050"/>
                </patternFill>
              </fill>
            </x14:dxf>
          </x14:cfRule>
          <x14:cfRule type="containsText" priority="5" operator="containsText" id="{98869889-1228-44E1-849B-CC8D9B512167}">
            <xm:f>NOT(ISERROR(SEARCH(Sources!$K$3,G7)))</xm:f>
            <xm:f>Sources!$K$3</xm:f>
            <x14:dxf>
              <font>
                <b/>
                <i val="0"/>
              </font>
              <fill>
                <patternFill>
                  <bgColor theme="9" tint="0.79998168889431442"/>
                </patternFill>
              </fill>
            </x14:dxf>
          </x14:cfRule>
          <x14:cfRule type="containsText" priority="4" operator="containsText" id="{273685AE-796C-4A90-B6A0-A24AB0D5DBE1}">
            <xm:f>NOT(ISERROR(SEARCH(Sources!$K$4,G7)))</xm:f>
            <xm:f>Sources!$K$4</xm:f>
            <x14:dxf>
              <font>
                <b/>
                <i val="0"/>
              </font>
              <fill>
                <patternFill>
                  <bgColor rgb="FFFF0000"/>
                </patternFill>
              </fill>
            </x14:dxf>
          </x14:cfRule>
          <x14:cfRule type="containsText" priority="3" operator="containsText" id="{F7A8D735-1786-4C42-9354-6B10E150049D}">
            <xm:f>NOT(ISERROR(SEARCH(Sources!$K$5,G7)))</xm:f>
            <xm:f>Sources!$K$5</xm:f>
            <x14:dxf>
              <font>
                <b/>
                <i val="0"/>
              </font>
              <fill>
                <patternFill>
                  <bgColor rgb="FF00B0F0"/>
                </patternFill>
              </fill>
            </x14:dxf>
          </x14:cfRule>
          <x14:cfRule type="containsText" priority="2" operator="containsText" id="{93CBCD5A-51C2-48FB-9867-F580196EFDDD}">
            <xm:f>NOT(ISERROR(SEARCH(Sources!$K$6,G7)))</xm:f>
            <xm:f>Sources!$K$6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14:cfRule type="containsText" priority="1" operator="containsText" id="{EB671DE2-FA95-4B91-8BBF-5D188A568A3A}">
            <xm:f>NOT(ISERROR(SEARCH(Sources!$K$7,G7)))</xm:f>
            <xm:f>Sources!$K$7</xm:f>
            <x14:dxf>
              <font>
                <b/>
                <i val="0"/>
              </font>
              <fill>
                <patternFill>
                  <bgColor rgb="FFFFC000"/>
                </patternFill>
              </fill>
            </x14:dxf>
          </x14:cfRule>
          <xm:sqref>G7:AK37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disablePrompts="1" count="3">
        <x14:dataValidation type="list" allowBlank="1" showInputMessage="1" showErrorMessage="1">
          <x14:formula1>
            <xm:f>Sources!$E$2:$E$13</xm:f>
          </x14:formula1>
          <xm:sqref>F2</xm:sqref>
        </x14:dataValidation>
        <x14:dataValidation type="list" allowBlank="1" showInputMessage="1" showErrorMessage="1">
          <x14:formula1>
            <xm:f>Sources!$B$2:$B$13</xm:f>
          </x14:formula1>
          <xm:sqref>F3</xm:sqref>
        </x14:dataValidation>
        <x14:dataValidation type="list" allowBlank="1" showInputMessage="1" showErrorMessage="1">
          <x14:formula1>
            <xm:f>Sources!$G$2:$G$7</xm:f>
          </x14:formula1>
          <xm:sqref>F4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DR</vt:lpstr>
      <vt:lpstr>Sources</vt:lpstr>
      <vt:lpstr>Calendrier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Gwenael Mary</dc:creator>
  <cp:lastModifiedBy>Gwenael Mary</cp:lastModifiedBy>
  <cp:lastPrinted>2020-03-28T15:35:08Z</cp:lastPrinted>
  <dcterms:created xsi:type="dcterms:W3CDTF">2020-03-26T17:59:27Z</dcterms:created>
  <dcterms:modified xsi:type="dcterms:W3CDTF">2020-03-28T18:01:35Z</dcterms:modified>
</cp:coreProperties>
</file>