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186E487-000E-4D6F-8730-A17C1417DC5F}" xr6:coauthVersionLast="36" xr6:coauthVersionMax="36" xr10:uidLastSave="{00000000-0000-0000-0000-000000000000}"/>
  <bookViews>
    <workbookView xWindow="0" yWindow="0" windowWidth="15345" windowHeight="4470" xr2:uid="{F2FACEE8-7F06-4477-8EF1-51E7EC589D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9" i="1" l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7" i="1"/>
  <c r="AB8" i="1"/>
  <c r="AB6" i="1"/>
  <c r="AB5" i="1"/>
  <c r="E7" i="1"/>
  <c r="H7" i="1"/>
  <c r="K7" i="1"/>
  <c r="L7" i="1"/>
  <c r="M7" i="1"/>
  <c r="W7" i="1" s="1"/>
  <c r="E8" i="1"/>
  <c r="H8" i="1"/>
  <c r="K8" i="1"/>
  <c r="L8" i="1"/>
  <c r="V8" i="1" s="1"/>
  <c r="M8" i="1"/>
  <c r="E9" i="1"/>
  <c r="H9" i="1"/>
  <c r="K9" i="1"/>
  <c r="L9" i="1"/>
  <c r="V9" i="1" s="1"/>
  <c r="M9" i="1"/>
  <c r="W9" i="1" s="1"/>
  <c r="E10" i="1"/>
  <c r="H10" i="1"/>
  <c r="K10" i="1"/>
  <c r="L10" i="1"/>
  <c r="M10" i="1"/>
  <c r="W10" i="1" s="1"/>
  <c r="E11" i="1"/>
  <c r="H11" i="1"/>
  <c r="K11" i="1"/>
  <c r="L11" i="1"/>
  <c r="M11" i="1"/>
  <c r="E12" i="1"/>
  <c r="H12" i="1"/>
  <c r="K12" i="1"/>
  <c r="L12" i="1"/>
  <c r="V12" i="1" s="1"/>
  <c r="M12" i="1"/>
  <c r="E13" i="1"/>
  <c r="H13" i="1"/>
  <c r="K13" i="1"/>
  <c r="L13" i="1"/>
  <c r="V13" i="1" s="1"/>
  <c r="M13" i="1"/>
  <c r="W13" i="1" s="1"/>
  <c r="E14" i="1"/>
  <c r="H14" i="1"/>
  <c r="K14" i="1"/>
  <c r="L14" i="1"/>
  <c r="M14" i="1"/>
  <c r="W14" i="1" s="1"/>
  <c r="E15" i="1"/>
  <c r="H15" i="1"/>
  <c r="K15" i="1"/>
  <c r="L15" i="1"/>
  <c r="V15" i="1" s="1"/>
  <c r="M15" i="1"/>
  <c r="E16" i="1"/>
  <c r="H16" i="1"/>
  <c r="K16" i="1"/>
  <c r="L16" i="1"/>
  <c r="M16" i="1"/>
  <c r="W16" i="1" s="1"/>
  <c r="E17" i="1"/>
  <c r="H17" i="1"/>
  <c r="K17" i="1"/>
  <c r="L17" i="1"/>
  <c r="M17" i="1"/>
  <c r="E18" i="1"/>
  <c r="H18" i="1"/>
  <c r="K18" i="1"/>
  <c r="L18" i="1"/>
  <c r="V18" i="1" s="1"/>
  <c r="M18" i="1"/>
  <c r="W18" i="1" s="1"/>
  <c r="E19" i="1"/>
  <c r="H19" i="1"/>
  <c r="K19" i="1"/>
  <c r="L19" i="1"/>
  <c r="V19" i="1" s="1"/>
  <c r="M19" i="1"/>
  <c r="E20" i="1"/>
  <c r="H20" i="1"/>
  <c r="K20" i="1"/>
  <c r="L20" i="1"/>
  <c r="M20" i="1"/>
  <c r="E21" i="1"/>
  <c r="H21" i="1"/>
  <c r="K21" i="1"/>
  <c r="L21" i="1"/>
  <c r="M21" i="1"/>
  <c r="W21" i="1" s="1"/>
  <c r="E22" i="1"/>
  <c r="H22" i="1"/>
  <c r="K22" i="1"/>
  <c r="L22" i="1"/>
  <c r="V22" i="1" s="1"/>
  <c r="M22" i="1"/>
  <c r="W22" i="1" s="1"/>
  <c r="E23" i="1"/>
  <c r="H23" i="1"/>
  <c r="K23" i="1"/>
  <c r="L23" i="1"/>
  <c r="M23" i="1"/>
  <c r="W23" i="1" s="1"/>
  <c r="E24" i="1"/>
  <c r="H24" i="1"/>
  <c r="K24" i="1"/>
  <c r="L24" i="1"/>
  <c r="M24" i="1"/>
  <c r="E25" i="1"/>
  <c r="H25" i="1"/>
  <c r="K25" i="1"/>
  <c r="L25" i="1"/>
  <c r="V25" i="1" s="1"/>
  <c r="M25" i="1"/>
  <c r="W25" i="1" s="1"/>
  <c r="E26" i="1"/>
  <c r="H26" i="1"/>
  <c r="K26" i="1"/>
  <c r="L26" i="1"/>
  <c r="M26" i="1"/>
  <c r="W26" i="1" s="1"/>
  <c r="E27" i="1"/>
  <c r="H27" i="1"/>
  <c r="K27" i="1"/>
  <c r="L27" i="1"/>
  <c r="M27" i="1"/>
  <c r="W27" i="1" s="1"/>
  <c r="E28" i="1"/>
  <c r="H28" i="1"/>
  <c r="K28" i="1"/>
  <c r="L28" i="1"/>
  <c r="M28" i="1"/>
  <c r="E29" i="1"/>
  <c r="H29" i="1"/>
  <c r="K29" i="1"/>
  <c r="L29" i="1"/>
  <c r="V29" i="1" s="1"/>
  <c r="M29" i="1"/>
  <c r="W29" i="1" s="1"/>
  <c r="E30" i="1"/>
  <c r="H30" i="1"/>
  <c r="K30" i="1"/>
  <c r="L30" i="1"/>
  <c r="V30" i="1" s="1"/>
  <c r="M30" i="1"/>
  <c r="W30" i="1" s="1"/>
  <c r="E31" i="1"/>
  <c r="H31" i="1"/>
  <c r="K31" i="1"/>
  <c r="L31" i="1"/>
  <c r="V31" i="1" s="1"/>
  <c r="M31" i="1"/>
  <c r="E32" i="1"/>
  <c r="H32" i="1"/>
  <c r="K32" i="1"/>
  <c r="L32" i="1"/>
  <c r="M32" i="1"/>
  <c r="E33" i="1"/>
  <c r="H33" i="1"/>
  <c r="K33" i="1"/>
  <c r="L33" i="1"/>
  <c r="M33" i="1"/>
  <c r="W33" i="1" s="1"/>
  <c r="E34" i="1"/>
  <c r="H34" i="1"/>
  <c r="K34" i="1"/>
  <c r="L34" i="1"/>
  <c r="V34" i="1" s="1"/>
  <c r="M34" i="1"/>
  <c r="W34" i="1" s="1"/>
  <c r="E35" i="1"/>
  <c r="H35" i="1"/>
  <c r="K35" i="1"/>
  <c r="L35" i="1"/>
  <c r="M35" i="1"/>
  <c r="E36" i="1"/>
  <c r="H36" i="1"/>
  <c r="K36" i="1"/>
  <c r="L36" i="1"/>
  <c r="M36" i="1"/>
  <c r="E37" i="1"/>
  <c r="H37" i="1"/>
  <c r="K37" i="1"/>
  <c r="L37" i="1"/>
  <c r="M37" i="1"/>
  <c r="W37" i="1" s="1"/>
  <c r="E38" i="1"/>
  <c r="H38" i="1"/>
  <c r="K38" i="1"/>
  <c r="L38" i="1"/>
  <c r="V38" i="1" s="1"/>
  <c r="M38" i="1"/>
  <c r="W38" i="1" s="1"/>
  <c r="E39" i="1"/>
  <c r="H39" i="1"/>
  <c r="K39" i="1"/>
  <c r="L39" i="1"/>
  <c r="V39" i="1" s="1"/>
  <c r="M39" i="1"/>
  <c r="W39" i="1" s="1"/>
  <c r="E40" i="1"/>
  <c r="H40" i="1"/>
  <c r="K40" i="1"/>
  <c r="L40" i="1"/>
  <c r="V40" i="1" s="1"/>
  <c r="M40" i="1"/>
  <c r="E41" i="1"/>
  <c r="H41" i="1"/>
  <c r="K41" i="1"/>
  <c r="L41" i="1"/>
  <c r="M41" i="1"/>
  <c r="W41" i="1" s="1"/>
  <c r="E42" i="1"/>
  <c r="H42" i="1"/>
  <c r="K42" i="1"/>
  <c r="L42" i="1"/>
  <c r="V42" i="1" s="1"/>
  <c r="M42" i="1"/>
  <c r="W42" i="1" s="1"/>
  <c r="E43" i="1"/>
  <c r="H43" i="1"/>
  <c r="K43" i="1"/>
  <c r="L43" i="1"/>
  <c r="M43" i="1"/>
  <c r="W43" i="1" s="1"/>
  <c r="E44" i="1"/>
  <c r="H44" i="1"/>
  <c r="K44" i="1"/>
  <c r="L44" i="1"/>
  <c r="M44" i="1"/>
  <c r="E45" i="1"/>
  <c r="H45" i="1"/>
  <c r="K45" i="1"/>
  <c r="L45" i="1"/>
  <c r="V45" i="1" s="1"/>
  <c r="M45" i="1"/>
  <c r="E46" i="1"/>
  <c r="H46" i="1"/>
  <c r="K46" i="1"/>
  <c r="L46" i="1"/>
  <c r="M46" i="1"/>
  <c r="W46" i="1" s="1"/>
  <c r="E47" i="1"/>
  <c r="H47" i="1"/>
  <c r="K47" i="1"/>
  <c r="L47" i="1"/>
  <c r="M47" i="1"/>
  <c r="W47" i="1" s="1"/>
  <c r="E48" i="1"/>
  <c r="H48" i="1"/>
  <c r="K48" i="1"/>
  <c r="L48" i="1"/>
  <c r="M48" i="1"/>
  <c r="E49" i="1"/>
  <c r="H49" i="1"/>
  <c r="K49" i="1"/>
  <c r="L49" i="1"/>
  <c r="V49" i="1" s="1"/>
  <c r="M49" i="1"/>
  <c r="W49" i="1" s="1"/>
  <c r="E50" i="1"/>
  <c r="H50" i="1"/>
  <c r="K50" i="1"/>
  <c r="L50" i="1"/>
  <c r="V50" i="1" s="1"/>
  <c r="M50" i="1"/>
  <c r="W50" i="1" s="1"/>
  <c r="E51" i="1"/>
  <c r="H51" i="1"/>
  <c r="K51" i="1"/>
  <c r="L51" i="1"/>
  <c r="M51" i="1"/>
  <c r="W51" i="1" s="1"/>
  <c r="E52" i="1"/>
  <c r="H52" i="1"/>
  <c r="K52" i="1"/>
  <c r="L52" i="1"/>
  <c r="V52" i="1" s="1"/>
  <c r="M52" i="1"/>
  <c r="E53" i="1"/>
  <c r="H53" i="1"/>
  <c r="K53" i="1"/>
  <c r="L53" i="1"/>
  <c r="M53" i="1"/>
  <c r="W53" i="1" s="1"/>
  <c r="E54" i="1"/>
  <c r="H54" i="1"/>
  <c r="K54" i="1"/>
  <c r="L54" i="1"/>
  <c r="V54" i="1" s="1"/>
  <c r="M54" i="1"/>
  <c r="W54" i="1" s="1"/>
  <c r="E55" i="1"/>
  <c r="H55" i="1"/>
  <c r="K55" i="1"/>
  <c r="L55" i="1"/>
  <c r="V55" i="1" s="1"/>
  <c r="M55" i="1"/>
  <c r="W55" i="1" s="1"/>
  <c r="E56" i="1"/>
  <c r="H56" i="1"/>
  <c r="K56" i="1"/>
  <c r="L56" i="1"/>
  <c r="M56" i="1"/>
  <c r="W56" i="1" s="1"/>
  <c r="E57" i="1"/>
  <c r="H57" i="1"/>
  <c r="K57" i="1"/>
  <c r="L57" i="1"/>
  <c r="M57" i="1"/>
  <c r="W57" i="1" s="1"/>
  <c r="E58" i="1"/>
  <c r="H58" i="1"/>
  <c r="K58" i="1"/>
  <c r="L58" i="1"/>
  <c r="M58" i="1"/>
  <c r="E59" i="1"/>
  <c r="H59" i="1"/>
  <c r="K59" i="1"/>
  <c r="L59" i="1"/>
  <c r="V59" i="1" s="1"/>
  <c r="M59" i="1"/>
  <c r="E60" i="1"/>
  <c r="H60" i="1"/>
  <c r="K60" i="1"/>
  <c r="L60" i="1"/>
  <c r="V60" i="1" s="1"/>
  <c r="M60" i="1"/>
  <c r="W60" i="1" s="1"/>
  <c r="E61" i="1"/>
  <c r="H61" i="1"/>
  <c r="K61" i="1"/>
  <c r="L61" i="1"/>
  <c r="M61" i="1"/>
  <c r="W61" i="1" s="1"/>
  <c r="E62" i="1"/>
  <c r="H62" i="1"/>
  <c r="K62" i="1"/>
  <c r="L62" i="1"/>
  <c r="M62" i="1"/>
  <c r="W62" i="1" s="1"/>
  <c r="E63" i="1"/>
  <c r="H63" i="1"/>
  <c r="K63" i="1"/>
  <c r="L63" i="1"/>
  <c r="M63" i="1"/>
  <c r="W63" i="1" s="1"/>
  <c r="E64" i="1"/>
  <c r="H64" i="1"/>
  <c r="K64" i="1"/>
  <c r="L64" i="1"/>
  <c r="M64" i="1"/>
  <c r="W64" i="1" s="1"/>
  <c r="E65" i="1"/>
  <c r="H65" i="1"/>
  <c r="K65" i="1"/>
  <c r="L65" i="1"/>
  <c r="M65" i="1"/>
  <c r="W65" i="1" s="1"/>
  <c r="E66" i="1"/>
  <c r="H66" i="1"/>
  <c r="K66" i="1"/>
  <c r="L66" i="1"/>
  <c r="M66" i="1"/>
  <c r="E67" i="1"/>
  <c r="H67" i="1"/>
  <c r="K67" i="1"/>
  <c r="L67" i="1"/>
  <c r="V67" i="1" s="1"/>
  <c r="M67" i="1"/>
  <c r="W67" i="1" s="1"/>
  <c r="E68" i="1"/>
  <c r="H68" i="1"/>
  <c r="K68" i="1"/>
  <c r="L68" i="1"/>
  <c r="V68" i="1" s="1"/>
  <c r="M68" i="1"/>
  <c r="E69" i="1"/>
  <c r="H69" i="1"/>
  <c r="K69" i="1"/>
  <c r="L69" i="1"/>
  <c r="V69" i="1" s="1"/>
  <c r="M69" i="1"/>
  <c r="W69" i="1" s="1"/>
  <c r="E70" i="1"/>
  <c r="H70" i="1"/>
  <c r="K70" i="1"/>
  <c r="L70" i="1"/>
  <c r="V70" i="1" s="1"/>
  <c r="M70" i="1"/>
  <c r="E71" i="1"/>
  <c r="H71" i="1"/>
  <c r="K71" i="1"/>
  <c r="L71" i="1"/>
  <c r="M71" i="1"/>
  <c r="E72" i="1"/>
  <c r="H72" i="1"/>
  <c r="K72" i="1"/>
  <c r="L72" i="1"/>
  <c r="M72" i="1"/>
  <c r="E73" i="1"/>
  <c r="H73" i="1"/>
  <c r="K73" i="1"/>
  <c r="L73" i="1"/>
  <c r="M73" i="1"/>
  <c r="W73" i="1" s="1"/>
  <c r="E74" i="1"/>
  <c r="H74" i="1"/>
  <c r="K74" i="1"/>
  <c r="L74" i="1"/>
  <c r="M74" i="1"/>
  <c r="W74" i="1" s="1"/>
  <c r="E75" i="1"/>
  <c r="H75" i="1"/>
  <c r="K75" i="1"/>
  <c r="L75" i="1"/>
  <c r="V75" i="1" s="1"/>
  <c r="M75" i="1"/>
  <c r="E76" i="1"/>
  <c r="H76" i="1"/>
  <c r="K76" i="1"/>
  <c r="L76" i="1"/>
  <c r="V76" i="1" s="1"/>
  <c r="M76" i="1"/>
  <c r="E77" i="1"/>
  <c r="H77" i="1"/>
  <c r="K77" i="1"/>
  <c r="L77" i="1"/>
  <c r="V77" i="1" s="1"/>
  <c r="M77" i="1"/>
  <c r="W77" i="1" s="1"/>
  <c r="E78" i="1"/>
  <c r="H78" i="1"/>
  <c r="K78" i="1"/>
  <c r="L78" i="1"/>
  <c r="M78" i="1"/>
  <c r="W78" i="1" s="1"/>
  <c r="E79" i="1"/>
  <c r="H79" i="1"/>
  <c r="K79" i="1"/>
  <c r="L79" i="1"/>
  <c r="M79" i="1"/>
  <c r="W79" i="1" s="1"/>
  <c r="E80" i="1"/>
  <c r="H80" i="1"/>
  <c r="K80" i="1"/>
  <c r="L80" i="1"/>
  <c r="M80" i="1"/>
  <c r="W80" i="1" s="1"/>
  <c r="E81" i="1"/>
  <c r="H81" i="1"/>
  <c r="K81" i="1"/>
  <c r="L81" i="1"/>
  <c r="M81" i="1"/>
  <c r="O81" i="1" s="1"/>
  <c r="Y81" i="1" s="1"/>
  <c r="E82" i="1"/>
  <c r="H82" i="1"/>
  <c r="K82" i="1"/>
  <c r="L82" i="1"/>
  <c r="M82" i="1"/>
  <c r="W82" i="1" s="1"/>
  <c r="E83" i="1"/>
  <c r="H83" i="1"/>
  <c r="K83" i="1"/>
  <c r="L83" i="1"/>
  <c r="V83" i="1" s="1"/>
  <c r="M83" i="1"/>
  <c r="E84" i="1"/>
  <c r="H84" i="1"/>
  <c r="K84" i="1"/>
  <c r="L84" i="1"/>
  <c r="M84" i="1"/>
  <c r="W84" i="1" s="1"/>
  <c r="E85" i="1"/>
  <c r="H85" i="1"/>
  <c r="K85" i="1"/>
  <c r="L85" i="1"/>
  <c r="M85" i="1"/>
  <c r="W85" i="1" s="1"/>
  <c r="E86" i="1"/>
  <c r="H86" i="1"/>
  <c r="K86" i="1"/>
  <c r="L86" i="1"/>
  <c r="M86" i="1"/>
  <c r="W86" i="1" s="1"/>
  <c r="E87" i="1"/>
  <c r="H87" i="1"/>
  <c r="K87" i="1"/>
  <c r="L87" i="1"/>
  <c r="M87" i="1"/>
  <c r="W87" i="1" s="1"/>
  <c r="E88" i="1"/>
  <c r="H88" i="1"/>
  <c r="K88" i="1"/>
  <c r="L88" i="1"/>
  <c r="M88" i="1"/>
  <c r="E89" i="1"/>
  <c r="H89" i="1"/>
  <c r="K89" i="1"/>
  <c r="L89" i="1"/>
  <c r="M89" i="1"/>
  <c r="W89" i="1" s="1"/>
  <c r="E90" i="1"/>
  <c r="H90" i="1"/>
  <c r="K90" i="1"/>
  <c r="L90" i="1"/>
  <c r="M90" i="1"/>
  <c r="W90" i="1" s="1"/>
  <c r="E91" i="1"/>
  <c r="H91" i="1"/>
  <c r="K91" i="1"/>
  <c r="L91" i="1"/>
  <c r="V91" i="1" s="1"/>
  <c r="M91" i="1"/>
  <c r="E92" i="1"/>
  <c r="H92" i="1"/>
  <c r="K92" i="1"/>
  <c r="L92" i="1"/>
  <c r="V92" i="1" s="1"/>
  <c r="M92" i="1"/>
  <c r="E93" i="1"/>
  <c r="H93" i="1"/>
  <c r="K93" i="1"/>
  <c r="L93" i="1"/>
  <c r="V93" i="1" s="1"/>
  <c r="M93" i="1"/>
  <c r="W93" i="1" s="1"/>
  <c r="E94" i="1"/>
  <c r="H94" i="1"/>
  <c r="K94" i="1"/>
  <c r="L94" i="1"/>
  <c r="M94" i="1"/>
  <c r="W94" i="1" s="1"/>
  <c r="E95" i="1"/>
  <c r="H95" i="1"/>
  <c r="K95" i="1"/>
  <c r="L95" i="1"/>
  <c r="M95" i="1"/>
  <c r="W95" i="1" s="1"/>
  <c r="E96" i="1"/>
  <c r="H96" i="1"/>
  <c r="K96" i="1"/>
  <c r="L96" i="1"/>
  <c r="M96" i="1"/>
  <c r="W96" i="1" s="1"/>
  <c r="E97" i="1"/>
  <c r="H97" i="1"/>
  <c r="K97" i="1"/>
  <c r="L97" i="1"/>
  <c r="V97" i="1" s="1"/>
  <c r="M97" i="1"/>
  <c r="W97" i="1" s="1"/>
  <c r="E98" i="1"/>
  <c r="H98" i="1"/>
  <c r="K98" i="1"/>
  <c r="L98" i="1"/>
  <c r="M98" i="1"/>
  <c r="W98" i="1" s="1"/>
  <c r="E99" i="1"/>
  <c r="H99" i="1"/>
  <c r="K99" i="1"/>
  <c r="L99" i="1"/>
  <c r="V99" i="1" s="1"/>
  <c r="M99" i="1"/>
  <c r="W99" i="1" s="1"/>
  <c r="E100" i="1"/>
  <c r="H100" i="1"/>
  <c r="K100" i="1"/>
  <c r="L100" i="1"/>
  <c r="M100" i="1"/>
  <c r="W100" i="1" s="1"/>
  <c r="E101" i="1"/>
  <c r="H101" i="1"/>
  <c r="K101" i="1"/>
  <c r="L101" i="1"/>
  <c r="V101" i="1" s="1"/>
  <c r="M101" i="1"/>
  <c r="W101" i="1" s="1"/>
  <c r="E102" i="1"/>
  <c r="H102" i="1"/>
  <c r="K102" i="1"/>
  <c r="L102" i="1"/>
  <c r="V102" i="1" s="1"/>
  <c r="M102" i="1"/>
  <c r="W102" i="1" s="1"/>
  <c r="E103" i="1"/>
  <c r="H103" i="1"/>
  <c r="K103" i="1"/>
  <c r="L103" i="1"/>
  <c r="M103" i="1"/>
  <c r="E104" i="1"/>
  <c r="H104" i="1"/>
  <c r="K104" i="1"/>
  <c r="L104" i="1"/>
  <c r="V104" i="1" s="1"/>
  <c r="M104" i="1"/>
  <c r="W104" i="1" s="1"/>
  <c r="U7" i="1"/>
  <c r="U8" i="1"/>
  <c r="W8" i="1"/>
  <c r="U9" i="1"/>
  <c r="U10" i="1"/>
  <c r="U11" i="1"/>
  <c r="W11" i="1"/>
  <c r="U12" i="1"/>
  <c r="W12" i="1"/>
  <c r="U13" i="1"/>
  <c r="U14" i="1"/>
  <c r="V14" i="1"/>
  <c r="U15" i="1"/>
  <c r="W15" i="1"/>
  <c r="U16" i="1"/>
  <c r="V16" i="1"/>
  <c r="U17" i="1"/>
  <c r="V17" i="1"/>
  <c r="W17" i="1"/>
  <c r="U18" i="1"/>
  <c r="U19" i="1"/>
  <c r="W19" i="1"/>
  <c r="U20" i="1"/>
  <c r="V20" i="1"/>
  <c r="U21" i="1"/>
  <c r="V21" i="1"/>
  <c r="U22" i="1"/>
  <c r="U23" i="1"/>
  <c r="U24" i="1"/>
  <c r="V24" i="1"/>
  <c r="U25" i="1"/>
  <c r="U26" i="1"/>
  <c r="U27" i="1"/>
  <c r="U28" i="1"/>
  <c r="V28" i="1"/>
  <c r="W28" i="1"/>
  <c r="U29" i="1"/>
  <c r="U30" i="1"/>
  <c r="U31" i="1"/>
  <c r="W31" i="1"/>
  <c r="U32" i="1"/>
  <c r="V32" i="1"/>
  <c r="U33" i="1"/>
  <c r="U34" i="1"/>
  <c r="U35" i="1"/>
  <c r="W35" i="1"/>
  <c r="U36" i="1"/>
  <c r="V36" i="1"/>
  <c r="U37" i="1"/>
  <c r="V37" i="1"/>
  <c r="U38" i="1"/>
  <c r="U39" i="1"/>
  <c r="U40" i="1"/>
  <c r="U41" i="1"/>
  <c r="U42" i="1"/>
  <c r="U43" i="1"/>
  <c r="U44" i="1"/>
  <c r="V44" i="1"/>
  <c r="U45" i="1"/>
  <c r="U46" i="1"/>
  <c r="U47" i="1"/>
  <c r="U48" i="1"/>
  <c r="V48" i="1"/>
  <c r="U49" i="1"/>
  <c r="U50" i="1"/>
  <c r="U51" i="1"/>
  <c r="U52" i="1"/>
  <c r="U53" i="1"/>
  <c r="U54" i="1"/>
  <c r="U55" i="1"/>
  <c r="U56" i="1"/>
  <c r="U57" i="1"/>
  <c r="U58" i="1"/>
  <c r="W58" i="1"/>
  <c r="U59" i="1"/>
  <c r="W59" i="1"/>
  <c r="U60" i="1"/>
  <c r="U61" i="1"/>
  <c r="U62" i="1"/>
  <c r="U63" i="1"/>
  <c r="U64" i="1"/>
  <c r="U65" i="1"/>
  <c r="U66" i="1"/>
  <c r="W66" i="1"/>
  <c r="U67" i="1"/>
  <c r="U68" i="1"/>
  <c r="W68" i="1"/>
  <c r="U69" i="1"/>
  <c r="U70" i="1"/>
  <c r="W70" i="1"/>
  <c r="U71" i="1"/>
  <c r="W71" i="1"/>
  <c r="U72" i="1"/>
  <c r="V72" i="1"/>
  <c r="W72" i="1"/>
  <c r="U73" i="1"/>
  <c r="U74" i="1"/>
  <c r="U75" i="1"/>
  <c r="W75" i="1"/>
  <c r="U76" i="1"/>
  <c r="U77" i="1"/>
  <c r="U78" i="1"/>
  <c r="U79" i="1"/>
  <c r="U80" i="1"/>
  <c r="V80" i="1"/>
  <c r="U81" i="1"/>
  <c r="V81" i="1"/>
  <c r="U82" i="1"/>
  <c r="U83" i="1"/>
  <c r="W83" i="1"/>
  <c r="U84" i="1"/>
  <c r="V84" i="1"/>
  <c r="U85" i="1"/>
  <c r="V85" i="1"/>
  <c r="U86" i="1"/>
  <c r="U87" i="1"/>
  <c r="U88" i="1"/>
  <c r="W88" i="1"/>
  <c r="U89" i="1"/>
  <c r="U90" i="1"/>
  <c r="U91" i="1"/>
  <c r="W91" i="1"/>
  <c r="U92" i="1"/>
  <c r="U93" i="1"/>
  <c r="U94" i="1"/>
  <c r="U95" i="1"/>
  <c r="U96" i="1"/>
  <c r="U97" i="1"/>
  <c r="U98" i="1"/>
  <c r="U99" i="1"/>
  <c r="U100" i="1"/>
  <c r="V100" i="1"/>
  <c r="U101" i="1"/>
  <c r="U102" i="1"/>
  <c r="U103" i="1"/>
  <c r="W103" i="1"/>
  <c r="U104" i="1"/>
  <c r="U6" i="1"/>
  <c r="L6" i="1"/>
  <c r="V6" i="1" s="1"/>
  <c r="M6" i="1"/>
  <c r="W6" i="1" s="1"/>
  <c r="K6" i="1"/>
  <c r="H6" i="1"/>
  <c r="E6" i="1"/>
  <c r="U5" i="1"/>
  <c r="M5" i="1"/>
  <c r="W5" i="1" s="1"/>
  <c r="L5" i="1"/>
  <c r="V5" i="1" s="1"/>
  <c r="K5" i="1"/>
  <c r="H5" i="1"/>
  <c r="E5" i="1"/>
  <c r="W81" i="1" l="1"/>
  <c r="O70" i="1"/>
  <c r="Y70" i="1" s="1"/>
  <c r="AA70" i="1" s="1"/>
  <c r="O76" i="1"/>
  <c r="Y76" i="1" s="1"/>
  <c r="AA76" i="1" s="1"/>
  <c r="Z76" i="1" s="1"/>
  <c r="O73" i="1"/>
  <c r="Y73" i="1" s="1"/>
  <c r="O62" i="1"/>
  <c r="Y62" i="1" s="1"/>
  <c r="O45" i="1"/>
  <c r="Y45" i="1" s="1"/>
  <c r="AA45" i="1" s="1"/>
  <c r="Z45" i="1" s="1"/>
  <c r="O94" i="1"/>
  <c r="Y94" i="1" s="1"/>
  <c r="O86" i="1"/>
  <c r="Y86" i="1" s="1"/>
  <c r="AA86" i="1" s="1"/>
  <c r="Z86" i="1" s="1"/>
  <c r="N72" i="1"/>
  <c r="X72" i="1" s="1"/>
  <c r="O71" i="1"/>
  <c r="Y71" i="1" s="1"/>
  <c r="N67" i="1"/>
  <c r="X67" i="1" s="1"/>
  <c r="N65" i="1"/>
  <c r="X65" i="1" s="1"/>
  <c r="O64" i="1"/>
  <c r="Y64" i="1" s="1"/>
  <c r="N31" i="1"/>
  <c r="X31" i="1" s="1"/>
  <c r="N19" i="1"/>
  <c r="X19" i="1" s="1"/>
  <c r="O57" i="1"/>
  <c r="Y57" i="1" s="1"/>
  <c r="O53" i="1"/>
  <c r="Y53" i="1" s="1"/>
  <c r="O48" i="1"/>
  <c r="Y48" i="1" s="1"/>
  <c r="AA48" i="1" s="1"/>
  <c r="Z48" i="1" s="1"/>
  <c r="O41" i="1"/>
  <c r="Y41" i="1" s="1"/>
  <c r="O40" i="1"/>
  <c r="Y40" i="1" s="1"/>
  <c r="AA40" i="1" s="1"/>
  <c r="O36" i="1"/>
  <c r="Y36" i="1" s="1"/>
  <c r="AA36" i="1" s="1"/>
  <c r="Z36" i="1" s="1"/>
  <c r="V94" i="1"/>
  <c r="V57" i="1"/>
  <c r="W48" i="1"/>
  <c r="N99" i="1"/>
  <c r="X99" i="1" s="1"/>
  <c r="N95" i="1"/>
  <c r="X95" i="1" s="1"/>
  <c r="O92" i="1"/>
  <c r="Y92" i="1" s="1"/>
  <c r="AA92" i="1" s="1"/>
  <c r="Z92" i="1" s="1"/>
  <c r="O89" i="1"/>
  <c r="Y89" i="1" s="1"/>
  <c r="N71" i="1"/>
  <c r="X71" i="1" s="1"/>
  <c r="N68" i="1"/>
  <c r="X68" i="1" s="1"/>
  <c r="N60" i="1"/>
  <c r="X60" i="1" s="1"/>
  <c r="O56" i="1"/>
  <c r="Y56" i="1" s="1"/>
  <c r="N53" i="1"/>
  <c r="X53" i="1" s="1"/>
  <c r="N37" i="1"/>
  <c r="X37" i="1" s="1"/>
  <c r="N35" i="1"/>
  <c r="X35" i="1" s="1"/>
  <c r="O34" i="1"/>
  <c r="Y34" i="1" s="1"/>
  <c r="AA34" i="1" s="1"/>
  <c r="O22" i="1"/>
  <c r="Y22" i="1" s="1"/>
  <c r="AA22" i="1" s="1"/>
  <c r="Z22" i="1" s="1"/>
  <c r="N21" i="1"/>
  <c r="X21" i="1" s="1"/>
  <c r="O18" i="1"/>
  <c r="Y18" i="1" s="1"/>
  <c r="AA18" i="1" s="1"/>
  <c r="Z18" i="1" s="1"/>
  <c r="N15" i="1"/>
  <c r="X15" i="1" s="1"/>
  <c r="V86" i="1"/>
  <c r="W45" i="1"/>
  <c r="N96" i="1"/>
  <c r="X96" i="1" s="1"/>
  <c r="O24" i="1"/>
  <c r="Y24" i="1" s="1"/>
  <c r="AA24" i="1" s="1"/>
  <c r="Z24" i="1" s="1"/>
  <c r="O16" i="1"/>
  <c r="Y16" i="1" s="1"/>
  <c r="AA16" i="1" s="1"/>
  <c r="Z16" i="1" s="1"/>
  <c r="V64" i="1"/>
  <c r="O80" i="1"/>
  <c r="Y80" i="1" s="1"/>
  <c r="AA80" i="1" s="1"/>
  <c r="Z80" i="1" s="1"/>
  <c r="N77" i="1"/>
  <c r="X77" i="1" s="1"/>
  <c r="O50" i="1"/>
  <c r="Y50" i="1" s="1"/>
  <c r="AA50" i="1" s="1"/>
  <c r="O46" i="1"/>
  <c r="Y46" i="1" s="1"/>
  <c r="AA46" i="1" s="1"/>
  <c r="O42" i="1"/>
  <c r="Y42" i="1" s="1"/>
  <c r="AA42" i="1" s="1"/>
  <c r="N41" i="1"/>
  <c r="X41" i="1" s="1"/>
  <c r="N27" i="1"/>
  <c r="X27" i="1" s="1"/>
  <c r="N25" i="1"/>
  <c r="X25" i="1" s="1"/>
  <c r="W92" i="1"/>
  <c r="V46" i="1"/>
  <c r="W40" i="1"/>
  <c r="O58" i="1"/>
  <c r="Y58" i="1" s="1"/>
  <c r="N51" i="1"/>
  <c r="X51" i="1" s="1"/>
  <c r="N39" i="1"/>
  <c r="X39" i="1" s="1"/>
  <c r="V62" i="1"/>
  <c r="N85" i="1"/>
  <c r="X85" i="1" s="1"/>
  <c r="N23" i="1"/>
  <c r="X23" i="1" s="1"/>
  <c r="V89" i="1"/>
  <c r="AA89" i="1" s="1"/>
  <c r="V73" i="1"/>
  <c r="V53" i="1"/>
  <c r="V41" i="1"/>
  <c r="N87" i="1"/>
  <c r="X87" i="1" s="1"/>
  <c r="O84" i="1"/>
  <c r="Y84" i="1" s="1"/>
  <c r="AA84" i="1" s="1"/>
  <c r="Z84" i="1" s="1"/>
  <c r="N74" i="1"/>
  <c r="X74" i="1" s="1"/>
  <c r="N73" i="1"/>
  <c r="X73" i="1" s="1"/>
  <c r="N69" i="1"/>
  <c r="X69" i="1" s="1"/>
  <c r="O63" i="1"/>
  <c r="Y63" i="1" s="1"/>
  <c r="N61" i="1"/>
  <c r="X61" i="1" s="1"/>
  <c r="O60" i="1"/>
  <c r="Y60" i="1" s="1"/>
  <c r="AA60" i="1" s="1"/>
  <c r="Z60" i="1" s="1"/>
  <c r="N55" i="1"/>
  <c r="X55" i="1" s="1"/>
  <c r="O38" i="1"/>
  <c r="Y38" i="1" s="1"/>
  <c r="AA38" i="1" s="1"/>
  <c r="N32" i="1"/>
  <c r="X32" i="1" s="1"/>
  <c r="O17" i="1"/>
  <c r="Y17" i="1" s="1"/>
  <c r="AA17" i="1" s="1"/>
  <c r="Z17" i="1" s="1"/>
  <c r="N16" i="1"/>
  <c r="X16" i="1" s="1"/>
  <c r="O13" i="1"/>
  <c r="Y13" i="1" s="1"/>
  <c r="AA13" i="1" s="1"/>
  <c r="W76" i="1"/>
  <c r="V56" i="1"/>
  <c r="W24" i="1"/>
  <c r="N101" i="1"/>
  <c r="X101" i="1" s="1"/>
  <c r="N93" i="1"/>
  <c r="X93" i="1" s="1"/>
  <c r="N80" i="1"/>
  <c r="X80" i="1" s="1"/>
  <c r="O72" i="1"/>
  <c r="Y72" i="1" s="1"/>
  <c r="AA72" i="1" s="1"/>
  <c r="O68" i="1"/>
  <c r="Y68" i="1" s="1"/>
  <c r="AA68" i="1" s="1"/>
  <c r="Z68" i="1" s="1"/>
  <c r="N64" i="1"/>
  <c r="X64" i="1" s="1"/>
  <c r="N63" i="1"/>
  <c r="X63" i="1" s="1"/>
  <c r="N56" i="1"/>
  <c r="X56" i="1" s="1"/>
  <c r="N46" i="1"/>
  <c r="X46" i="1" s="1"/>
  <c r="N45" i="1"/>
  <c r="X45" i="1" s="1"/>
  <c r="N43" i="1"/>
  <c r="X43" i="1" s="1"/>
  <c r="N33" i="1"/>
  <c r="X33" i="1" s="1"/>
  <c r="N29" i="1"/>
  <c r="X29" i="1" s="1"/>
  <c r="O19" i="1"/>
  <c r="Y19" i="1" s="1"/>
  <c r="AA19" i="1" s="1"/>
  <c r="N17" i="1"/>
  <c r="X17" i="1" s="1"/>
  <c r="N13" i="1"/>
  <c r="X13" i="1" s="1"/>
  <c r="V96" i="1"/>
  <c r="O96" i="1"/>
  <c r="Y96" i="1" s="1"/>
  <c r="AA96" i="1" s="1"/>
  <c r="O102" i="1"/>
  <c r="Y102" i="1" s="1"/>
  <c r="AA102" i="1" s="1"/>
  <c r="O82" i="1"/>
  <c r="Y82" i="1" s="1"/>
  <c r="V82" i="1"/>
  <c r="O61" i="1"/>
  <c r="Y61" i="1" s="1"/>
  <c r="V61" i="1"/>
  <c r="O49" i="1"/>
  <c r="Y49" i="1" s="1"/>
  <c r="AA49" i="1" s="1"/>
  <c r="O30" i="1"/>
  <c r="Y30" i="1" s="1"/>
  <c r="AA30" i="1" s="1"/>
  <c r="Z30" i="1" s="1"/>
  <c r="O14" i="1"/>
  <c r="Y14" i="1" s="1"/>
  <c r="AA14" i="1" s="1"/>
  <c r="Z14" i="1" s="1"/>
  <c r="V88" i="1"/>
  <c r="O88" i="1"/>
  <c r="Y88" i="1" s="1"/>
  <c r="V78" i="1"/>
  <c r="O78" i="1"/>
  <c r="Y78" i="1" s="1"/>
  <c r="O54" i="1"/>
  <c r="Y54" i="1" s="1"/>
  <c r="AA54" i="1" s="1"/>
  <c r="Z54" i="1" s="1"/>
  <c r="O33" i="1"/>
  <c r="Y33" i="1" s="1"/>
  <c r="V33" i="1"/>
  <c r="O32" i="1"/>
  <c r="Y32" i="1" s="1"/>
  <c r="AA32" i="1" s="1"/>
  <c r="Z32" i="1" s="1"/>
  <c r="W32" i="1"/>
  <c r="O26" i="1"/>
  <c r="Y26" i="1" s="1"/>
  <c r="V26" i="1"/>
  <c r="O97" i="1"/>
  <c r="Y97" i="1" s="1"/>
  <c r="AA97" i="1" s="1"/>
  <c r="O90" i="1"/>
  <c r="Y90" i="1" s="1"/>
  <c r="V90" i="1"/>
  <c r="O69" i="1"/>
  <c r="Y69" i="1" s="1"/>
  <c r="AA69" i="1" s="1"/>
  <c r="Z69" i="1" s="1"/>
  <c r="V65" i="1"/>
  <c r="O65" i="1"/>
  <c r="Y65" i="1" s="1"/>
  <c r="O95" i="1"/>
  <c r="Y95" i="1" s="1"/>
  <c r="O93" i="1"/>
  <c r="Y93" i="1" s="1"/>
  <c r="AA93" i="1" s="1"/>
  <c r="N92" i="1"/>
  <c r="X92" i="1" s="1"/>
  <c r="N91" i="1"/>
  <c r="X91" i="1" s="1"/>
  <c r="O87" i="1"/>
  <c r="Y87" i="1" s="1"/>
  <c r="O85" i="1"/>
  <c r="Y85" i="1" s="1"/>
  <c r="AA85" i="1" s="1"/>
  <c r="N84" i="1"/>
  <c r="X84" i="1" s="1"/>
  <c r="N83" i="1"/>
  <c r="X83" i="1" s="1"/>
  <c r="N79" i="1"/>
  <c r="X79" i="1" s="1"/>
  <c r="O74" i="1"/>
  <c r="Y74" i="1" s="1"/>
  <c r="O67" i="1"/>
  <c r="Y67" i="1" s="1"/>
  <c r="AA67" i="1" s="1"/>
  <c r="Z67" i="1" s="1"/>
  <c r="N66" i="1"/>
  <c r="X66" i="1" s="1"/>
  <c r="N59" i="1"/>
  <c r="X59" i="1" s="1"/>
  <c r="N48" i="1"/>
  <c r="X48" i="1" s="1"/>
  <c r="O43" i="1"/>
  <c r="Y43" i="1" s="1"/>
  <c r="O39" i="1"/>
  <c r="Y39" i="1" s="1"/>
  <c r="AA39" i="1" s="1"/>
  <c r="O37" i="1"/>
  <c r="Y37" i="1" s="1"/>
  <c r="AA37" i="1" s="1"/>
  <c r="Z37" i="1" s="1"/>
  <c r="N36" i="1"/>
  <c r="X36" i="1" s="1"/>
  <c r="N34" i="1"/>
  <c r="X34" i="1" s="1"/>
  <c r="O23" i="1"/>
  <c r="Y23" i="1" s="1"/>
  <c r="O21" i="1"/>
  <c r="Y21" i="1" s="1"/>
  <c r="AA21" i="1" s="1"/>
  <c r="Z21" i="1" s="1"/>
  <c r="N20" i="1"/>
  <c r="X20" i="1" s="1"/>
  <c r="N18" i="1"/>
  <c r="X18" i="1" s="1"/>
  <c r="N103" i="1"/>
  <c r="X103" i="1" s="1"/>
  <c r="N98" i="1"/>
  <c r="X98" i="1" s="1"/>
  <c r="N97" i="1"/>
  <c r="X97" i="1" s="1"/>
  <c r="N88" i="1"/>
  <c r="X88" i="1" s="1"/>
  <c r="O79" i="1"/>
  <c r="Y79" i="1" s="1"/>
  <c r="O77" i="1"/>
  <c r="Y77" i="1" s="1"/>
  <c r="AA77" i="1" s="1"/>
  <c r="N76" i="1"/>
  <c r="X76" i="1" s="1"/>
  <c r="N75" i="1"/>
  <c r="X75" i="1" s="1"/>
  <c r="O66" i="1"/>
  <c r="Y66" i="1" s="1"/>
  <c r="N50" i="1"/>
  <c r="X50" i="1" s="1"/>
  <c r="N49" i="1"/>
  <c r="X49" i="1" s="1"/>
  <c r="N47" i="1"/>
  <c r="X47" i="1" s="1"/>
  <c r="N42" i="1"/>
  <c r="X42" i="1" s="1"/>
  <c r="N40" i="1"/>
  <c r="X40" i="1" s="1"/>
  <c r="N38" i="1"/>
  <c r="X38" i="1" s="1"/>
  <c r="O25" i="1"/>
  <c r="Y25" i="1" s="1"/>
  <c r="AA25" i="1" s="1"/>
  <c r="Z25" i="1" s="1"/>
  <c r="N24" i="1"/>
  <c r="X24" i="1" s="1"/>
  <c r="N22" i="1"/>
  <c r="X22" i="1" s="1"/>
  <c r="O103" i="1"/>
  <c r="Y103" i="1" s="1"/>
  <c r="O101" i="1"/>
  <c r="Y101" i="1" s="1"/>
  <c r="AA101" i="1" s="1"/>
  <c r="O100" i="1"/>
  <c r="Y100" i="1" s="1"/>
  <c r="AA100" i="1" s="1"/>
  <c r="Z100" i="1" s="1"/>
  <c r="N100" i="1"/>
  <c r="X100" i="1" s="1"/>
  <c r="O98" i="1"/>
  <c r="Y98" i="1" s="1"/>
  <c r="N90" i="1"/>
  <c r="X90" i="1" s="1"/>
  <c r="N89" i="1"/>
  <c r="X89" i="1" s="1"/>
  <c r="N82" i="1"/>
  <c r="X82" i="1" s="1"/>
  <c r="N81" i="1"/>
  <c r="X81" i="1" s="1"/>
  <c r="O59" i="1"/>
  <c r="Y59" i="1" s="1"/>
  <c r="AA59" i="1" s="1"/>
  <c r="Z59" i="1" s="1"/>
  <c r="N58" i="1"/>
  <c r="X58" i="1" s="1"/>
  <c r="N57" i="1"/>
  <c r="X57" i="1" s="1"/>
  <c r="O55" i="1"/>
  <c r="Y55" i="1" s="1"/>
  <c r="AA55" i="1" s="1"/>
  <c r="N52" i="1"/>
  <c r="X52" i="1" s="1"/>
  <c r="O47" i="1"/>
  <c r="Y47" i="1" s="1"/>
  <c r="N44" i="1"/>
  <c r="X44" i="1" s="1"/>
  <c r="O31" i="1"/>
  <c r="Y31" i="1" s="1"/>
  <c r="AA31" i="1" s="1"/>
  <c r="Z31" i="1" s="1"/>
  <c r="O29" i="1"/>
  <c r="Y29" i="1" s="1"/>
  <c r="AA29" i="1" s="1"/>
  <c r="O28" i="1"/>
  <c r="Y28" i="1" s="1"/>
  <c r="AA28" i="1" s="1"/>
  <c r="N28" i="1"/>
  <c r="X28" i="1" s="1"/>
  <c r="O15" i="1"/>
  <c r="Y15" i="1" s="1"/>
  <c r="AA15" i="1" s="1"/>
  <c r="Z15" i="1" s="1"/>
  <c r="O12" i="1"/>
  <c r="Y12" i="1" s="1"/>
  <c r="AA12" i="1" s="1"/>
  <c r="N12" i="1"/>
  <c r="X12" i="1" s="1"/>
  <c r="O7" i="1"/>
  <c r="Y7" i="1" s="1"/>
  <c r="N9" i="1"/>
  <c r="X9" i="1" s="1"/>
  <c r="O10" i="1"/>
  <c r="Y10" i="1" s="1"/>
  <c r="N11" i="1"/>
  <c r="X11" i="1" s="1"/>
  <c r="O104" i="1"/>
  <c r="Y104" i="1" s="1"/>
  <c r="AA104" i="1" s="1"/>
  <c r="N104" i="1"/>
  <c r="X104" i="1" s="1"/>
  <c r="N8" i="1"/>
  <c r="X8" i="1" s="1"/>
  <c r="N7" i="1"/>
  <c r="X7" i="1" s="1"/>
  <c r="V10" i="1"/>
  <c r="O8" i="1"/>
  <c r="Y8" i="1" s="1"/>
  <c r="AA8" i="1" s="1"/>
  <c r="O9" i="1"/>
  <c r="Y9" i="1" s="1"/>
  <c r="AA9" i="1" s="1"/>
  <c r="O51" i="1"/>
  <c r="Y51" i="1" s="1"/>
  <c r="V51" i="1"/>
  <c r="AA81" i="1"/>
  <c r="V79" i="1"/>
  <c r="V47" i="1"/>
  <c r="W36" i="1"/>
  <c r="V23" i="1"/>
  <c r="V7" i="1"/>
  <c r="N102" i="1"/>
  <c r="X102" i="1" s="1"/>
  <c r="N94" i="1"/>
  <c r="X94" i="1" s="1"/>
  <c r="N86" i="1"/>
  <c r="X86" i="1" s="1"/>
  <c r="N78" i="1"/>
  <c r="X78" i="1" s="1"/>
  <c r="N70" i="1"/>
  <c r="X70" i="1" s="1"/>
  <c r="N62" i="1"/>
  <c r="X62" i="1" s="1"/>
  <c r="N54" i="1"/>
  <c r="X54" i="1" s="1"/>
  <c r="O27" i="1"/>
  <c r="Y27" i="1" s="1"/>
  <c r="V27" i="1"/>
  <c r="O11" i="1"/>
  <c r="Y11" i="1" s="1"/>
  <c r="V11" i="1"/>
  <c r="V103" i="1"/>
  <c r="V98" i="1"/>
  <c r="V74" i="1"/>
  <c r="V66" i="1"/>
  <c r="V58" i="1"/>
  <c r="V43" i="1"/>
  <c r="O99" i="1"/>
  <c r="Y99" i="1" s="1"/>
  <c r="AA99" i="1" s="1"/>
  <c r="O91" i="1"/>
  <c r="Y91" i="1" s="1"/>
  <c r="AA91" i="1" s="1"/>
  <c r="O83" i="1"/>
  <c r="Y83" i="1" s="1"/>
  <c r="AA83" i="1" s="1"/>
  <c r="O75" i="1"/>
  <c r="Y75" i="1" s="1"/>
  <c r="AA75" i="1" s="1"/>
  <c r="O52" i="1"/>
  <c r="Y52" i="1" s="1"/>
  <c r="AA52" i="1" s="1"/>
  <c r="W52" i="1"/>
  <c r="O44" i="1"/>
  <c r="Y44" i="1" s="1"/>
  <c r="AA44" i="1" s="1"/>
  <c r="W44" i="1"/>
  <c r="N26" i="1"/>
  <c r="X26" i="1" s="1"/>
  <c r="N10" i="1"/>
  <c r="X10" i="1" s="1"/>
  <c r="O20" i="1"/>
  <c r="Y20" i="1" s="1"/>
  <c r="AA20" i="1" s="1"/>
  <c r="W20" i="1"/>
  <c r="V95" i="1"/>
  <c r="V87" i="1"/>
  <c r="V71" i="1"/>
  <c r="V63" i="1"/>
  <c r="O35" i="1"/>
  <c r="Y35" i="1" s="1"/>
  <c r="V35" i="1"/>
  <c r="N30" i="1"/>
  <c r="X30" i="1" s="1"/>
  <c r="N14" i="1"/>
  <c r="X14" i="1" s="1"/>
  <c r="N6" i="1"/>
  <c r="X6" i="1" s="1"/>
  <c r="O6" i="1"/>
  <c r="Y6" i="1" s="1"/>
  <c r="AA6" i="1" s="1"/>
  <c r="O5" i="1"/>
  <c r="Y5" i="1" s="1"/>
  <c r="AA5" i="1" s="1"/>
  <c r="N5" i="1"/>
  <c r="X5" i="1" s="1"/>
  <c r="AA94" i="1" l="1"/>
  <c r="AA56" i="1"/>
  <c r="Z56" i="1" s="1"/>
  <c r="AA95" i="1"/>
  <c r="Z95" i="1" s="1"/>
  <c r="AA63" i="1"/>
  <c r="Z63" i="1" s="1"/>
  <c r="AA74" i="1"/>
  <c r="Z74" i="1" s="1"/>
  <c r="AA41" i="1"/>
  <c r="Z41" i="1" s="1"/>
  <c r="AA78" i="1"/>
  <c r="Z78" i="1" s="1"/>
  <c r="AA66" i="1"/>
  <c r="Z66" i="1" s="1"/>
  <c r="AA73" i="1"/>
  <c r="Z73" i="1" s="1"/>
  <c r="AA33" i="1"/>
  <c r="Z33" i="1" s="1"/>
  <c r="AA53" i="1"/>
  <c r="Z53" i="1" s="1"/>
  <c r="AA58" i="1"/>
  <c r="Z58" i="1" s="1"/>
  <c r="AA65" i="1"/>
  <c r="Z65" i="1" s="1"/>
  <c r="AA57" i="1"/>
  <c r="Z57" i="1" s="1"/>
  <c r="AA64" i="1"/>
  <c r="Z64" i="1" s="1"/>
  <c r="AA87" i="1"/>
  <c r="Z87" i="1" s="1"/>
  <c r="AA62" i="1"/>
  <c r="Z62" i="1" s="1"/>
  <c r="AA61" i="1"/>
  <c r="Z61" i="1" s="1"/>
  <c r="AA23" i="1"/>
  <c r="Z23" i="1" s="1"/>
  <c r="AA71" i="1"/>
  <c r="Z71" i="1" s="1"/>
  <c r="AA47" i="1"/>
  <c r="Z47" i="1" s="1"/>
  <c r="AA26" i="1"/>
  <c r="Z26" i="1" s="1"/>
  <c r="AA27" i="1"/>
  <c r="Z27" i="1" s="1"/>
  <c r="AA88" i="1"/>
  <c r="Z88" i="1" s="1"/>
  <c r="AA82" i="1"/>
  <c r="Z82" i="1" s="1"/>
  <c r="AA103" i="1"/>
  <c r="Z103" i="1" s="1"/>
  <c r="AA43" i="1"/>
  <c r="Z43" i="1" s="1"/>
  <c r="AA35" i="1"/>
  <c r="Z35" i="1" s="1"/>
  <c r="AA90" i="1"/>
  <c r="Z90" i="1" s="1"/>
  <c r="AA98" i="1"/>
  <c r="Z98" i="1" s="1"/>
  <c r="AA7" i="1"/>
  <c r="AA79" i="1"/>
  <c r="Z79" i="1" s="1"/>
  <c r="AA10" i="1"/>
  <c r="AA11" i="1"/>
  <c r="Z19" i="1"/>
  <c r="Z96" i="1"/>
  <c r="Z97" i="1"/>
  <c r="Z12" i="1"/>
  <c r="Z44" i="1"/>
  <c r="Z83" i="1"/>
  <c r="Z40" i="1"/>
  <c r="Z101" i="1"/>
  <c r="Z81" i="1"/>
  <c r="Z75" i="1"/>
  <c r="Z70" i="1"/>
  <c r="Z55" i="1"/>
  <c r="Z85" i="1"/>
  <c r="Z42" i="1"/>
  <c r="Z89" i="1"/>
  <c r="Z13" i="1"/>
  <c r="Z102" i="1"/>
  <c r="Z50" i="1"/>
  <c r="Z94" i="1"/>
  <c r="Z38" i="1"/>
  <c r="Z91" i="1"/>
  <c r="Z72" i="1"/>
  <c r="Z34" i="1"/>
  <c r="Z20" i="1"/>
  <c r="Z28" i="1"/>
  <c r="Z52" i="1"/>
  <c r="Z99" i="1"/>
  <c r="Z39" i="1"/>
  <c r="Z46" i="1"/>
  <c r="Z77" i="1"/>
  <c r="Z93" i="1"/>
  <c r="Z29" i="1"/>
  <c r="Z49" i="1"/>
  <c r="AA51" i="1"/>
  <c r="R104" i="1" l="1"/>
  <c r="R103" i="1"/>
  <c r="R101" i="1"/>
  <c r="R102" i="1"/>
  <c r="R99" i="1"/>
  <c r="R100" i="1"/>
  <c r="R97" i="1"/>
  <c r="R98" i="1"/>
  <c r="R94" i="1"/>
  <c r="R96" i="1"/>
  <c r="R95" i="1"/>
  <c r="R93" i="1"/>
  <c r="R86" i="1"/>
  <c r="R85" i="1"/>
  <c r="R91" i="1"/>
  <c r="R87" i="1"/>
  <c r="R88" i="1"/>
  <c r="R90" i="1"/>
  <c r="R89" i="1"/>
  <c r="R92" i="1"/>
  <c r="R84" i="1"/>
  <c r="R83" i="1"/>
  <c r="R81" i="1"/>
  <c r="R82" i="1"/>
  <c r="R79" i="1"/>
  <c r="R80" i="1"/>
  <c r="R77" i="1"/>
  <c r="R78" i="1"/>
  <c r="R75" i="1"/>
  <c r="R76" i="1"/>
  <c r="R74" i="1"/>
  <c r="R73" i="1"/>
  <c r="R72" i="1"/>
  <c r="R70" i="1"/>
  <c r="R71" i="1"/>
  <c r="R68" i="1"/>
  <c r="R69" i="1"/>
  <c r="R66" i="1"/>
  <c r="R67" i="1"/>
  <c r="R65" i="1"/>
  <c r="R64" i="1"/>
  <c r="R63" i="1"/>
  <c r="R61" i="1"/>
  <c r="R62" i="1"/>
  <c r="R59" i="1"/>
  <c r="R60" i="1"/>
  <c r="R57" i="1"/>
  <c r="R58" i="1"/>
  <c r="R55" i="1"/>
  <c r="R56" i="1"/>
  <c r="R54" i="1"/>
  <c r="R53" i="1"/>
  <c r="R51" i="1"/>
  <c r="R52" i="1"/>
  <c r="R49" i="1"/>
  <c r="R50" i="1"/>
  <c r="R46" i="1"/>
  <c r="R48" i="1"/>
  <c r="R47" i="1"/>
  <c r="R45" i="1"/>
  <c r="R44" i="1"/>
  <c r="R42" i="1"/>
  <c r="R43" i="1"/>
  <c r="R40" i="1"/>
  <c r="R41" i="1"/>
  <c r="R38" i="1"/>
  <c r="R39" i="1"/>
  <c r="R36" i="1"/>
  <c r="R37" i="1"/>
  <c r="R35" i="1"/>
  <c r="R33" i="1"/>
  <c r="R34" i="1"/>
  <c r="R32" i="1"/>
  <c r="R30" i="1"/>
  <c r="R31" i="1"/>
  <c r="R28" i="1"/>
  <c r="R29" i="1"/>
  <c r="R26" i="1"/>
  <c r="R27" i="1"/>
  <c r="R25" i="1"/>
  <c r="R23" i="1"/>
  <c r="R24" i="1"/>
  <c r="R21" i="1"/>
  <c r="R22" i="1"/>
  <c r="R19" i="1"/>
  <c r="R20" i="1"/>
  <c r="R17" i="1"/>
  <c r="R18" i="1"/>
  <c r="R15" i="1"/>
  <c r="R16" i="1"/>
  <c r="R13" i="1"/>
  <c r="R14" i="1"/>
  <c r="R11" i="1"/>
  <c r="R12" i="1"/>
  <c r="R9" i="1"/>
  <c r="R10" i="1"/>
  <c r="R7" i="1"/>
  <c r="R8" i="1"/>
  <c r="R5" i="1"/>
  <c r="R6" i="1"/>
  <c r="Z7" i="1"/>
  <c r="Z11" i="1"/>
  <c r="Z8" i="1"/>
  <c r="Z9" i="1"/>
  <c r="Z104" i="1"/>
  <c r="Z51" i="1"/>
  <c r="Z10" i="1"/>
  <c r="Z6" i="1"/>
  <c r="Z5" i="1"/>
</calcChain>
</file>

<file path=xl/sharedStrings.xml><?xml version="1.0" encoding="utf-8"?>
<sst xmlns="http://schemas.openxmlformats.org/spreadsheetml/2006/main" count="43" uniqueCount="24">
  <si>
    <t>Concours du</t>
  </si>
  <si>
    <t>PARTIE 1</t>
  </si>
  <si>
    <t>PARTIE 2</t>
  </si>
  <si>
    <t>PARTIE 3</t>
  </si>
  <si>
    <t>RECAPITULATIF</t>
  </si>
  <si>
    <t>G</t>
  </si>
  <si>
    <t>P</t>
  </si>
  <si>
    <t>G/P</t>
  </si>
  <si>
    <t>TOTAL POINTS</t>
  </si>
  <si>
    <t>DIFFERENCE</t>
  </si>
  <si>
    <t>Pour</t>
  </si>
  <si>
    <t>Contre</t>
  </si>
  <si>
    <t>CLASSEMENT PROVISOIRE</t>
  </si>
  <si>
    <t>PARTIES
 GAGNEES</t>
  </si>
  <si>
    <t>PARTIES 
GAGNEES</t>
  </si>
  <si>
    <t>JOUEURS</t>
  </si>
  <si>
    <t>A</t>
  </si>
  <si>
    <t>B</t>
  </si>
  <si>
    <t>C</t>
  </si>
  <si>
    <t>D</t>
  </si>
  <si>
    <t>E</t>
  </si>
  <si>
    <t>PLACE</t>
  </si>
  <si>
    <t>F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</si>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</sst>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 wrapText="1"/>
    </xf>
    <xf numFmtId="0" fontId="8" fillId="0" borderId="40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14" fontId="3" fillId="0" borderId="2" xfId="0" applyNumberFormat="1" applyFont="1" applyBorder="1" applyAlignment="1" applyProtection="1">
      <alignment horizontal="left"/>
      <protection locked="0"/>
    </xf>
    <xf numFmtId="0" fontId="4" fillId="0" borderId="2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9" fillId="0" borderId="0" xfId="0" applyFont="1"/>
    <xf numFmtId="0" fontId="10" fillId="0" borderId="39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1" fillId="0" borderId="0" xfId="0" applyFont="1"/>
    <xf numFmtId="0" fontId="11" fillId="0" borderId="0" xfId="0" applyFont="1" applyAlignment="1">
      <alignment horizontal="center" vertical="center"/>
    </xf>
    <xf numFmtId="0" fontId="11" fillId="0" borderId="0" xfId="0" applyFont="1"/>
    <xf numFmtId="0" fontId="12" fillId="0" borderId="19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12" fillId="0" borderId="29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39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590549</xdr:colOff>
      <xdr:row>12</xdr:row>
      <xdr:rowOff>123825</xdr:rowOff>
    </xdr:from>
    <xdr:to>
      <xdr:col>9</xdr:col>
      <xdr:colOff>19050</xdr:colOff>
      <xdr:row>17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5F7CCD-E1B8-4C90-81E3-0761321D4374}"/>
            </a:ext>
          </a:extLst>
        </xdr:cNvPr>
        <xdr:cNvSpPr/>
      </xdr:nvSpPr>
      <xdr:spPr>
        <a:xfrm>
          <a:off x="857249" y="2457450"/>
          <a:ext cx="3095626" cy="9144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</a:t>
          </a:r>
          <a:r>
            <a:rPr lang="fr-FR" sz="1100" baseline="0"/>
            <a:t> le joueur C perd sa partie 0 à 13, il se retrouve à la derniére place, donc normalement en 7ème position, et non pas en centième position.</a:t>
          </a:r>
          <a:endParaRPr lang="fr-FR" sz="1100"/>
        </a:p>
      </xdr:txBody>
    </xdr:sp>
    <xdr:clientData/>
  </xdr:twoCellAnchor>
  <xdr:twoCellAnchor>
    <xdr:from>
      <xdr:col>1</xdr:col>
      <xdr:colOff>657225</xdr:colOff>
      <xdr:row>6</xdr:row>
      <xdr:rowOff>133350</xdr:rowOff>
    </xdr:from>
    <xdr:to>
      <xdr:col>2</xdr:col>
      <xdr:colOff>219075</xdr:colOff>
      <xdr:row>12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C08C620-8E93-4E7E-A9D1-A42F9C42A231}"/>
            </a:ext>
          </a:extLst>
        </xdr:cNvPr>
        <xdr:cNvCxnSpPr/>
      </xdr:nvCxnSpPr>
      <xdr:spPr>
        <a:xfrm flipH="1" flipV="1">
          <a:off x="923925" y="1323975"/>
          <a:ext cx="895350" cy="1171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390524</xdr:colOff>
      <xdr:row>12</xdr:row>
      <xdr:rowOff>0</xdr:rowOff>
    </xdr:from>
    <xdr:to>
      <xdr:col>19</xdr:col>
      <xdr:colOff>152399</xdr:colOff>
      <xdr:row>16</xdr:row>
      <xdr:rowOff>152400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AA313BBE-1C64-4DEC-B6E7-389FBD9714D5}"/>
            </a:ext>
          </a:extLst>
        </xdr:cNvPr>
        <xdr:cNvSpPr/>
      </xdr:nvSpPr>
      <xdr:spPr>
        <a:xfrm>
          <a:off x="6334124" y="2333625"/>
          <a:ext cx="3114675" cy="9144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deux joueurs ont le même</a:t>
          </a:r>
          <a:r>
            <a:rPr lang="fr-FR" sz="1100" baseline="0"/>
            <a:t> score, comme les joueurs A et B, le joueurs B est effacé de mon classement, alors que dans les cellules AB5 et AB6, ils sont bien inscrit</a:t>
          </a:r>
          <a:endParaRPr lang="fr-FR" sz="1100"/>
        </a:p>
      </xdr:txBody>
    </xdr:sp>
    <xdr:clientData/>
  </xdr:twoCellAnchor>
  <xdr:twoCellAnchor>
    <xdr:from>
      <xdr:col>16</xdr:col>
      <xdr:colOff>295275</xdr:colOff>
      <xdr:row>5</xdr:row>
      <xdr:rowOff>66675</xdr:rowOff>
    </xdr:from>
    <xdr:to>
      <xdr:col>17</xdr:col>
      <xdr:colOff>542925</xdr:colOff>
      <xdr:row>12</xdr:row>
      <xdr:rowOff>19050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8D6C6A51-258C-47A7-9EC7-0435418F863D}"/>
            </a:ext>
          </a:extLst>
        </xdr:cNvPr>
        <xdr:cNvCxnSpPr/>
      </xdr:nvCxnSpPr>
      <xdr:spPr>
        <a:xfrm flipV="1">
          <a:off x="7105650" y="1066800"/>
          <a:ext cx="638175" cy="1285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4BE0F-1E57-4999-9D58-76F0421481F9}">
  <dimension ref="A1:AB104"/>
  <sheetViews>
    <sheetView tabSelected="1" workbookViewId="0">
      <pane ySplit="4" topLeftCell="A5" activePane="bottomLeft" state="frozen"/>
      <selection pane="bottomLeft" activeCell="O11" sqref="O11"/>
    </sheetView>
  </sheetViews>
  <sheetFormatPr baseColWidth="10" defaultRowHeight="15" x14ac:dyDescent="0.25"/>
  <cols>
    <col min="1" max="1" width="4" style="33" bestFit="1" customWidth="1"/>
    <col min="2" max="2" width="20" style="38" bestFit="1" customWidth="1"/>
    <col min="3" max="3" width="4.7109375" style="34" bestFit="1" customWidth="1"/>
    <col min="4" max="4" width="6.42578125" style="35" bestFit="1" customWidth="1"/>
    <col min="5" max="5" width="4" style="33" bestFit="1" customWidth="1"/>
    <col min="6" max="6" width="4.7109375" style="34" bestFit="1" customWidth="1"/>
    <col min="7" max="7" width="6.42578125" style="35" bestFit="1" customWidth="1"/>
    <col min="8" max="8" width="4" style="33" bestFit="1" customWidth="1"/>
    <col min="9" max="9" width="4.7109375" style="34" bestFit="1" customWidth="1"/>
    <col min="10" max="10" width="6.42578125" style="35" bestFit="1" customWidth="1"/>
    <col min="11" max="11" width="4" style="33" bestFit="1" customWidth="1"/>
    <col min="12" max="12" width="5.7109375" style="34" customWidth="1"/>
    <col min="13" max="13" width="5.7109375" style="35" customWidth="1"/>
    <col min="14" max="14" width="8.28515625" style="56" bestFit="1" customWidth="1"/>
    <col min="15" max="15" width="10.140625" style="60" bestFit="1" customWidth="1"/>
    <col min="16" max="16" width="2.85546875" customWidth="1"/>
    <col min="17" max="17" width="5.85546875" style="33" bestFit="1" customWidth="1"/>
    <col min="18" max="18" width="20" style="33" bestFit="1" customWidth="1"/>
    <col min="19" max="19" width="11.42578125" style="33"/>
    <col min="20" max="20" width="4" style="33" bestFit="1" customWidth="1"/>
    <col min="21" max="21" width="20" bestFit="1" customWidth="1"/>
    <col min="22" max="22" width="4.7109375" style="49" bestFit="1" customWidth="1"/>
    <col min="23" max="23" width="6.42578125" style="55" bestFit="1" customWidth="1"/>
    <col min="24" max="24" width="8.7109375" style="57" bestFit="1" customWidth="1"/>
    <col min="25" max="25" width="10.140625" style="61" bestFit="1" customWidth="1"/>
    <col min="28" max="28" width="11.42578125" style="33"/>
  </cols>
  <sheetData>
    <row r="1" spans="1:28" ht="15.75" thickBot="1" x14ac:dyDescent="0.3">
      <c r="A1" s="37"/>
      <c r="B1" s="39" t="s">
        <v>0</v>
      </c>
      <c r="C1" s="1" t="s">
        <v>1</v>
      </c>
      <c r="D1" s="2"/>
      <c r="E1" s="3"/>
      <c r="F1" s="1" t="s">
        <v>2</v>
      </c>
      <c r="G1" s="2"/>
      <c r="H1" s="3"/>
      <c r="I1" s="1" t="s">
        <v>3</v>
      </c>
      <c r="J1" s="2"/>
      <c r="K1" s="3"/>
      <c r="L1" s="4" t="s">
        <v>4</v>
      </c>
      <c r="M1" s="5"/>
      <c r="N1" s="5"/>
      <c r="O1" s="6"/>
      <c r="P1" s="31"/>
      <c r="Q1" s="69" t="s">
        <v>23</v>
      </c>
      <c r="R1" s="69"/>
    </row>
    <row r="2" spans="1:28" ht="15.75" customHeight="1" thickBot="1" x14ac:dyDescent="0.3">
      <c r="A2" s="37"/>
      <c r="B2" s="40"/>
      <c r="C2" s="7"/>
      <c r="D2" s="8"/>
      <c r="E2" s="9"/>
      <c r="F2" s="7"/>
      <c r="G2" s="8"/>
      <c r="H2" s="9"/>
      <c r="I2" s="7"/>
      <c r="J2" s="8"/>
      <c r="K2" s="9"/>
      <c r="L2" s="10"/>
      <c r="M2" s="11"/>
      <c r="N2" s="11"/>
      <c r="O2" s="12"/>
      <c r="P2" s="31"/>
      <c r="Q2" s="70"/>
      <c r="R2" s="70"/>
      <c r="T2" s="37"/>
      <c r="U2" s="41" t="s">
        <v>15</v>
      </c>
      <c r="V2" s="17" t="s">
        <v>8</v>
      </c>
      <c r="W2" s="18"/>
      <c r="X2" s="19" t="s">
        <v>13</v>
      </c>
      <c r="Y2" s="62" t="s">
        <v>9</v>
      </c>
      <c r="Z2" s="21" t="s">
        <v>12</v>
      </c>
      <c r="AA2" s="20"/>
    </row>
    <row r="3" spans="1:28" ht="15.75" thickBot="1" x14ac:dyDescent="0.3">
      <c r="A3" s="37"/>
      <c r="B3" s="13" t="s">
        <v>15</v>
      </c>
      <c r="C3" s="44" t="s">
        <v>5</v>
      </c>
      <c r="D3" s="51" t="s">
        <v>6</v>
      </c>
      <c r="E3" s="13" t="s">
        <v>7</v>
      </c>
      <c r="F3" s="46" t="s">
        <v>5</v>
      </c>
      <c r="G3" s="51" t="s">
        <v>6</v>
      </c>
      <c r="H3" s="13" t="s">
        <v>7</v>
      </c>
      <c r="I3" s="44" t="s">
        <v>5</v>
      </c>
      <c r="J3" s="51" t="s">
        <v>6</v>
      </c>
      <c r="K3" s="13" t="s">
        <v>7</v>
      </c>
      <c r="L3" s="14" t="s">
        <v>8</v>
      </c>
      <c r="M3" s="15"/>
      <c r="N3" s="19" t="s">
        <v>14</v>
      </c>
      <c r="O3" s="58" t="s">
        <v>9</v>
      </c>
      <c r="P3" s="32"/>
      <c r="Q3" s="65" t="s">
        <v>21</v>
      </c>
      <c r="R3" s="67" t="s">
        <v>15</v>
      </c>
      <c r="S3" s="32"/>
      <c r="T3" s="37"/>
      <c r="U3" s="42"/>
      <c r="V3" s="22"/>
      <c r="W3" s="23"/>
      <c r="X3" s="24"/>
      <c r="Y3" s="63"/>
      <c r="Z3" s="26"/>
      <c r="AA3" s="25"/>
    </row>
    <row r="4" spans="1:28" ht="15.75" thickBot="1" x14ac:dyDescent="0.3">
      <c r="A4" s="37"/>
      <c r="B4" s="16"/>
      <c r="C4" s="45" t="s">
        <v>10</v>
      </c>
      <c r="D4" s="52" t="s">
        <v>11</v>
      </c>
      <c r="E4" s="16"/>
      <c r="F4" s="47" t="s">
        <v>10</v>
      </c>
      <c r="G4" s="53" t="s">
        <v>11</v>
      </c>
      <c r="H4" s="16"/>
      <c r="I4" s="45" t="s">
        <v>10</v>
      </c>
      <c r="J4" s="53" t="s">
        <v>11</v>
      </c>
      <c r="K4" s="16"/>
      <c r="L4" s="48" t="s">
        <v>10</v>
      </c>
      <c r="M4" s="54" t="s">
        <v>11</v>
      </c>
      <c r="N4" s="28"/>
      <c r="O4" s="59"/>
      <c r="P4" s="32"/>
      <c r="Q4" s="66"/>
      <c r="R4" s="68"/>
      <c r="S4" s="32"/>
      <c r="T4" s="37"/>
      <c r="U4" s="43"/>
      <c r="V4" s="50" t="s">
        <v>10</v>
      </c>
      <c r="W4" s="27" t="s">
        <v>11</v>
      </c>
      <c r="X4" s="28"/>
      <c r="Y4" s="64"/>
      <c r="Z4" s="30"/>
      <c r="AA4" s="29"/>
    </row>
    <row r="5" spans="1:28" ht="15.75" thickTop="1" x14ac:dyDescent="0.25">
      <c r="A5" s="33">
        <v>1</v>
      </c>
      <c r="B5" s="38" t="s">
        <v>16</v>
      </c>
      <c r="C5" s="34">
        <v>13</v>
      </c>
      <c r="D5" s="35">
        <v>0</v>
      </c>
      <c r="E5" s="33">
        <f>IF(AND(C5&gt;D5),1,0)</f>
        <v>1</v>
      </c>
      <c r="H5" s="33">
        <f>IF(AND(F5&gt;G5),1,0)</f>
        <v>0</v>
      </c>
      <c r="K5" s="33">
        <f>IF(AND(I5&gt;J5),1,0)</f>
        <v>0</v>
      </c>
      <c r="L5" s="34">
        <f>SUM(C5,F5,I5)</f>
        <v>13</v>
      </c>
      <c r="M5" s="35">
        <f>SUM(D5,G5,J5)</f>
        <v>0</v>
      </c>
      <c r="N5" s="56">
        <f>SUM(E5,H5,K5)</f>
        <v>1</v>
      </c>
      <c r="O5" s="60">
        <f>SUM(L5-M5)</f>
        <v>13</v>
      </c>
      <c r="Q5" s="33">
        <v>1</v>
      </c>
      <c r="R5" s="33" t="str">
        <f>IF(ABS(MAX($AA$5:$AA$104))&gt;=10^-5,VLOOKUP(MAX($AA$5:$AA$104),$AA$5:$AB$104,2,FALSE),"")</f>
        <v>A</v>
      </c>
      <c r="T5" s="33">
        <v>1</v>
      </c>
      <c r="U5" s="36" t="str">
        <f>IF(B5="","",VLOOKUP(T5,A5:O8,2,FALSE))</f>
        <v>A</v>
      </c>
      <c r="V5" s="34">
        <f>IFERROR(VLOOKUP(T5,$A$5:$O$104,12,0),"")</f>
        <v>13</v>
      </c>
      <c r="W5" s="35">
        <f>IFERROR(VLOOKUP(T5,$A$5:$O$104,13,0),"")</f>
        <v>0</v>
      </c>
      <c r="X5" s="56">
        <f>IFERROR(VLOOKUP(T5,$A$5:$O$104,14,0),"")</f>
        <v>1</v>
      </c>
      <c r="Y5" s="60">
        <f>IFERROR(VLOOKUP(T5,$A$5:$O$104,15,0),"")</f>
        <v>13</v>
      </c>
      <c r="Z5" s="33">
        <f>IF(AA5=0,"",RANK(AA5,$AA$5:$AA$104,0))</f>
        <v>1</v>
      </c>
      <c r="AA5" s="33">
        <f>V5*1000+Y5</f>
        <v>13013</v>
      </c>
      <c r="AB5" s="33" t="str">
        <f>B5</f>
        <v>A</v>
      </c>
    </row>
    <row r="6" spans="1:28" x14ac:dyDescent="0.25">
      <c r="A6" s="33">
        <v>2</v>
      </c>
      <c r="B6" s="38" t="s">
        <v>17</v>
      </c>
      <c r="C6" s="34">
        <v>13</v>
      </c>
      <c r="D6" s="35">
        <v>0</v>
      </c>
      <c r="E6" s="33">
        <f>IF(AND(C6&gt;D6),1,0)</f>
        <v>1</v>
      </c>
      <c r="H6" s="33">
        <f>IF(AND(F6&gt;G6),1,0)</f>
        <v>0</v>
      </c>
      <c r="K6" s="33">
        <f>IF(AND(I6&gt;J6),1,0)</f>
        <v>0</v>
      </c>
      <c r="L6" s="34">
        <f>SUM(C6,F6,I6)</f>
        <v>13</v>
      </c>
      <c r="M6" s="35">
        <f>SUM(D6,G6,J6)</f>
        <v>0</v>
      </c>
      <c r="N6" s="56">
        <f>SUM(E6,H6,K6)</f>
        <v>1</v>
      </c>
      <c r="O6" s="60">
        <f>SUM(L6-M6)</f>
        <v>13</v>
      </c>
      <c r="Q6" s="33">
        <v>2</v>
      </c>
      <c r="R6" s="33" t="str">
        <f>IF(ABS(LARGE($AA$5:$AA$104,2))&gt;=10^-5,VLOOKUP(LARGE($AA$5:$AA$104,2),$AA$5:$AB$104,2,FALSE),"")</f>
        <v>A</v>
      </c>
      <c r="T6" s="33">
        <v>2</v>
      </c>
      <c r="U6" s="36" t="str">
        <f>IF(B6="","",VLOOKUP(T6,A6:O9,2,FALSE))</f>
        <v>B</v>
      </c>
      <c r="V6" s="34">
        <f>IFERROR(VLOOKUP(T6,A6:O8,12,0),"")</f>
        <v>13</v>
      </c>
      <c r="W6" s="35">
        <f>IFERROR(VLOOKUP(T6,A6:P8,13,0),"")</f>
        <v>0</v>
      </c>
      <c r="X6" s="56">
        <f>IFERROR(VLOOKUP(T6,A6:P8,14,0),"")</f>
        <v>1</v>
      </c>
      <c r="Y6" s="60">
        <f>IFERROR(VLOOKUP(T6,A6:R8,15,0),"")</f>
        <v>13</v>
      </c>
      <c r="Z6" s="33">
        <f>IF(AA6=0,"",RANK(AA6,$AA$5:$AA$104,0))</f>
        <v>1</v>
      </c>
      <c r="AA6" s="33">
        <f>V6*1000+Y6</f>
        <v>13013</v>
      </c>
      <c r="AB6" s="33" t="str">
        <f>B6</f>
        <v>B</v>
      </c>
    </row>
    <row r="7" spans="1:28" x14ac:dyDescent="0.25">
      <c r="A7" s="33">
        <v>3</v>
      </c>
      <c r="B7" s="38" t="s">
        <v>18</v>
      </c>
      <c r="C7" s="34">
        <v>0</v>
      </c>
      <c r="D7" s="35">
        <v>13</v>
      </c>
      <c r="E7" s="33">
        <f t="shared" ref="E7:E70" si="0">IF(AND(C7&gt;D7),1,0)</f>
        <v>0</v>
      </c>
      <c r="H7" s="33">
        <f t="shared" ref="H7:H70" si="1">IF(AND(F7&gt;G7),1,0)</f>
        <v>0</v>
      </c>
      <c r="K7" s="33">
        <f t="shared" ref="K7:K70" si="2">IF(AND(I7&gt;J7),1,0)</f>
        <v>0</v>
      </c>
      <c r="L7" s="34">
        <f t="shared" ref="L7:L70" si="3">SUM(C7,F7,I7)</f>
        <v>0</v>
      </c>
      <c r="M7" s="35">
        <f t="shared" ref="M7:M70" si="4">SUM(D7,G7,J7)</f>
        <v>13</v>
      </c>
      <c r="N7" s="56">
        <f t="shared" ref="N7:N70" si="5">SUM(E7,H7,K7)</f>
        <v>0</v>
      </c>
      <c r="O7" s="60">
        <f t="shared" ref="O7:O70" si="6">SUM(L7-M7)</f>
        <v>-13</v>
      </c>
      <c r="Q7" s="33">
        <v>3</v>
      </c>
      <c r="R7" s="33" t="str">
        <f>IF(ABS(LARGE($AA$5:$AA$104,3))&gt;=10^-5,VLOOKUP(LARGE($AA$5:$AA$104,3),$AA$5:$AB$104,2,FALSE),"")</f>
        <v>D</v>
      </c>
      <c r="T7" s="33">
        <v>3</v>
      </c>
      <c r="U7" s="36" t="str">
        <f t="shared" ref="U7:U70" si="7">IF(B7="","",VLOOKUP(T7,A7:O10,2,FALSE))</f>
        <v>C</v>
      </c>
      <c r="V7" s="34">
        <f t="shared" ref="V7:V70" si="8">IFERROR(VLOOKUP(T7,A7:O9,12,0),"")</f>
        <v>0</v>
      </c>
      <c r="W7" s="35">
        <f t="shared" ref="W7:W70" si="9">IFERROR(VLOOKUP(T7,A7:P9,13,0),"")</f>
        <v>13</v>
      </c>
      <c r="X7" s="56">
        <f>IFERROR(VLOOKUP(T7,A7:P9,14,0),"")</f>
        <v>0</v>
      </c>
      <c r="Y7" s="60">
        <f>IFERROR(VLOOKUP(T7,A7:R9,15,0),"")</f>
        <v>-13</v>
      </c>
      <c r="Z7" s="33">
        <f>IF(AA7=0,"",RANK(AA7,$AA$5:$AA$104,0))</f>
        <v>100</v>
      </c>
      <c r="AA7" s="33">
        <f>V7*1000+Y7</f>
        <v>-13</v>
      </c>
      <c r="AB7" s="33" t="str">
        <f t="shared" ref="AB7:AB70" si="10">B7</f>
        <v>C</v>
      </c>
    </row>
    <row r="8" spans="1:28" x14ac:dyDescent="0.25">
      <c r="A8" s="33">
        <v>4</v>
      </c>
      <c r="B8" s="38" t="s">
        <v>19</v>
      </c>
      <c r="C8" s="34">
        <v>13</v>
      </c>
      <c r="D8" s="35">
        <v>1</v>
      </c>
      <c r="E8" s="33">
        <f t="shared" si="0"/>
        <v>1</v>
      </c>
      <c r="H8" s="33">
        <f t="shared" si="1"/>
        <v>0</v>
      </c>
      <c r="K8" s="33">
        <f t="shared" si="2"/>
        <v>0</v>
      </c>
      <c r="L8" s="34">
        <f t="shared" si="3"/>
        <v>13</v>
      </c>
      <c r="M8" s="35">
        <f t="shared" si="4"/>
        <v>1</v>
      </c>
      <c r="N8" s="56">
        <f t="shared" si="5"/>
        <v>1</v>
      </c>
      <c r="O8" s="60">
        <f t="shared" si="6"/>
        <v>12</v>
      </c>
      <c r="Q8" s="33">
        <v>4</v>
      </c>
      <c r="R8" s="33" t="str">
        <f>IF(ABS(LARGE($AA$5:$AA$104,4))&gt;=10^-5,VLOOKUP(LARGE($AA$5:$AA$104,4),$AA$5:$AB$104,2,FALSE),"")</f>
        <v>E</v>
      </c>
      <c r="T8" s="33">
        <v>4</v>
      </c>
      <c r="U8" s="36" t="str">
        <f t="shared" si="7"/>
        <v>D</v>
      </c>
      <c r="V8" s="34">
        <f t="shared" si="8"/>
        <v>13</v>
      </c>
      <c r="W8" s="35">
        <f t="shared" si="9"/>
        <v>1</v>
      </c>
      <c r="X8" s="56">
        <f>IFERROR(VLOOKUP(T8,A8:P10,14,0),"")</f>
        <v>1</v>
      </c>
      <c r="Y8" s="60">
        <f>IFERROR(VLOOKUP(T8,A8:R10,15,0),"")</f>
        <v>12</v>
      </c>
      <c r="Z8" s="33">
        <f>IF(AA8=0,"",RANK(AA8,$AA$5:$AA$104,0))</f>
        <v>3</v>
      </c>
      <c r="AA8" s="33">
        <f>V8*1000+Y8</f>
        <v>13012</v>
      </c>
      <c r="AB8" s="33" t="str">
        <f t="shared" si="10"/>
        <v>D</v>
      </c>
    </row>
    <row r="9" spans="1:28" x14ac:dyDescent="0.25">
      <c r="A9" s="33">
        <v>5</v>
      </c>
      <c r="B9" s="38" t="s">
        <v>20</v>
      </c>
      <c r="C9" s="34">
        <v>5</v>
      </c>
      <c r="D9" s="35">
        <v>2</v>
      </c>
      <c r="E9" s="33">
        <f t="shared" si="0"/>
        <v>1</v>
      </c>
      <c r="H9" s="33">
        <f t="shared" si="1"/>
        <v>0</v>
      </c>
      <c r="K9" s="33">
        <f t="shared" si="2"/>
        <v>0</v>
      </c>
      <c r="L9" s="34">
        <f t="shared" si="3"/>
        <v>5</v>
      </c>
      <c r="M9" s="35">
        <f t="shared" si="4"/>
        <v>2</v>
      </c>
      <c r="N9" s="56">
        <f t="shared" si="5"/>
        <v>1</v>
      </c>
      <c r="O9" s="60">
        <f t="shared" si="6"/>
        <v>3</v>
      </c>
      <c r="Q9" s="33">
        <v>5</v>
      </c>
      <c r="R9" s="33" t="str">
        <f>IF(ABS(LARGE($AA$5:$AA$104,5))&gt;=10^-5,VLOOKUP(LARGE($AA$5:$AA$104,5),$AA$5:$AB$104,2,FALSE),"")</f>
        <v>G</v>
      </c>
      <c r="T9" s="33">
        <v>5</v>
      </c>
      <c r="U9" s="36" t="str">
        <f t="shared" si="7"/>
        <v>E</v>
      </c>
      <c r="V9" s="34">
        <f t="shared" si="8"/>
        <v>5</v>
      </c>
      <c r="W9" s="35">
        <f t="shared" si="9"/>
        <v>2</v>
      </c>
      <c r="X9" s="56">
        <f>IFERROR(VLOOKUP(T9,A9:P11,14,0),"")</f>
        <v>1</v>
      </c>
      <c r="Y9" s="60">
        <f>IFERROR(VLOOKUP(T9,A9:R11,15,0),"")</f>
        <v>3</v>
      </c>
      <c r="Z9" s="33">
        <f>IF(AA9=0,"",RANK(AA9,$AA$5:$AA$104,0))</f>
        <v>4</v>
      </c>
      <c r="AA9" s="33">
        <f>V9*1000+Y9</f>
        <v>5003</v>
      </c>
      <c r="AB9" s="33" t="str">
        <f t="shared" si="10"/>
        <v>E</v>
      </c>
    </row>
    <row r="10" spans="1:28" x14ac:dyDescent="0.25">
      <c r="A10" s="33">
        <v>6</v>
      </c>
      <c r="B10" s="38" t="s">
        <v>22</v>
      </c>
      <c r="C10" s="34">
        <v>1</v>
      </c>
      <c r="D10" s="35">
        <v>13</v>
      </c>
      <c r="E10" s="33">
        <f t="shared" si="0"/>
        <v>0</v>
      </c>
      <c r="H10" s="33">
        <f t="shared" si="1"/>
        <v>0</v>
      </c>
      <c r="K10" s="33">
        <f t="shared" si="2"/>
        <v>0</v>
      </c>
      <c r="L10" s="34">
        <f t="shared" si="3"/>
        <v>1</v>
      </c>
      <c r="M10" s="35">
        <f t="shared" si="4"/>
        <v>13</v>
      </c>
      <c r="N10" s="56">
        <f t="shared" si="5"/>
        <v>0</v>
      </c>
      <c r="O10" s="60">
        <f t="shared" si="6"/>
        <v>-12</v>
      </c>
      <c r="Q10" s="33">
        <v>6</v>
      </c>
      <c r="R10" s="33" t="str">
        <f>IF(ABS(LARGE($AA$5:$AA$104,6))&gt;=10^-5,VLOOKUP(LARGE($AA$5:$AA$104,6),$AA$5:$AB$104,2,FALSE),"")</f>
        <v>F</v>
      </c>
      <c r="T10" s="33">
        <v>6</v>
      </c>
      <c r="U10" s="36" t="str">
        <f t="shared" si="7"/>
        <v>F</v>
      </c>
      <c r="V10" s="34">
        <f t="shared" si="8"/>
        <v>1</v>
      </c>
      <c r="W10" s="35">
        <f t="shared" si="9"/>
        <v>13</v>
      </c>
      <c r="X10" s="56">
        <f>IFERROR(VLOOKUP(T10,A10:P12,14,0),"")</f>
        <v>0</v>
      </c>
      <c r="Y10" s="60">
        <f>IFERROR(VLOOKUP(T10,A10:R12,15,0),"")</f>
        <v>-12</v>
      </c>
      <c r="Z10" s="33">
        <f>IF(AA10=0,"",RANK(AA10,$AA$5:$AA$104,0))</f>
        <v>6</v>
      </c>
      <c r="AA10" s="33">
        <f>V10*1000+Y10</f>
        <v>988</v>
      </c>
      <c r="AB10" s="33" t="str">
        <f t="shared" si="10"/>
        <v>F</v>
      </c>
    </row>
    <row r="11" spans="1:28" x14ac:dyDescent="0.25">
      <c r="A11" s="33">
        <v>7</v>
      </c>
      <c r="B11" s="38" t="s">
        <v>5</v>
      </c>
      <c r="C11" s="34">
        <v>5</v>
      </c>
      <c r="D11" s="35">
        <v>13</v>
      </c>
      <c r="E11" s="33">
        <f t="shared" si="0"/>
        <v>0</v>
      </c>
      <c r="H11" s="33">
        <f t="shared" si="1"/>
        <v>0</v>
      </c>
      <c r="K11" s="33">
        <f t="shared" si="2"/>
        <v>0</v>
      </c>
      <c r="L11" s="34">
        <f t="shared" si="3"/>
        <v>5</v>
      </c>
      <c r="M11" s="35">
        <f t="shared" si="4"/>
        <v>13</v>
      </c>
      <c r="N11" s="56">
        <f t="shared" si="5"/>
        <v>0</v>
      </c>
      <c r="O11" s="60">
        <f t="shared" si="6"/>
        <v>-8</v>
      </c>
      <c r="Q11" s="33">
        <v>7</v>
      </c>
      <c r="R11" s="33" t="str">
        <f>IF(ABS(LARGE($AA$5:$AA$104,7))&gt;=10^-5,VLOOKUP(LARGE($AA$5:$AA$104,7),$AA$5:$AB$104,2,FALSE),"")</f>
        <v/>
      </c>
      <c r="T11" s="33">
        <v>7</v>
      </c>
      <c r="U11" s="36" t="str">
        <f t="shared" si="7"/>
        <v>G</v>
      </c>
      <c r="V11" s="34">
        <f t="shared" si="8"/>
        <v>5</v>
      </c>
      <c r="W11" s="35">
        <f t="shared" si="9"/>
        <v>13</v>
      </c>
      <c r="X11" s="56">
        <f>IFERROR(VLOOKUP(T11,A11:P13,14,0),"")</f>
        <v>0</v>
      </c>
      <c r="Y11" s="60">
        <f>IFERROR(VLOOKUP(T11,A11:R13,15,0),"")</f>
        <v>-8</v>
      </c>
      <c r="Z11" s="33">
        <f>IF(AA11=0,"",RANK(AA11,$AA$5:$AA$104,0))</f>
        <v>5</v>
      </c>
      <c r="AA11" s="33">
        <f>V11*1000+Y11</f>
        <v>4992</v>
      </c>
      <c r="AB11" s="33" t="str">
        <f t="shared" si="10"/>
        <v>G</v>
      </c>
    </row>
    <row r="12" spans="1:28" x14ac:dyDescent="0.25">
      <c r="A12" s="33">
        <v>8</v>
      </c>
      <c r="E12" s="33">
        <f t="shared" si="0"/>
        <v>0</v>
      </c>
      <c r="H12" s="33">
        <f t="shared" si="1"/>
        <v>0</v>
      </c>
      <c r="K12" s="33">
        <f t="shared" si="2"/>
        <v>0</v>
      </c>
      <c r="L12" s="34">
        <f t="shared" si="3"/>
        <v>0</v>
      </c>
      <c r="M12" s="35">
        <f t="shared" si="4"/>
        <v>0</v>
      </c>
      <c r="N12" s="56">
        <f t="shared" si="5"/>
        <v>0</v>
      </c>
      <c r="O12" s="60">
        <f t="shared" si="6"/>
        <v>0</v>
      </c>
      <c r="Q12" s="33">
        <v>8</v>
      </c>
      <c r="R12" s="33" t="str">
        <f>IF(ABS(LARGE($AA$5:$AA$104,8))&gt;=10^-5,VLOOKUP(LARGE($AA$5:$AA$104,8),$AA$5:$AB$104,2,FALSE),"")</f>
        <v/>
      </c>
      <c r="T12" s="33">
        <v>8</v>
      </c>
      <c r="U12" s="36" t="str">
        <f t="shared" si="7"/>
        <v/>
      </c>
      <c r="V12" s="34">
        <f t="shared" si="8"/>
        <v>0</v>
      </c>
      <c r="W12" s="35">
        <f t="shared" si="9"/>
        <v>0</v>
      </c>
      <c r="X12" s="56">
        <f>IFERROR(VLOOKUP(T12,A12:P14,14,0),"")</f>
        <v>0</v>
      </c>
      <c r="Y12" s="60">
        <f>IFERROR(VLOOKUP(T12,A12:R14,15,0),"")</f>
        <v>0</v>
      </c>
      <c r="Z12" s="33" t="str">
        <f>IF(AA12=0,"",RANK(AA12,$AA$5:$AA$104,0))</f>
        <v/>
      </c>
      <c r="AA12" s="33">
        <f>V12*1000+Y12</f>
        <v>0</v>
      </c>
      <c r="AB12" s="33">
        <f t="shared" si="10"/>
        <v>0</v>
      </c>
    </row>
    <row r="13" spans="1:28" x14ac:dyDescent="0.25">
      <c r="A13" s="33">
        <v>9</v>
      </c>
      <c r="E13" s="33">
        <f t="shared" si="0"/>
        <v>0</v>
      </c>
      <c r="H13" s="33">
        <f t="shared" si="1"/>
        <v>0</v>
      </c>
      <c r="K13" s="33">
        <f t="shared" si="2"/>
        <v>0</v>
      </c>
      <c r="L13" s="34">
        <f t="shared" si="3"/>
        <v>0</v>
      </c>
      <c r="M13" s="35">
        <f t="shared" si="4"/>
        <v>0</v>
      </c>
      <c r="N13" s="56">
        <f t="shared" si="5"/>
        <v>0</v>
      </c>
      <c r="O13" s="60">
        <f t="shared" si="6"/>
        <v>0</v>
      </c>
      <c r="Q13" s="33">
        <v>9</v>
      </c>
      <c r="R13" s="33" t="str">
        <f>IF(ABS(LARGE($AA$5:$AA$104,9))&gt;=10^-5,VLOOKUP(LARGE($AA$5:$AA$104,9),$AA$5:$AB$104,2,FALSE),"")</f>
        <v/>
      </c>
      <c r="T13" s="33">
        <v>9</v>
      </c>
      <c r="U13" s="36" t="str">
        <f t="shared" si="7"/>
        <v/>
      </c>
      <c r="V13" s="34">
        <f t="shared" si="8"/>
        <v>0</v>
      </c>
      <c r="W13" s="35">
        <f t="shared" si="9"/>
        <v>0</v>
      </c>
      <c r="X13" s="56">
        <f>IFERROR(VLOOKUP(T13,A13:P15,14,0),"")</f>
        <v>0</v>
      </c>
      <c r="Y13" s="60">
        <f>IFERROR(VLOOKUP(T13,A13:R15,15,0),"")</f>
        <v>0</v>
      </c>
      <c r="Z13" s="33" t="str">
        <f>IF(AA13=0,"",RANK(AA13,$AA$5:$AA$104,0))</f>
        <v/>
      </c>
      <c r="AA13" s="33">
        <f>V13*1000+Y13</f>
        <v>0</v>
      </c>
      <c r="AB13" s="33">
        <f t="shared" si="10"/>
        <v>0</v>
      </c>
    </row>
    <row r="14" spans="1:28" x14ac:dyDescent="0.25">
      <c r="A14" s="33">
        <v>10</v>
      </c>
      <c r="E14" s="33">
        <f t="shared" si="0"/>
        <v>0</v>
      </c>
      <c r="H14" s="33">
        <f t="shared" si="1"/>
        <v>0</v>
      </c>
      <c r="K14" s="33">
        <f t="shared" si="2"/>
        <v>0</v>
      </c>
      <c r="L14" s="34">
        <f t="shared" si="3"/>
        <v>0</v>
      </c>
      <c r="M14" s="35">
        <f t="shared" si="4"/>
        <v>0</v>
      </c>
      <c r="N14" s="56">
        <f t="shared" si="5"/>
        <v>0</v>
      </c>
      <c r="O14" s="60">
        <f t="shared" si="6"/>
        <v>0</v>
      </c>
      <c r="Q14" s="33">
        <v>10</v>
      </c>
      <c r="R14" s="33" t="str">
        <f>IF(ABS(LARGE($AA$5:$AA$104,10))&gt;=10^-5,VLOOKUP(LARGE($AA$5:$AA$104,10),$AA$5:$AB$104,2,FALSE),"")</f>
        <v/>
      </c>
      <c r="T14" s="33">
        <v>10</v>
      </c>
      <c r="U14" s="36" t="str">
        <f t="shared" si="7"/>
        <v/>
      </c>
      <c r="V14" s="34">
        <f t="shared" si="8"/>
        <v>0</v>
      </c>
      <c r="W14" s="35">
        <f t="shared" si="9"/>
        <v>0</v>
      </c>
      <c r="X14" s="56">
        <f>IFERROR(VLOOKUP(T14,A14:P16,14,0),"")</f>
        <v>0</v>
      </c>
      <c r="Y14" s="60">
        <f>IFERROR(VLOOKUP(T14,A14:R16,15,0),"")</f>
        <v>0</v>
      </c>
      <c r="Z14" s="33" t="str">
        <f>IF(AA14=0,"",RANK(AA14,$AA$5:$AA$104,0))</f>
        <v/>
      </c>
      <c r="AA14" s="33">
        <f>V14*1000+Y14</f>
        <v>0</v>
      </c>
      <c r="AB14" s="33">
        <f t="shared" si="10"/>
        <v>0</v>
      </c>
    </row>
    <row r="15" spans="1:28" x14ac:dyDescent="0.25">
      <c r="A15" s="33">
        <v>11</v>
      </c>
      <c r="E15" s="33">
        <f t="shared" si="0"/>
        <v>0</v>
      </c>
      <c r="H15" s="33">
        <f t="shared" si="1"/>
        <v>0</v>
      </c>
      <c r="K15" s="33">
        <f t="shared" si="2"/>
        <v>0</v>
      </c>
      <c r="L15" s="34">
        <f t="shared" si="3"/>
        <v>0</v>
      </c>
      <c r="M15" s="35">
        <f t="shared" si="4"/>
        <v>0</v>
      </c>
      <c r="N15" s="56">
        <f t="shared" si="5"/>
        <v>0</v>
      </c>
      <c r="O15" s="60">
        <f t="shared" si="6"/>
        <v>0</v>
      </c>
      <c r="Q15" s="33">
        <v>11</v>
      </c>
      <c r="R15" s="33" t="str">
        <f>IF(ABS(LARGE($AA$5:$AA$104,11))&gt;=10^-5,VLOOKUP(LARGE($AA$5:$AA$104,11),$AA$5:$AB$104,2,FALSE),"")</f>
        <v/>
      </c>
      <c r="T15" s="33">
        <v>11</v>
      </c>
      <c r="U15" s="36" t="str">
        <f t="shared" si="7"/>
        <v/>
      </c>
      <c r="V15" s="34">
        <f t="shared" si="8"/>
        <v>0</v>
      </c>
      <c r="W15" s="35">
        <f t="shared" si="9"/>
        <v>0</v>
      </c>
      <c r="X15" s="56">
        <f>IFERROR(VLOOKUP(T15,A15:P17,14,0),"")</f>
        <v>0</v>
      </c>
      <c r="Y15" s="60">
        <f>IFERROR(VLOOKUP(T15,A15:R17,15,0),"")</f>
        <v>0</v>
      </c>
      <c r="Z15" s="33" t="str">
        <f>IF(AA15=0,"",RANK(AA15,$AA$5:$AA$104,0))</f>
        <v/>
      </c>
      <c r="AA15" s="33">
        <f>V15*1000+Y15</f>
        <v>0</v>
      </c>
      <c r="AB15" s="33">
        <f t="shared" si="10"/>
        <v>0</v>
      </c>
    </row>
    <row r="16" spans="1:28" x14ac:dyDescent="0.25">
      <c r="A16" s="33">
        <v>12</v>
      </c>
      <c r="E16" s="33">
        <f t="shared" si="0"/>
        <v>0</v>
      </c>
      <c r="H16" s="33">
        <f t="shared" si="1"/>
        <v>0</v>
      </c>
      <c r="K16" s="33">
        <f t="shared" si="2"/>
        <v>0</v>
      </c>
      <c r="L16" s="34">
        <f t="shared" si="3"/>
        <v>0</v>
      </c>
      <c r="M16" s="35">
        <f t="shared" si="4"/>
        <v>0</v>
      </c>
      <c r="N16" s="56">
        <f t="shared" si="5"/>
        <v>0</v>
      </c>
      <c r="O16" s="60">
        <f t="shared" si="6"/>
        <v>0</v>
      </c>
      <c r="Q16" s="33">
        <v>12</v>
      </c>
      <c r="R16" s="33" t="str">
        <f>IF(ABS(LARGE($AA$5:$AA$104,12))&gt;=10^-5,VLOOKUP(LARGE($AA$5:$AA$104,12),$AA$5:$AB$104,2,FALSE),"")</f>
        <v/>
      </c>
      <c r="T16" s="33">
        <v>12</v>
      </c>
      <c r="U16" s="36" t="str">
        <f t="shared" si="7"/>
        <v/>
      </c>
      <c r="V16" s="34">
        <f t="shared" si="8"/>
        <v>0</v>
      </c>
      <c r="W16" s="35">
        <f t="shared" si="9"/>
        <v>0</v>
      </c>
      <c r="X16" s="56">
        <f>IFERROR(VLOOKUP(T16,A16:P18,14,0),"")</f>
        <v>0</v>
      </c>
      <c r="Y16" s="60">
        <f>IFERROR(VLOOKUP(T16,A16:R18,15,0),"")</f>
        <v>0</v>
      </c>
      <c r="Z16" s="33" t="str">
        <f>IF(AA16=0,"",RANK(AA16,$AA$5:$AA$104,0))</f>
        <v/>
      </c>
      <c r="AA16" s="33">
        <f>V16*1000+Y16</f>
        <v>0</v>
      </c>
      <c r="AB16" s="33">
        <f t="shared" si="10"/>
        <v>0</v>
      </c>
    </row>
    <row r="17" spans="1:28" x14ac:dyDescent="0.25">
      <c r="A17" s="33">
        <v>13</v>
      </c>
      <c r="E17" s="33">
        <f t="shared" si="0"/>
        <v>0</v>
      </c>
      <c r="H17" s="33">
        <f t="shared" si="1"/>
        <v>0</v>
      </c>
      <c r="K17" s="33">
        <f t="shared" si="2"/>
        <v>0</v>
      </c>
      <c r="L17" s="34">
        <f t="shared" si="3"/>
        <v>0</v>
      </c>
      <c r="M17" s="35">
        <f t="shared" si="4"/>
        <v>0</v>
      </c>
      <c r="N17" s="56">
        <f t="shared" si="5"/>
        <v>0</v>
      </c>
      <c r="O17" s="60">
        <f t="shared" si="6"/>
        <v>0</v>
      </c>
      <c r="Q17" s="33">
        <v>13</v>
      </c>
      <c r="R17" s="33" t="str">
        <f>IF(ABS(LARGE($AA$5:$AA$104,13))&gt;=10^-5,VLOOKUP(LARGE($AA$5:$AA$104,13),$AA$5:$AB$104,2,FALSE),"")</f>
        <v/>
      </c>
      <c r="T17" s="33">
        <v>13</v>
      </c>
      <c r="U17" s="36" t="str">
        <f t="shared" si="7"/>
        <v/>
      </c>
      <c r="V17" s="34">
        <f t="shared" si="8"/>
        <v>0</v>
      </c>
      <c r="W17" s="35">
        <f t="shared" si="9"/>
        <v>0</v>
      </c>
      <c r="X17" s="56">
        <f>IFERROR(VLOOKUP(T17,A17:P19,14,0),"")</f>
        <v>0</v>
      </c>
      <c r="Y17" s="60">
        <f>IFERROR(VLOOKUP(T17,A17:R19,15,0),"")</f>
        <v>0</v>
      </c>
      <c r="Z17" s="33" t="str">
        <f>IF(AA17=0,"",RANK(AA17,$AA$5:$AA$104,0))</f>
        <v/>
      </c>
      <c r="AA17" s="33">
        <f>V17*1000+Y17</f>
        <v>0</v>
      </c>
      <c r="AB17" s="33">
        <f t="shared" si="10"/>
        <v>0</v>
      </c>
    </row>
    <row r="18" spans="1:28" x14ac:dyDescent="0.25">
      <c r="A18" s="33">
        <v>14</v>
      </c>
      <c r="E18" s="33">
        <f t="shared" si="0"/>
        <v>0</v>
      </c>
      <c r="H18" s="33">
        <f t="shared" si="1"/>
        <v>0</v>
      </c>
      <c r="K18" s="33">
        <f t="shared" si="2"/>
        <v>0</v>
      </c>
      <c r="L18" s="34">
        <f t="shared" si="3"/>
        <v>0</v>
      </c>
      <c r="M18" s="35">
        <f t="shared" si="4"/>
        <v>0</v>
      </c>
      <c r="N18" s="56">
        <f t="shared" si="5"/>
        <v>0</v>
      </c>
      <c r="O18" s="60">
        <f t="shared" si="6"/>
        <v>0</v>
      </c>
      <c r="Q18" s="33">
        <v>14</v>
      </c>
      <c r="R18" s="33" t="str">
        <f>IF(ABS(LARGE($AA$5:$AA$104,14))&gt;=10^-5,VLOOKUP(LARGE($AA$5:$AA$104,14),$AA$5:$AB$104,2,FALSE),"")</f>
        <v/>
      </c>
      <c r="T18" s="33">
        <v>14</v>
      </c>
      <c r="U18" s="36" t="str">
        <f t="shared" si="7"/>
        <v/>
      </c>
      <c r="V18" s="34">
        <f t="shared" si="8"/>
        <v>0</v>
      </c>
      <c r="W18" s="35">
        <f t="shared" si="9"/>
        <v>0</v>
      </c>
      <c r="X18" s="56">
        <f>IFERROR(VLOOKUP(T18,A18:P20,14,0),"")</f>
        <v>0</v>
      </c>
      <c r="Y18" s="60">
        <f>IFERROR(VLOOKUP(T18,A18:R20,15,0),"")</f>
        <v>0</v>
      </c>
      <c r="Z18" s="33" t="str">
        <f>IF(AA18=0,"",RANK(AA18,$AA$5:$AA$104,0))</f>
        <v/>
      </c>
      <c r="AA18" s="33">
        <f>V18*1000+Y18</f>
        <v>0</v>
      </c>
      <c r="AB18" s="33">
        <f t="shared" si="10"/>
        <v>0</v>
      </c>
    </row>
    <row r="19" spans="1:28" x14ac:dyDescent="0.25">
      <c r="A19" s="33">
        <v>15</v>
      </c>
      <c r="E19" s="33">
        <f t="shared" si="0"/>
        <v>0</v>
      </c>
      <c r="H19" s="33">
        <f t="shared" si="1"/>
        <v>0</v>
      </c>
      <c r="K19" s="33">
        <f t="shared" si="2"/>
        <v>0</v>
      </c>
      <c r="L19" s="34">
        <f t="shared" si="3"/>
        <v>0</v>
      </c>
      <c r="M19" s="35">
        <f t="shared" si="4"/>
        <v>0</v>
      </c>
      <c r="N19" s="56">
        <f t="shared" si="5"/>
        <v>0</v>
      </c>
      <c r="O19" s="60">
        <f t="shared" si="6"/>
        <v>0</v>
      </c>
      <c r="Q19" s="33">
        <v>15</v>
      </c>
      <c r="R19" s="33" t="str">
        <f>IF(ABS(LARGE($AA$5:$AA$104,15))&gt;=10^-5,VLOOKUP(LARGE($AA$5:$AA$104,15),$AA$5:$AB$104,2,FALSE),"")</f>
        <v/>
      </c>
      <c r="T19" s="33">
        <v>15</v>
      </c>
      <c r="U19" s="36" t="str">
        <f t="shared" si="7"/>
        <v/>
      </c>
      <c r="V19" s="34">
        <f t="shared" si="8"/>
        <v>0</v>
      </c>
      <c r="W19" s="35">
        <f t="shared" si="9"/>
        <v>0</v>
      </c>
      <c r="X19" s="56">
        <f>IFERROR(VLOOKUP(T19,A19:P21,14,0),"")</f>
        <v>0</v>
      </c>
      <c r="Y19" s="60">
        <f>IFERROR(VLOOKUP(T19,A19:R21,15,0),"")</f>
        <v>0</v>
      </c>
      <c r="Z19" s="33" t="str">
        <f>IF(AA19=0,"",RANK(AA19,$AA$5:$AA$104,0))</f>
        <v/>
      </c>
      <c r="AA19" s="33">
        <f>V19*1000+Y19</f>
        <v>0</v>
      </c>
      <c r="AB19" s="33">
        <f t="shared" si="10"/>
        <v>0</v>
      </c>
    </row>
    <row r="20" spans="1:28" x14ac:dyDescent="0.25">
      <c r="A20" s="33">
        <v>16</v>
      </c>
      <c r="E20" s="33">
        <f t="shared" si="0"/>
        <v>0</v>
      </c>
      <c r="H20" s="33">
        <f t="shared" si="1"/>
        <v>0</v>
      </c>
      <c r="K20" s="33">
        <f t="shared" si="2"/>
        <v>0</v>
      </c>
      <c r="L20" s="34">
        <f t="shared" si="3"/>
        <v>0</v>
      </c>
      <c r="M20" s="35">
        <f t="shared" si="4"/>
        <v>0</v>
      </c>
      <c r="N20" s="56">
        <f t="shared" si="5"/>
        <v>0</v>
      </c>
      <c r="O20" s="60">
        <f t="shared" si="6"/>
        <v>0</v>
      </c>
      <c r="Q20" s="33">
        <v>16</v>
      </c>
      <c r="R20" s="33" t="str">
        <f>IF(ABS(LARGE($AA$5:$AA$104,16))&gt;=10^-5,VLOOKUP(LARGE($AA$5:$AA$104,16),$AA$5:$AB$104,2,FALSE),"")</f>
        <v/>
      </c>
      <c r="T20" s="33">
        <v>16</v>
      </c>
      <c r="U20" s="36" t="str">
        <f t="shared" si="7"/>
        <v/>
      </c>
      <c r="V20" s="34">
        <f t="shared" si="8"/>
        <v>0</v>
      </c>
      <c r="W20" s="35">
        <f t="shared" si="9"/>
        <v>0</v>
      </c>
      <c r="X20" s="56">
        <f>IFERROR(VLOOKUP(T20,A20:P22,14,0),"")</f>
        <v>0</v>
      </c>
      <c r="Y20" s="60">
        <f>IFERROR(VLOOKUP(T20,A20:R22,15,0),"")</f>
        <v>0</v>
      </c>
      <c r="Z20" s="33" t="str">
        <f>IF(AA20=0,"",RANK(AA20,$AA$5:$AA$104,0))</f>
        <v/>
      </c>
      <c r="AA20" s="33">
        <f>V20*1000+Y20</f>
        <v>0</v>
      </c>
      <c r="AB20" s="33">
        <f t="shared" si="10"/>
        <v>0</v>
      </c>
    </row>
    <row r="21" spans="1:28" x14ac:dyDescent="0.25">
      <c r="A21" s="33">
        <v>17</v>
      </c>
      <c r="E21" s="33">
        <f t="shared" si="0"/>
        <v>0</v>
      </c>
      <c r="H21" s="33">
        <f t="shared" si="1"/>
        <v>0</v>
      </c>
      <c r="K21" s="33">
        <f t="shared" si="2"/>
        <v>0</v>
      </c>
      <c r="L21" s="34">
        <f t="shared" si="3"/>
        <v>0</v>
      </c>
      <c r="M21" s="35">
        <f t="shared" si="4"/>
        <v>0</v>
      </c>
      <c r="N21" s="56">
        <f t="shared" si="5"/>
        <v>0</v>
      </c>
      <c r="O21" s="60">
        <f t="shared" si="6"/>
        <v>0</v>
      </c>
      <c r="Q21" s="33">
        <v>17</v>
      </c>
      <c r="R21" s="33" t="str">
        <f>IF(ABS(LARGE($AA$5:$AA$104,17))&gt;=10^-5,VLOOKUP(LARGE($AA$5:$AA$104,17),$AA$5:$AB$104,2,FALSE),"")</f>
        <v/>
      </c>
      <c r="T21" s="33">
        <v>17</v>
      </c>
      <c r="U21" s="36" t="str">
        <f t="shared" si="7"/>
        <v/>
      </c>
      <c r="V21" s="34">
        <f t="shared" si="8"/>
        <v>0</v>
      </c>
      <c r="W21" s="35">
        <f t="shared" si="9"/>
        <v>0</v>
      </c>
      <c r="X21" s="56">
        <f>IFERROR(VLOOKUP(T21,A21:P23,14,0),"")</f>
        <v>0</v>
      </c>
      <c r="Y21" s="60">
        <f>IFERROR(VLOOKUP(T21,A21:R23,15,0),"")</f>
        <v>0</v>
      </c>
      <c r="Z21" s="33" t="str">
        <f>IF(AA21=0,"",RANK(AA21,$AA$5:$AA$104,0))</f>
        <v/>
      </c>
      <c r="AA21" s="33">
        <f>V21*1000+Y21</f>
        <v>0</v>
      </c>
      <c r="AB21" s="33">
        <f t="shared" si="10"/>
        <v>0</v>
      </c>
    </row>
    <row r="22" spans="1:28" x14ac:dyDescent="0.25">
      <c r="A22" s="33">
        <v>18</v>
      </c>
      <c r="E22" s="33">
        <f t="shared" si="0"/>
        <v>0</v>
      </c>
      <c r="H22" s="33">
        <f t="shared" si="1"/>
        <v>0</v>
      </c>
      <c r="K22" s="33">
        <f t="shared" si="2"/>
        <v>0</v>
      </c>
      <c r="L22" s="34">
        <f t="shared" si="3"/>
        <v>0</v>
      </c>
      <c r="M22" s="35">
        <f t="shared" si="4"/>
        <v>0</v>
      </c>
      <c r="N22" s="56">
        <f t="shared" si="5"/>
        <v>0</v>
      </c>
      <c r="O22" s="60">
        <f t="shared" si="6"/>
        <v>0</v>
      </c>
      <c r="Q22" s="33">
        <v>18</v>
      </c>
      <c r="R22" s="33" t="str">
        <f>IF(ABS(LARGE($AA$5:$AA$104,18))&gt;=10^-5,VLOOKUP(LARGE($AA$5:$AA$104,18),$AA$5:$AB$104,2,FALSE),"")</f>
        <v/>
      </c>
      <c r="T22" s="33">
        <v>18</v>
      </c>
      <c r="U22" s="36" t="str">
        <f t="shared" si="7"/>
        <v/>
      </c>
      <c r="V22" s="34">
        <f t="shared" si="8"/>
        <v>0</v>
      </c>
      <c r="W22" s="35">
        <f t="shared" si="9"/>
        <v>0</v>
      </c>
      <c r="X22" s="56">
        <f>IFERROR(VLOOKUP(T22,A22:P24,14,0),"")</f>
        <v>0</v>
      </c>
      <c r="Y22" s="60">
        <f>IFERROR(VLOOKUP(T22,A22:R24,15,0),"")</f>
        <v>0</v>
      </c>
      <c r="Z22" s="33" t="str">
        <f>IF(AA22=0,"",RANK(AA22,$AA$5:$AA$104,0))</f>
        <v/>
      </c>
      <c r="AA22" s="33">
        <f>V22*1000+Y22</f>
        <v>0</v>
      </c>
      <c r="AB22" s="33">
        <f t="shared" si="10"/>
        <v>0</v>
      </c>
    </row>
    <row r="23" spans="1:28" x14ac:dyDescent="0.25">
      <c r="A23" s="33">
        <v>19</v>
      </c>
      <c r="E23" s="33">
        <f t="shared" si="0"/>
        <v>0</v>
      </c>
      <c r="H23" s="33">
        <f t="shared" si="1"/>
        <v>0</v>
      </c>
      <c r="K23" s="33">
        <f t="shared" si="2"/>
        <v>0</v>
      </c>
      <c r="L23" s="34">
        <f t="shared" si="3"/>
        <v>0</v>
      </c>
      <c r="M23" s="35">
        <f t="shared" si="4"/>
        <v>0</v>
      </c>
      <c r="N23" s="56">
        <f t="shared" si="5"/>
        <v>0</v>
      </c>
      <c r="O23" s="60">
        <f t="shared" si="6"/>
        <v>0</v>
      </c>
      <c r="Q23" s="33">
        <v>19</v>
      </c>
      <c r="R23" s="33" t="str">
        <f>IF(ABS(LARGE($AA$5:$AA$104,19))&gt;=10^-5,VLOOKUP(LARGE($AA$5:$AA$104,19),$AA$5:$AB$104,2,FALSE),"")</f>
        <v/>
      </c>
      <c r="T23" s="33">
        <v>19</v>
      </c>
      <c r="U23" s="36" t="str">
        <f t="shared" si="7"/>
        <v/>
      </c>
      <c r="V23" s="34">
        <f t="shared" si="8"/>
        <v>0</v>
      </c>
      <c r="W23" s="35">
        <f t="shared" si="9"/>
        <v>0</v>
      </c>
      <c r="X23" s="56">
        <f>IFERROR(VLOOKUP(T23,A23:P25,14,0),"")</f>
        <v>0</v>
      </c>
      <c r="Y23" s="60">
        <f>IFERROR(VLOOKUP(T23,A23:R25,15,0),"")</f>
        <v>0</v>
      </c>
      <c r="Z23" s="33" t="str">
        <f>IF(AA23=0,"",RANK(AA23,$AA$5:$AA$104,0))</f>
        <v/>
      </c>
      <c r="AA23" s="33">
        <f>V23*1000+Y23</f>
        <v>0</v>
      </c>
      <c r="AB23" s="33">
        <f t="shared" si="10"/>
        <v>0</v>
      </c>
    </row>
    <row r="24" spans="1:28" x14ac:dyDescent="0.25">
      <c r="A24" s="33">
        <v>20</v>
      </c>
      <c r="E24" s="33">
        <f t="shared" si="0"/>
        <v>0</v>
      </c>
      <c r="H24" s="33">
        <f t="shared" si="1"/>
        <v>0</v>
      </c>
      <c r="K24" s="33">
        <f t="shared" si="2"/>
        <v>0</v>
      </c>
      <c r="L24" s="34">
        <f t="shared" si="3"/>
        <v>0</v>
      </c>
      <c r="M24" s="35">
        <f t="shared" si="4"/>
        <v>0</v>
      </c>
      <c r="N24" s="56">
        <f t="shared" si="5"/>
        <v>0</v>
      </c>
      <c r="O24" s="60">
        <f t="shared" si="6"/>
        <v>0</v>
      </c>
      <c r="Q24" s="33">
        <v>20</v>
      </c>
      <c r="R24" s="33" t="str">
        <f>IF(ABS(LARGE($AA$5:$AA$104,20))&gt;=10^-5,VLOOKUP(LARGE($AA$5:$AA$104,20),$AA$5:$AB$104,2,FALSE),"")</f>
        <v/>
      </c>
      <c r="T24" s="33">
        <v>20</v>
      </c>
      <c r="U24" s="36" t="str">
        <f t="shared" si="7"/>
        <v/>
      </c>
      <c r="V24" s="34">
        <f t="shared" si="8"/>
        <v>0</v>
      </c>
      <c r="W24" s="35">
        <f t="shared" si="9"/>
        <v>0</v>
      </c>
      <c r="X24" s="56">
        <f>IFERROR(VLOOKUP(T24,A24:P26,14,0),"")</f>
        <v>0</v>
      </c>
      <c r="Y24" s="60">
        <f>IFERROR(VLOOKUP(T24,A24:R26,15,0),"")</f>
        <v>0</v>
      </c>
      <c r="Z24" s="33" t="str">
        <f>IF(AA24=0,"",RANK(AA24,$AA$5:$AA$104,0))</f>
        <v/>
      </c>
      <c r="AA24" s="33">
        <f>V24*1000+Y24</f>
        <v>0</v>
      </c>
      <c r="AB24" s="33">
        <f t="shared" si="10"/>
        <v>0</v>
      </c>
    </row>
    <row r="25" spans="1:28" x14ac:dyDescent="0.25">
      <c r="A25" s="33">
        <v>21</v>
      </c>
      <c r="E25" s="33">
        <f t="shared" si="0"/>
        <v>0</v>
      </c>
      <c r="H25" s="33">
        <f t="shared" si="1"/>
        <v>0</v>
      </c>
      <c r="K25" s="33">
        <f t="shared" si="2"/>
        <v>0</v>
      </c>
      <c r="L25" s="34">
        <f t="shared" si="3"/>
        <v>0</v>
      </c>
      <c r="M25" s="35">
        <f t="shared" si="4"/>
        <v>0</v>
      </c>
      <c r="N25" s="56">
        <f t="shared" si="5"/>
        <v>0</v>
      </c>
      <c r="O25" s="60">
        <f t="shared" si="6"/>
        <v>0</v>
      </c>
      <c r="Q25" s="33">
        <v>21</v>
      </c>
      <c r="R25" s="33" t="str">
        <f>IF(ABS(LARGE($AA$5:$AA$104,21))&gt;=10^-5,VLOOKUP(LARGE($AA$5:$AA$104,21),$AA$5:$AB$104,2,FALSE),"")</f>
        <v/>
      </c>
      <c r="T25" s="33">
        <v>21</v>
      </c>
      <c r="U25" s="36" t="str">
        <f t="shared" si="7"/>
        <v/>
      </c>
      <c r="V25" s="34">
        <f t="shared" si="8"/>
        <v>0</v>
      </c>
      <c r="W25" s="35">
        <f t="shared" si="9"/>
        <v>0</v>
      </c>
      <c r="X25" s="56">
        <f>IFERROR(VLOOKUP(T25,A25:P27,14,0),"")</f>
        <v>0</v>
      </c>
      <c r="Y25" s="60">
        <f>IFERROR(VLOOKUP(T25,A25:R27,15,0),"")</f>
        <v>0</v>
      </c>
      <c r="Z25" s="33" t="str">
        <f>IF(AA25=0,"",RANK(AA25,$AA$5:$AA$104,0))</f>
        <v/>
      </c>
      <c r="AA25" s="33">
        <f>V25*1000+Y25</f>
        <v>0</v>
      </c>
      <c r="AB25" s="33">
        <f t="shared" si="10"/>
        <v>0</v>
      </c>
    </row>
    <row r="26" spans="1:28" x14ac:dyDescent="0.25">
      <c r="A26" s="33">
        <v>22</v>
      </c>
      <c r="E26" s="33">
        <f t="shared" si="0"/>
        <v>0</v>
      </c>
      <c r="H26" s="33">
        <f t="shared" si="1"/>
        <v>0</v>
      </c>
      <c r="K26" s="33">
        <f t="shared" si="2"/>
        <v>0</v>
      </c>
      <c r="L26" s="34">
        <f t="shared" si="3"/>
        <v>0</v>
      </c>
      <c r="M26" s="35">
        <f t="shared" si="4"/>
        <v>0</v>
      </c>
      <c r="N26" s="56">
        <f t="shared" si="5"/>
        <v>0</v>
      </c>
      <c r="O26" s="60">
        <f t="shared" si="6"/>
        <v>0</v>
      </c>
      <c r="Q26" s="33">
        <v>22</v>
      </c>
      <c r="R26" s="33" t="str">
        <f>IF(ABS(LARGE($AA$5:$AA$104,22))&gt;=10^-5,VLOOKUP(LARGE($AA$5:$AA$104,22),$AA$5:$AB$104,2,FALSE),"")</f>
        <v/>
      </c>
      <c r="T26" s="33">
        <v>22</v>
      </c>
      <c r="U26" s="36" t="str">
        <f t="shared" si="7"/>
        <v/>
      </c>
      <c r="V26" s="34">
        <f t="shared" si="8"/>
        <v>0</v>
      </c>
      <c r="W26" s="35">
        <f t="shared" si="9"/>
        <v>0</v>
      </c>
      <c r="X26" s="56">
        <f>IFERROR(VLOOKUP(T26,A26:P28,14,0),"")</f>
        <v>0</v>
      </c>
      <c r="Y26" s="60">
        <f>IFERROR(VLOOKUP(T26,A26:R28,15,0),"")</f>
        <v>0</v>
      </c>
      <c r="Z26" s="33" t="str">
        <f>IF(AA26=0,"",RANK(AA26,$AA$5:$AA$104,0))</f>
        <v/>
      </c>
      <c r="AA26" s="33">
        <f>V26*1000+Y26</f>
        <v>0</v>
      </c>
      <c r="AB26" s="33">
        <f t="shared" si="10"/>
        <v>0</v>
      </c>
    </row>
    <row r="27" spans="1:28" x14ac:dyDescent="0.25">
      <c r="A27" s="33">
        <v>23</v>
      </c>
      <c r="E27" s="33">
        <f t="shared" si="0"/>
        <v>0</v>
      </c>
      <c r="H27" s="33">
        <f t="shared" si="1"/>
        <v>0</v>
      </c>
      <c r="K27" s="33">
        <f t="shared" si="2"/>
        <v>0</v>
      </c>
      <c r="L27" s="34">
        <f t="shared" si="3"/>
        <v>0</v>
      </c>
      <c r="M27" s="35">
        <f t="shared" si="4"/>
        <v>0</v>
      </c>
      <c r="N27" s="56">
        <f t="shared" si="5"/>
        <v>0</v>
      </c>
      <c r="O27" s="60">
        <f t="shared" si="6"/>
        <v>0</v>
      </c>
      <c r="Q27" s="33">
        <v>23</v>
      </c>
      <c r="R27" s="33" t="str">
        <f>IF(ABS(LARGE($AA$5:$AA$104,23))&gt;=10^-5,VLOOKUP(LARGE($AA$5:$AA$104,23),$AA$5:$AB$104,2,FALSE),"")</f>
        <v/>
      </c>
      <c r="T27" s="33">
        <v>23</v>
      </c>
      <c r="U27" s="36" t="str">
        <f t="shared" si="7"/>
        <v/>
      </c>
      <c r="V27" s="34">
        <f t="shared" si="8"/>
        <v>0</v>
      </c>
      <c r="W27" s="35">
        <f t="shared" si="9"/>
        <v>0</v>
      </c>
      <c r="X27" s="56">
        <f>IFERROR(VLOOKUP(T27,A27:P29,14,0),"")</f>
        <v>0</v>
      </c>
      <c r="Y27" s="60">
        <f>IFERROR(VLOOKUP(T27,A27:R29,15,0),"")</f>
        <v>0</v>
      </c>
      <c r="Z27" s="33" t="str">
        <f>IF(AA27=0,"",RANK(AA27,$AA$5:$AA$104,0))</f>
        <v/>
      </c>
      <c r="AA27" s="33">
        <f>V27*1000+Y27</f>
        <v>0</v>
      </c>
      <c r="AB27" s="33">
        <f t="shared" si="10"/>
        <v>0</v>
      </c>
    </row>
    <row r="28" spans="1:28" x14ac:dyDescent="0.25">
      <c r="A28" s="33">
        <v>24</v>
      </c>
      <c r="E28" s="33">
        <f t="shared" si="0"/>
        <v>0</v>
      </c>
      <c r="H28" s="33">
        <f t="shared" si="1"/>
        <v>0</v>
      </c>
      <c r="K28" s="33">
        <f t="shared" si="2"/>
        <v>0</v>
      </c>
      <c r="L28" s="34">
        <f t="shared" si="3"/>
        <v>0</v>
      </c>
      <c r="M28" s="35">
        <f t="shared" si="4"/>
        <v>0</v>
      </c>
      <c r="N28" s="56">
        <f t="shared" si="5"/>
        <v>0</v>
      </c>
      <c r="O28" s="60">
        <f t="shared" si="6"/>
        <v>0</v>
      </c>
      <c r="Q28" s="33">
        <v>24</v>
      </c>
      <c r="R28" s="33" t="str">
        <f>IF(ABS(LARGE($AA$5:$AA$104,24))&gt;=10^-5,VLOOKUP(LARGE($AA$5:$AA$104,24),$AA$5:$AB$104,2,FALSE),"")</f>
        <v/>
      </c>
      <c r="T28" s="33">
        <v>24</v>
      </c>
      <c r="U28" s="36" t="str">
        <f t="shared" si="7"/>
        <v/>
      </c>
      <c r="V28" s="34">
        <f t="shared" si="8"/>
        <v>0</v>
      </c>
      <c r="W28" s="35">
        <f t="shared" si="9"/>
        <v>0</v>
      </c>
      <c r="X28" s="56">
        <f>IFERROR(VLOOKUP(T28,A28:P30,14,0),"")</f>
        <v>0</v>
      </c>
      <c r="Y28" s="60">
        <f>IFERROR(VLOOKUP(T28,A28:R30,15,0),"")</f>
        <v>0</v>
      </c>
      <c r="Z28" s="33" t="str">
        <f>IF(AA28=0,"",RANK(AA28,$AA$5:$AA$104,0))</f>
        <v/>
      </c>
      <c r="AA28" s="33">
        <f>V28*1000+Y28</f>
        <v>0</v>
      </c>
      <c r="AB28" s="33">
        <f t="shared" si="10"/>
        <v>0</v>
      </c>
    </row>
    <row r="29" spans="1:28" x14ac:dyDescent="0.25">
      <c r="A29" s="33">
        <v>25</v>
      </c>
      <c r="E29" s="33">
        <f t="shared" si="0"/>
        <v>0</v>
      </c>
      <c r="H29" s="33">
        <f t="shared" si="1"/>
        <v>0</v>
      </c>
      <c r="K29" s="33">
        <f t="shared" si="2"/>
        <v>0</v>
      </c>
      <c r="L29" s="34">
        <f t="shared" si="3"/>
        <v>0</v>
      </c>
      <c r="M29" s="35">
        <f t="shared" si="4"/>
        <v>0</v>
      </c>
      <c r="N29" s="56">
        <f t="shared" si="5"/>
        <v>0</v>
      </c>
      <c r="O29" s="60">
        <f t="shared" si="6"/>
        <v>0</v>
      </c>
      <c r="Q29" s="33">
        <v>25</v>
      </c>
      <c r="R29" s="33" t="str">
        <f>IF(ABS(LARGE($AA$5:$AA$104,25))&gt;=10^-5,VLOOKUP(LARGE($AA$5:$AA$104,25),$AA$5:$AB$104,2,FALSE),"")</f>
        <v/>
      </c>
      <c r="T29" s="33">
        <v>25</v>
      </c>
      <c r="U29" s="36" t="str">
        <f t="shared" si="7"/>
        <v/>
      </c>
      <c r="V29" s="34">
        <f t="shared" si="8"/>
        <v>0</v>
      </c>
      <c r="W29" s="35">
        <f t="shared" si="9"/>
        <v>0</v>
      </c>
      <c r="X29" s="56">
        <f>IFERROR(VLOOKUP(T29,A29:P31,14,0),"")</f>
        <v>0</v>
      </c>
      <c r="Y29" s="60">
        <f>IFERROR(VLOOKUP(T29,A29:R31,15,0),"")</f>
        <v>0</v>
      </c>
      <c r="Z29" s="33" t="str">
        <f>IF(AA29=0,"",RANK(AA29,$AA$5:$AA$104,0))</f>
        <v/>
      </c>
      <c r="AA29" s="33">
        <f>V29*1000+Y29</f>
        <v>0</v>
      </c>
      <c r="AB29" s="33">
        <f t="shared" si="10"/>
        <v>0</v>
      </c>
    </row>
    <row r="30" spans="1:28" x14ac:dyDescent="0.25">
      <c r="A30" s="33">
        <v>26</v>
      </c>
      <c r="E30" s="33">
        <f t="shared" si="0"/>
        <v>0</v>
      </c>
      <c r="H30" s="33">
        <f t="shared" si="1"/>
        <v>0</v>
      </c>
      <c r="K30" s="33">
        <f t="shared" si="2"/>
        <v>0</v>
      </c>
      <c r="L30" s="34">
        <f t="shared" si="3"/>
        <v>0</v>
      </c>
      <c r="M30" s="35">
        <f t="shared" si="4"/>
        <v>0</v>
      </c>
      <c r="N30" s="56">
        <f t="shared" si="5"/>
        <v>0</v>
      </c>
      <c r="O30" s="60">
        <f t="shared" si="6"/>
        <v>0</v>
      </c>
      <c r="Q30" s="33">
        <v>26</v>
      </c>
      <c r="R30" s="33" t="str">
        <f>IF(ABS(LARGE($AA$5:$AA$104,26))&gt;=10^-5,VLOOKUP(LARGE($AA$5:$AA$104,26),$AA$5:$AB$104,2,FALSE),"")</f>
        <v/>
      </c>
      <c r="T30" s="33">
        <v>26</v>
      </c>
      <c r="U30" s="36" t="str">
        <f t="shared" si="7"/>
        <v/>
      </c>
      <c r="V30" s="34">
        <f t="shared" si="8"/>
        <v>0</v>
      </c>
      <c r="W30" s="35">
        <f t="shared" si="9"/>
        <v>0</v>
      </c>
      <c r="X30" s="56">
        <f>IFERROR(VLOOKUP(T30,A30:P32,14,0),"")</f>
        <v>0</v>
      </c>
      <c r="Y30" s="60">
        <f>IFERROR(VLOOKUP(T30,A30:R32,15,0),"")</f>
        <v>0</v>
      </c>
      <c r="Z30" s="33" t="str">
        <f>IF(AA30=0,"",RANK(AA30,$AA$5:$AA$104,0))</f>
        <v/>
      </c>
      <c r="AA30" s="33">
        <f>V30*1000+Y30</f>
        <v>0</v>
      </c>
      <c r="AB30" s="33">
        <f t="shared" si="10"/>
        <v>0</v>
      </c>
    </row>
    <row r="31" spans="1:28" x14ac:dyDescent="0.25">
      <c r="A31" s="33">
        <v>27</v>
      </c>
      <c r="E31" s="33">
        <f t="shared" si="0"/>
        <v>0</v>
      </c>
      <c r="H31" s="33">
        <f t="shared" si="1"/>
        <v>0</v>
      </c>
      <c r="K31" s="33">
        <f t="shared" si="2"/>
        <v>0</v>
      </c>
      <c r="L31" s="34">
        <f t="shared" si="3"/>
        <v>0</v>
      </c>
      <c r="M31" s="35">
        <f t="shared" si="4"/>
        <v>0</v>
      </c>
      <c r="N31" s="56">
        <f t="shared" si="5"/>
        <v>0</v>
      </c>
      <c r="O31" s="60">
        <f t="shared" si="6"/>
        <v>0</v>
      </c>
      <c r="Q31" s="33">
        <v>27</v>
      </c>
      <c r="R31" s="33" t="str">
        <f>IF(ABS(LARGE($AA$5:$AA$104,27))&gt;=10^-5,VLOOKUP(LARGE($AA$5:$AA$104,27),$AA$5:$AB$104,2,FALSE),"")</f>
        <v/>
      </c>
      <c r="T31" s="33">
        <v>27</v>
      </c>
      <c r="U31" s="36" t="str">
        <f t="shared" si="7"/>
        <v/>
      </c>
      <c r="V31" s="34">
        <f t="shared" si="8"/>
        <v>0</v>
      </c>
      <c r="W31" s="35">
        <f t="shared" si="9"/>
        <v>0</v>
      </c>
      <c r="X31" s="56">
        <f>IFERROR(VLOOKUP(T31,A31:P33,14,0),"")</f>
        <v>0</v>
      </c>
      <c r="Y31" s="60">
        <f>IFERROR(VLOOKUP(T31,A31:R33,15,0),"")</f>
        <v>0</v>
      </c>
      <c r="Z31" s="33" t="str">
        <f>IF(AA31=0,"",RANK(AA31,$AA$5:$AA$104,0))</f>
        <v/>
      </c>
      <c r="AA31" s="33">
        <f>V31*1000+Y31</f>
        <v>0</v>
      </c>
      <c r="AB31" s="33">
        <f t="shared" si="10"/>
        <v>0</v>
      </c>
    </row>
    <row r="32" spans="1:28" x14ac:dyDescent="0.25">
      <c r="A32" s="33">
        <v>28</v>
      </c>
      <c r="E32" s="33">
        <f t="shared" si="0"/>
        <v>0</v>
      </c>
      <c r="H32" s="33">
        <f t="shared" si="1"/>
        <v>0</v>
      </c>
      <c r="K32" s="33">
        <f t="shared" si="2"/>
        <v>0</v>
      </c>
      <c r="L32" s="34">
        <f t="shared" si="3"/>
        <v>0</v>
      </c>
      <c r="M32" s="35">
        <f t="shared" si="4"/>
        <v>0</v>
      </c>
      <c r="N32" s="56">
        <f t="shared" si="5"/>
        <v>0</v>
      </c>
      <c r="O32" s="60">
        <f t="shared" si="6"/>
        <v>0</v>
      </c>
      <c r="Q32" s="33">
        <v>28</v>
      </c>
      <c r="R32" s="33" t="str">
        <f>IF(ABS(LARGE($AA$5:$AA$104,28))&gt;=10^-5,VLOOKUP(LARGE($AA$5:$AA$104,28),$AA$5:$AB$104,2,FALSE),"")</f>
        <v/>
      </c>
      <c r="T32" s="33">
        <v>28</v>
      </c>
      <c r="U32" s="36" t="str">
        <f t="shared" si="7"/>
        <v/>
      </c>
      <c r="V32" s="34">
        <f t="shared" si="8"/>
        <v>0</v>
      </c>
      <c r="W32" s="35">
        <f t="shared" si="9"/>
        <v>0</v>
      </c>
      <c r="X32" s="56">
        <f>IFERROR(VLOOKUP(T32,A32:P34,14,0),"")</f>
        <v>0</v>
      </c>
      <c r="Y32" s="60">
        <f>IFERROR(VLOOKUP(T32,A32:R34,15,0),"")</f>
        <v>0</v>
      </c>
      <c r="Z32" s="33" t="str">
        <f>IF(AA32=0,"",RANK(AA32,$AA$5:$AA$104,0))</f>
        <v/>
      </c>
      <c r="AA32" s="33">
        <f>V32*1000+Y32</f>
        <v>0</v>
      </c>
      <c r="AB32" s="33">
        <f t="shared" si="10"/>
        <v>0</v>
      </c>
    </row>
    <row r="33" spans="1:28" x14ac:dyDescent="0.25">
      <c r="A33" s="33">
        <v>29</v>
      </c>
      <c r="E33" s="33">
        <f t="shared" si="0"/>
        <v>0</v>
      </c>
      <c r="H33" s="33">
        <f t="shared" si="1"/>
        <v>0</v>
      </c>
      <c r="K33" s="33">
        <f t="shared" si="2"/>
        <v>0</v>
      </c>
      <c r="L33" s="34">
        <f t="shared" si="3"/>
        <v>0</v>
      </c>
      <c r="M33" s="35">
        <f t="shared" si="4"/>
        <v>0</v>
      </c>
      <c r="N33" s="56">
        <f t="shared" si="5"/>
        <v>0</v>
      </c>
      <c r="O33" s="60">
        <f t="shared" si="6"/>
        <v>0</v>
      </c>
      <c r="Q33" s="33">
        <v>29</v>
      </c>
      <c r="R33" s="33" t="str">
        <f>IF(ABS(LARGE($AA$5:$AA$104,29))&gt;=10^-5,VLOOKUP(LARGE($AA$5:$AA$104,29),$AA$5:$AB$104,2,FALSE),"")</f>
        <v/>
      </c>
      <c r="T33" s="33">
        <v>29</v>
      </c>
      <c r="U33" s="36" t="str">
        <f t="shared" si="7"/>
        <v/>
      </c>
      <c r="V33" s="34">
        <f t="shared" si="8"/>
        <v>0</v>
      </c>
      <c r="W33" s="35">
        <f t="shared" si="9"/>
        <v>0</v>
      </c>
      <c r="X33" s="56">
        <f>IFERROR(VLOOKUP(T33,A33:P35,14,0),"")</f>
        <v>0</v>
      </c>
      <c r="Y33" s="60">
        <f>IFERROR(VLOOKUP(T33,A33:R35,15,0),"")</f>
        <v>0</v>
      </c>
      <c r="Z33" s="33" t="str">
        <f>IF(AA33=0,"",RANK(AA33,$AA$5:$AA$104,0))</f>
        <v/>
      </c>
      <c r="AA33" s="33">
        <f>V33*1000+Y33</f>
        <v>0</v>
      </c>
      <c r="AB33" s="33">
        <f t="shared" si="10"/>
        <v>0</v>
      </c>
    </row>
    <row r="34" spans="1:28" x14ac:dyDescent="0.25">
      <c r="A34" s="33">
        <v>30</v>
      </c>
      <c r="E34" s="33">
        <f t="shared" si="0"/>
        <v>0</v>
      </c>
      <c r="H34" s="33">
        <f t="shared" si="1"/>
        <v>0</v>
      </c>
      <c r="K34" s="33">
        <f t="shared" si="2"/>
        <v>0</v>
      </c>
      <c r="L34" s="34">
        <f t="shared" si="3"/>
        <v>0</v>
      </c>
      <c r="M34" s="35">
        <f t="shared" si="4"/>
        <v>0</v>
      </c>
      <c r="N34" s="56">
        <f t="shared" si="5"/>
        <v>0</v>
      </c>
      <c r="O34" s="60">
        <f t="shared" si="6"/>
        <v>0</v>
      </c>
      <c r="Q34" s="33">
        <v>30</v>
      </c>
      <c r="R34" s="33" t="str">
        <f>IF(ABS(LARGE($AA$5:$AA$104,30))&gt;=10^-5,VLOOKUP(LARGE($AA$5:$AA$104,30),$AA$5:$AB$104,2,FALSE),"")</f>
        <v/>
      </c>
      <c r="T34" s="33">
        <v>30</v>
      </c>
      <c r="U34" s="36" t="str">
        <f t="shared" si="7"/>
        <v/>
      </c>
      <c r="V34" s="34">
        <f t="shared" si="8"/>
        <v>0</v>
      </c>
      <c r="W34" s="35">
        <f t="shared" si="9"/>
        <v>0</v>
      </c>
      <c r="X34" s="56">
        <f>IFERROR(VLOOKUP(T34,A34:P36,14,0),"")</f>
        <v>0</v>
      </c>
      <c r="Y34" s="60">
        <f>IFERROR(VLOOKUP(T34,A34:R36,15,0),"")</f>
        <v>0</v>
      </c>
      <c r="Z34" s="33" t="str">
        <f>IF(AA34=0,"",RANK(AA34,$AA$5:$AA$104,0))</f>
        <v/>
      </c>
      <c r="AA34" s="33">
        <f>V34*1000+Y34</f>
        <v>0</v>
      </c>
      <c r="AB34" s="33">
        <f t="shared" si="10"/>
        <v>0</v>
      </c>
    </row>
    <row r="35" spans="1:28" x14ac:dyDescent="0.25">
      <c r="A35" s="33">
        <v>31</v>
      </c>
      <c r="E35" s="33">
        <f t="shared" si="0"/>
        <v>0</v>
      </c>
      <c r="H35" s="33">
        <f t="shared" si="1"/>
        <v>0</v>
      </c>
      <c r="K35" s="33">
        <f t="shared" si="2"/>
        <v>0</v>
      </c>
      <c r="L35" s="34">
        <f t="shared" si="3"/>
        <v>0</v>
      </c>
      <c r="M35" s="35">
        <f t="shared" si="4"/>
        <v>0</v>
      </c>
      <c r="N35" s="56">
        <f t="shared" si="5"/>
        <v>0</v>
      </c>
      <c r="O35" s="60">
        <f t="shared" si="6"/>
        <v>0</v>
      </c>
      <c r="Q35" s="33">
        <v>31</v>
      </c>
      <c r="R35" s="33" t="str">
        <f>IF(ABS(LARGE($AA$5:$AA$104,31))&gt;=10^-5,VLOOKUP(LARGE($AA$5:$AA$104,31),$AA$5:$AB$104,2,FALSE),"")</f>
        <v/>
      </c>
      <c r="T35" s="33">
        <v>31</v>
      </c>
      <c r="U35" s="36" t="str">
        <f t="shared" si="7"/>
        <v/>
      </c>
      <c r="V35" s="34">
        <f t="shared" si="8"/>
        <v>0</v>
      </c>
      <c r="W35" s="35">
        <f t="shared" si="9"/>
        <v>0</v>
      </c>
      <c r="X35" s="56">
        <f>IFERROR(VLOOKUP(T35,A35:P37,14,0),"")</f>
        <v>0</v>
      </c>
      <c r="Y35" s="60">
        <f>IFERROR(VLOOKUP(T35,A35:R37,15,0),"")</f>
        <v>0</v>
      </c>
      <c r="Z35" s="33" t="str">
        <f>IF(AA35=0,"",RANK(AA35,$AA$5:$AA$104,0))</f>
        <v/>
      </c>
      <c r="AA35" s="33">
        <f>V35*1000+Y35</f>
        <v>0</v>
      </c>
      <c r="AB35" s="33">
        <f t="shared" si="10"/>
        <v>0</v>
      </c>
    </row>
    <row r="36" spans="1:28" x14ac:dyDescent="0.25">
      <c r="A36" s="33">
        <v>32</v>
      </c>
      <c r="E36" s="33">
        <f t="shared" si="0"/>
        <v>0</v>
      </c>
      <c r="H36" s="33">
        <f t="shared" si="1"/>
        <v>0</v>
      </c>
      <c r="K36" s="33">
        <f t="shared" si="2"/>
        <v>0</v>
      </c>
      <c r="L36" s="34">
        <f t="shared" si="3"/>
        <v>0</v>
      </c>
      <c r="M36" s="35">
        <f t="shared" si="4"/>
        <v>0</v>
      </c>
      <c r="N36" s="56">
        <f t="shared" si="5"/>
        <v>0</v>
      </c>
      <c r="O36" s="60">
        <f t="shared" si="6"/>
        <v>0</v>
      </c>
      <c r="Q36" s="33">
        <v>32</v>
      </c>
      <c r="R36" s="33" t="str">
        <f>IF(ABS(LARGE($AA$5:$AA$104,32))&gt;=10^-5,VLOOKUP(LARGE($AA$5:$AA$104,32),$AA$5:$AB$104,2,FALSE),"")</f>
        <v/>
      </c>
      <c r="T36" s="33">
        <v>32</v>
      </c>
      <c r="U36" s="36" t="str">
        <f t="shared" si="7"/>
        <v/>
      </c>
      <c r="V36" s="34">
        <f t="shared" si="8"/>
        <v>0</v>
      </c>
      <c r="W36" s="35">
        <f t="shared" si="9"/>
        <v>0</v>
      </c>
      <c r="X36" s="56">
        <f>IFERROR(VLOOKUP(T36,A36:P38,14,0),"")</f>
        <v>0</v>
      </c>
      <c r="Y36" s="60">
        <f>IFERROR(VLOOKUP(T36,A36:R38,15,0),"")</f>
        <v>0</v>
      </c>
      <c r="Z36" s="33" t="str">
        <f>IF(AA36=0,"",RANK(AA36,$AA$5:$AA$104,0))</f>
        <v/>
      </c>
      <c r="AA36" s="33">
        <f>V36*1000+Y36</f>
        <v>0</v>
      </c>
      <c r="AB36" s="33">
        <f t="shared" si="10"/>
        <v>0</v>
      </c>
    </row>
    <row r="37" spans="1:28" x14ac:dyDescent="0.25">
      <c r="A37" s="33">
        <v>33</v>
      </c>
      <c r="E37" s="33">
        <f t="shared" si="0"/>
        <v>0</v>
      </c>
      <c r="H37" s="33">
        <f t="shared" si="1"/>
        <v>0</v>
      </c>
      <c r="K37" s="33">
        <f t="shared" si="2"/>
        <v>0</v>
      </c>
      <c r="L37" s="34">
        <f t="shared" si="3"/>
        <v>0</v>
      </c>
      <c r="M37" s="35">
        <f t="shared" si="4"/>
        <v>0</v>
      </c>
      <c r="N37" s="56">
        <f t="shared" si="5"/>
        <v>0</v>
      </c>
      <c r="O37" s="60">
        <f t="shared" si="6"/>
        <v>0</v>
      </c>
      <c r="Q37" s="33">
        <v>33</v>
      </c>
      <c r="R37" s="33" t="str">
        <f>IF(ABS(LARGE($AA$5:$AA$104,33))&gt;=10^-5,VLOOKUP(LARGE($AA$5:$AA$104,33),$AA$5:$AB$104,2,FALSE),"")</f>
        <v/>
      </c>
      <c r="T37" s="33">
        <v>33</v>
      </c>
      <c r="U37" s="36" t="str">
        <f t="shared" si="7"/>
        <v/>
      </c>
      <c r="V37" s="34">
        <f t="shared" si="8"/>
        <v>0</v>
      </c>
      <c r="W37" s="35">
        <f t="shared" si="9"/>
        <v>0</v>
      </c>
      <c r="X37" s="56">
        <f>IFERROR(VLOOKUP(T37,A37:P39,14,0),"")</f>
        <v>0</v>
      </c>
      <c r="Y37" s="60">
        <f>IFERROR(VLOOKUP(T37,A37:R39,15,0),"")</f>
        <v>0</v>
      </c>
      <c r="Z37" s="33" t="str">
        <f>IF(AA37=0,"",RANK(AA37,$AA$5:$AA$104,0))</f>
        <v/>
      </c>
      <c r="AA37" s="33">
        <f>V37*1000+Y37</f>
        <v>0</v>
      </c>
      <c r="AB37" s="33">
        <f t="shared" si="10"/>
        <v>0</v>
      </c>
    </row>
    <row r="38" spans="1:28" x14ac:dyDescent="0.25">
      <c r="A38" s="33">
        <v>34</v>
      </c>
      <c r="E38" s="33">
        <f t="shared" si="0"/>
        <v>0</v>
      </c>
      <c r="H38" s="33">
        <f t="shared" si="1"/>
        <v>0</v>
      </c>
      <c r="K38" s="33">
        <f t="shared" si="2"/>
        <v>0</v>
      </c>
      <c r="L38" s="34">
        <f t="shared" si="3"/>
        <v>0</v>
      </c>
      <c r="M38" s="35">
        <f t="shared" si="4"/>
        <v>0</v>
      </c>
      <c r="N38" s="56">
        <f t="shared" si="5"/>
        <v>0</v>
      </c>
      <c r="O38" s="60">
        <f t="shared" si="6"/>
        <v>0</v>
      </c>
      <c r="Q38" s="33">
        <v>34</v>
      </c>
      <c r="R38" s="33" t="str">
        <f>IF(ABS(LARGE($AA$5:$AA$104,34))&gt;=10^-5,VLOOKUP(LARGE($AA$5:$AA$104,34),$AA$5:$AB$104,2,FALSE),"")</f>
        <v/>
      </c>
      <c r="T38" s="33">
        <v>34</v>
      </c>
      <c r="U38" s="36" t="str">
        <f t="shared" si="7"/>
        <v/>
      </c>
      <c r="V38" s="34">
        <f t="shared" si="8"/>
        <v>0</v>
      </c>
      <c r="W38" s="35">
        <f t="shared" si="9"/>
        <v>0</v>
      </c>
      <c r="X38" s="56">
        <f>IFERROR(VLOOKUP(T38,A38:P40,14,0),"")</f>
        <v>0</v>
      </c>
      <c r="Y38" s="60">
        <f>IFERROR(VLOOKUP(T38,A38:R40,15,0),"")</f>
        <v>0</v>
      </c>
      <c r="Z38" s="33" t="str">
        <f>IF(AA38=0,"",RANK(AA38,$AA$5:$AA$104,0))</f>
        <v/>
      </c>
      <c r="AA38" s="33">
        <f>V38*1000+Y38</f>
        <v>0</v>
      </c>
      <c r="AB38" s="33">
        <f t="shared" si="10"/>
        <v>0</v>
      </c>
    </row>
    <row r="39" spans="1:28" x14ac:dyDescent="0.25">
      <c r="A39" s="33">
        <v>35</v>
      </c>
      <c r="E39" s="33">
        <f t="shared" si="0"/>
        <v>0</v>
      </c>
      <c r="H39" s="33">
        <f t="shared" si="1"/>
        <v>0</v>
      </c>
      <c r="K39" s="33">
        <f t="shared" si="2"/>
        <v>0</v>
      </c>
      <c r="L39" s="34">
        <f t="shared" si="3"/>
        <v>0</v>
      </c>
      <c r="M39" s="35">
        <f t="shared" si="4"/>
        <v>0</v>
      </c>
      <c r="N39" s="56">
        <f t="shared" si="5"/>
        <v>0</v>
      </c>
      <c r="O39" s="60">
        <f t="shared" si="6"/>
        <v>0</v>
      </c>
      <c r="Q39" s="33">
        <v>35</v>
      </c>
      <c r="R39" s="33" t="str">
        <f>IF(ABS(LARGE($AA$5:$AA$104,35))&gt;=10^-5,VLOOKUP(LARGE($AA$5:$AA$104,35),$AA$5:$AB$104,2,FALSE),"")</f>
        <v/>
      </c>
      <c r="T39" s="33">
        <v>35</v>
      </c>
      <c r="U39" s="36" t="str">
        <f t="shared" si="7"/>
        <v/>
      </c>
      <c r="V39" s="34">
        <f t="shared" si="8"/>
        <v>0</v>
      </c>
      <c r="W39" s="35">
        <f t="shared" si="9"/>
        <v>0</v>
      </c>
      <c r="X39" s="56">
        <f>IFERROR(VLOOKUP(T39,A39:P41,14,0),"")</f>
        <v>0</v>
      </c>
      <c r="Y39" s="60">
        <f>IFERROR(VLOOKUP(T39,A39:R41,15,0),"")</f>
        <v>0</v>
      </c>
      <c r="Z39" s="33" t="str">
        <f>IF(AA39=0,"",RANK(AA39,$AA$5:$AA$104,0))</f>
        <v/>
      </c>
      <c r="AA39" s="33">
        <f>V39*1000+Y39</f>
        <v>0</v>
      </c>
      <c r="AB39" s="33">
        <f t="shared" si="10"/>
        <v>0</v>
      </c>
    </row>
    <row r="40" spans="1:28" x14ac:dyDescent="0.25">
      <c r="A40" s="33">
        <v>36</v>
      </c>
      <c r="E40" s="33">
        <f t="shared" si="0"/>
        <v>0</v>
      </c>
      <c r="H40" s="33">
        <f t="shared" si="1"/>
        <v>0</v>
      </c>
      <c r="K40" s="33">
        <f t="shared" si="2"/>
        <v>0</v>
      </c>
      <c r="L40" s="34">
        <f t="shared" si="3"/>
        <v>0</v>
      </c>
      <c r="M40" s="35">
        <f t="shared" si="4"/>
        <v>0</v>
      </c>
      <c r="N40" s="56">
        <f t="shared" si="5"/>
        <v>0</v>
      </c>
      <c r="O40" s="60">
        <f t="shared" si="6"/>
        <v>0</v>
      </c>
      <c r="Q40" s="33">
        <v>36</v>
      </c>
      <c r="R40" s="33" t="str">
        <f>IF(ABS(LARGE($AA$5:$AA$104,36))&gt;=10^-5,VLOOKUP(LARGE($AA$5:$AA$104,36),$AA$5:$AB$104,2,FALSE),"")</f>
        <v/>
      </c>
      <c r="T40" s="33">
        <v>36</v>
      </c>
      <c r="U40" s="36" t="str">
        <f t="shared" si="7"/>
        <v/>
      </c>
      <c r="V40" s="34">
        <f t="shared" si="8"/>
        <v>0</v>
      </c>
      <c r="W40" s="35">
        <f t="shared" si="9"/>
        <v>0</v>
      </c>
      <c r="X40" s="56">
        <f>IFERROR(VLOOKUP(T40,A40:P42,14,0),"")</f>
        <v>0</v>
      </c>
      <c r="Y40" s="60">
        <f>IFERROR(VLOOKUP(T40,A40:R42,15,0),"")</f>
        <v>0</v>
      </c>
      <c r="Z40" s="33" t="str">
        <f>IF(AA40=0,"",RANK(AA40,$AA$5:$AA$104,0))</f>
        <v/>
      </c>
      <c r="AA40" s="33">
        <f>V40*1000+Y40</f>
        <v>0</v>
      </c>
      <c r="AB40" s="33">
        <f t="shared" si="10"/>
        <v>0</v>
      </c>
    </row>
    <row r="41" spans="1:28" x14ac:dyDescent="0.25">
      <c r="A41" s="33">
        <v>37</v>
      </c>
      <c r="E41" s="33">
        <f t="shared" si="0"/>
        <v>0</v>
      </c>
      <c r="H41" s="33">
        <f t="shared" si="1"/>
        <v>0</v>
      </c>
      <c r="K41" s="33">
        <f t="shared" si="2"/>
        <v>0</v>
      </c>
      <c r="L41" s="34">
        <f t="shared" si="3"/>
        <v>0</v>
      </c>
      <c r="M41" s="35">
        <f t="shared" si="4"/>
        <v>0</v>
      </c>
      <c r="N41" s="56">
        <f t="shared" si="5"/>
        <v>0</v>
      </c>
      <c r="O41" s="60">
        <f t="shared" si="6"/>
        <v>0</v>
      </c>
      <c r="Q41" s="33">
        <v>37</v>
      </c>
      <c r="R41" s="33" t="str">
        <f>IF(ABS(LARGE($AA$5:$AA$104,37))&gt;=10^-5,VLOOKUP(LARGE($AA$5:$AA$104,37),$AA$5:$AB$104,2,FALSE),"")</f>
        <v/>
      </c>
      <c r="T41" s="33">
        <v>37</v>
      </c>
      <c r="U41" s="36" t="str">
        <f t="shared" si="7"/>
        <v/>
      </c>
      <c r="V41" s="34">
        <f t="shared" si="8"/>
        <v>0</v>
      </c>
      <c r="W41" s="35">
        <f t="shared" si="9"/>
        <v>0</v>
      </c>
      <c r="X41" s="56">
        <f>IFERROR(VLOOKUP(T41,A41:P43,14,0),"")</f>
        <v>0</v>
      </c>
      <c r="Y41" s="60">
        <f>IFERROR(VLOOKUP(T41,A41:R43,15,0),"")</f>
        <v>0</v>
      </c>
      <c r="Z41" s="33" t="str">
        <f>IF(AA41=0,"",RANK(AA41,$AA$5:$AA$104,0))</f>
        <v/>
      </c>
      <c r="AA41" s="33">
        <f>V41*1000+Y41</f>
        <v>0</v>
      </c>
      <c r="AB41" s="33">
        <f t="shared" si="10"/>
        <v>0</v>
      </c>
    </row>
    <row r="42" spans="1:28" x14ac:dyDescent="0.25">
      <c r="A42" s="33">
        <v>38</v>
      </c>
      <c r="E42" s="33">
        <f t="shared" si="0"/>
        <v>0</v>
      </c>
      <c r="H42" s="33">
        <f t="shared" si="1"/>
        <v>0</v>
      </c>
      <c r="K42" s="33">
        <f t="shared" si="2"/>
        <v>0</v>
      </c>
      <c r="L42" s="34">
        <f t="shared" si="3"/>
        <v>0</v>
      </c>
      <c r="M42" s="35">
        <f t="shared" si="4"/>
        <v>0</v>
      </c>
      <c r="N42" s="56">
        <f t="shared" si="5"/>
        <v>0</v>
      </c>
      <c r="O42" s="60">
        <f t="shared" si="6"/>
        <v>0</v>
      </c>
      <c r="Q42" s="33">
        <v>38</v>
      </c>
      <c r="R42" s="33" t="str">
        <f>IF(ABS(LARGE($AA$5:$AA$104,38))&gt;=10^-5,VLOOKUP(LARGE($AA$5:$AA$104,38),$AA$5:$AB$104,2,FALSE),"")</f>
        <v/>
      </c>
      <c r="T42" s="33">
        <v>38</v>
      </c>
      <c r="U42" s="36" t="str">
        <f t="shared" si="7"/>
        <v/>
      </c>
      <c r="V42" s="34">
        <f t="shared" si="8"/>
        <v>0</v>
      </c>
      <c r="W42" s="35">
        <f t="shared" si="9"/>
        <v>0</v>
      </c>
      <c r="X42" s="56">
        <f>IFERROR(VLOOKUP(T42,A42:P44,14,0),"")</f>
        <v>0</v>
      </c>
      <c r="Y42" s="60">
        <f>IFERROR(VLOOKUP(T42,A42:R44,15,0),"")</f>
        <v>0</v>
      </c>
      <c r="Z42" s="33" t="str">
        <f>IF(AA42=0,"",RANK(AA42,$AA$5:$AA$104,0))</f>
        <v/>
      </c>
      <c r="AA42" s="33">
        <f>V42*1000+Y42</f>
        <v>0</v>
      </c>
      <c r="AB42" s="33">
        <f t="shared" si="10"/>
        <v>0</v>
      </c>
    </row>
    <row r="43" spans="1:28" x14ac:dyDescent="0.25">
      <c r="A43" s="33">
        <v>39</v>
      </c>
      <c r="E43" s="33">
        <f t="shared" si="0"/>
        <v>0</v>
      </c>
      <c r="H43" s="33">
        <f t="shared" si="1"/>
        <v>0</v>
      </c>
      <c r="K43" s="33">
        <f t="shared" si="2"/>
        <v>0</v>
      </c>
      <c r="L43" s="34">
        <f t="shared" si="3"/>
        <v>0</v>
      </c>
      <c r="M43" s="35">
        <f t="shared" si="4"/>
        <v>0</v>
      </c>
      <c r="N43" s="56">
        <f t="shared" si="5"/>
        <v>0</v>
      </c>
      <c r="O43" s="60">
        <f t="shared" si="6"/>
        <v>0</v>
      </c>
      <c r="Q43" s="33">
        <v>39</v>
      </c>
      <c r="R43" s="33" t="str">
        <f>IF(ABS(LARGE($AA$5:$AA$104,39))&gt;=10^-5,VLOOKUP(LARGE($AA$5:$AA$104,39),$AA$5:$AB$104,2,FALSE),"")</f>
        <v/>
      </c>
      <c r="T43" s="33">
        <v>39</v>
      </c>
      <c r="U43" s="36" t="str">
        <f t="shared" si="7"/>
        <v/>
      </c>
      <c r="V43" s="34">
        <f t="shared" si="8"/>
        <v>0</v>
      </c>
      <c r="W43" s="35">
        <f t="shared" si="9"/>
        <v>0</v>
      </c>
      <c r="X43" s="56">
        <f>IFERROR(VLOOKUP(T43,A43:P45,14,0),"")</f>
        <v>0</v>
      </c>
      <c r="Y43" s="60">
        <f>IFERROR(VLOOKUP(T43,A43:R45,15,0),"")</f>
        <v>0</v>
      </c>
      <c r="Z43" s="33" t="str">
        <f>IF(AA43=0,"",RANK(AA43,$AA$5:$AA$104,0))</f>
        <v/>
      </c>
      <c r="AA43" s="33">
        <f>V43*1000+Y43</f>
        <v>0</v>
      </c>
      <c r="AB43" s="33">
        <f t="shared" si="10"/>
        <v>0</v>
      </c>
    </row>
    <row r="44" spans="1:28" x14ac:dyDescent="0.25">
      <c r="A44" s="33">
        <v>40</v>
      </c>
      <c r="E44" s="33">
        <f t="shared" si="0"/>
        <v>0</v>
      </c>
      <c r="H44" s="33">
        <f t="shared" si="1"/>
        <v>0</v>
      </c>
      <c r="K44" s="33">
        <f t="shared" si="2"/>
        <v>0</v>
      </c>
      <c r="L44" s="34">
        <f t="shared" si="3"/>
        <v>0</v>
      </c>
      <c r="M44" s="35">
        <f t="shared" si="4"/>
        <v>0</v>
      </c>
      <c r="N44" s="56">
        <f t="shared" si="5"/>
        <v>0</v>
      </c>
      <c r="O44" s="60">
        <f t="shared" si="6"/>
        <v>0</v>
      </c>
      <c r="Q44" s="33">
        <v>40</v>
      </c>
      <c r="R44" s="33" t="str">
        <f>IF(ABS(LARGE($AA$5:$AA$104,40))&gt;=10^-5,VLOOKUP(LARGE($AA$5:$AA$104,40),$AA$5:$AB$104,2,FALSE),"")</f>
        <v/>
      </c>
      <c r="T44" s="33">
        <v>40</v>
      </c>
      <c r="U44" s="36" t="str">
        <f t="shared" si="7"/>
        <v/>
      </c>
      <c r="V44" s="34">
        <f t="shared" si="8"/>
        <v>0</v>
      </c>
      <c r="W44" s="35">
        <f t="shared" si="9"/>
        <v>0</v>
      </c>
      <c r="X44" s="56">
        <f>IFERROR(VLOOKUP(T44,A44:P46,14,0),"")</f>
        <v>0</v>
      </c>
      <c r="Y44" s="60">
        <f>IFERROR(VLOOKUP(T44,A44:R46,15,0),"")</f>
        <v>0</v>
      </c>
      <c r="Z44" s="33" t="str">
        <f>IF(AA44=0,"",RANK(AA44,$AA$5:$AA$104,0))</f>
        <v/>
      </c>
      <c r="AA44" s="33">
        <f>V44*1000+Y44</f>
        <v>0</v>
      </c>
      <c r="AB44" s="33">
        <f t="shared" si="10"/>
        <v>0</v>
      </c>
    </row>
    <row r="45" spans="1:28" x14ac:dyDescent="0.25">
      <c r="A45" s="33">
        <v>41</v>
      </c>
      <c r="E45" s="33">
        <f t="shared" si="0"/>
        <v>0</v>
      </c>
      <c r="H45" s="33">
        <f t="shared" si="1"/>
        <v>0</v>
      </c>
      <c r="K45" s="33">
        <f t="shared" si="2"/>
        <v>0</v>
      </c>
      <c r="L45" s="34">
        <f t="shared" si="3"/>
        <v>0</v>
      </c>
      <c r="M45" s="35">
        <f t="shared" si="4"/>
        <v>0</v>
      </c>
      <c r="N45" s="56">
        <f t="shared" si="5"/>
        <v>0</v>
      </c>
      <c r="O45" s="60">
        <f t="shared" si="6"/>
        <v>0</v>
      </c>
      <c r="Q45" s="33">
        <v>41</v>
      </c>
      <c r="R45" s="33" t="str">
        <f>IF(ABS(LARGE($AA$5:$AA$104,41))&gt;=10^-5,VLOOKUP(LARGE($AA$5:$AA$104,41),$AA$5:$AB$104,2,FALSE),"")</f>
        <v/>
      </c>
      <c r="T45" s="33">
        <v>41</v>
      </c>
      <c r="U45" s="36" t="str">
        <f t="shared" si="7"/>
        <v/>
      </c>
      <c r="V45" s="34">
        <f t="shared" si="8"/>
        <v>0</v>
      </c>
      <c r="W45" s="35">
        <f t="shared" si="9"/>
        <v>0</v>
      </c>
      <c r="X45" s="56">
        <f>IFERROR(VLOOKUP(T45,A45:P47,14,0),"")</f>
        <v>0</v>
      </c>
      <c r="Y45" s="60">
        <f>IFERROR(VLOOKUP(T45,A45:R47,15,0),"")</f>
        <v>0</v>
      </c>
      <c r="Z45" s="33" t="str">
        <f>IF(AA45=0,"",RANK(AA45,$AA$5:$AA$104,0))</f>
        <v/>
      </c>
      <c r="AA45" s="33">
        <f>V45*1000+Y45</f>
        <v>0</v>
      </c>
      <c r="AB45" s="33">
        <f t="shared" si="10"/>
        <v>0</v>
      </c>
    </row>
    <row r="46" spans="1:28" x14ac:dyDescent="0.25">
      <c r="A46" s="33">
        <v>42</v>
      </c>
      <c r="E46" s="33">
        <f t="shared" si="0"/>
        <v>0</v>
      </c>
      <c r="H46" s="33">
        <f t="shared" si="1"/>
        <v>0</v>
      </c>
      <c r="K46" s="33">
        <f t="shared" si="2"/>
        <v>0</v>
      </c>
      <c r="L46" s="34">
        <f t="shared" si="3"/>
        <v>0</v>
      </c>
      <c r="M46" s="35">
        <f t="shared" si="4"/>
        <v>0</v>
      </c>
      <c r="N46" s="56">
        <f t="shared" si="5"/>
        <v>0</v>
      </c>
      <c r="O46" s="60">
        <f t="shared" si="6"/>
        <v>0</v>
      </c>
      <c r="Q46" s="33">
        <v>42</v>
      </c>
      <c r="R46" s="33" t="str">
        <f>IF(ABS(LARGE($AA$5:$AA$104,42))&gt;=10^-5,VLOOKUP(LARGE($AA$5:$AA$104,42),$AA$5:$AB$104,2,FALSE),"")</f>
        <v/>
      </c>
      <c r="T46" s="33">
        <v>42</v>
      </c>
      <c r="U46" s="36" t="str">
        <f t="shared" si="7"/>
        <v/>
      </c>
      <c r="V46" s="34">
        <f t="shared" si="8"/>
        <v>0</v>
      </c>
      <c r="W46" s="35">
        <f t="shared" si="9"/>
        <v>0</v>
      </c>
      <c r="X46" s="56">
        <f>IFERROR(VLOOKUP(T46,A46:P48,14,0),"")</f>
        <v>0</v>
      </c>
      <c r="Y46" s="60">
        <f>IFERROR(VLOOKUP(T46,A46:R48,15,0),"")</f>
        <v>0</v>
      </c>
      <c r="Z46" s="33" t="str">
        <f>IF(AA46=0,"",RANK(AA46,$AA$5:$AA$104,0))</f>
        <v/>
      </c>
      <c r="AA46" s="33">
        <f>V46*1000+Y46</f>
        <v>0</v>
      </c>
      <c r="AB46" s="33">
        <f t="shared" si="10"/>
        <v>0</v>
      </c>
    </row>
    <row r="47" spans="1:28" x14ac:dyDescent="0.25">
      <c r="A47" s="33">
        <v>43</v>
      </c>
      <c r="E47" s="33">
        <f t="shared" si="0"/>
        <v>0</v>
      </c>
      <c r="H47" s="33">
        <f t="shared" si="1"/>
        <v>0</v>
      </c>
      <c r="K47" s="33">
        <f t="shared" si="2"/>
        <v>0</v>
      </c>
      <c r="L47" s="34">
        <f t="shared" si="3"/>
        <v>0</v>
      </c>
      <c r="M47" s="35">
        <f t="shared" si="4"/>
        <v>0</v>
      </c>
      <c r="N47" s="56">
        <f t="shared" si="5"/>
        <v>0</v>
      </c>
      <c r="O47" s="60">
        <f t="shared" si="6"/>
        <v>0</v>
      </c>
      <c r="Q47" s="33">
        <v>43</v>
      </c>
      <c r="R47" s="33" t="str">
        <f>IF(ABS(LARGE($AA$5:$AA$104,43))&gt;=10^-5,VLOOKUP(LARGE($AA$5:$AA$104,43),$AA$5:$AB$104,2,FALSE),"")</f>
        <v/>
      </c>
      <c r="T47" s="33">
        <v>43</v>
      </c>
      <c r="U47" s="36" t="str">
        <f t="shared" si="7"/>
        <v/>
      </c>
      <c r="V47" s="34">
        <f t="shared" si="8"/>
        <v>0</v>
      </c>
      <c r="W47" s="35">
        <f t="shared" si="9"/>
        <v>0</v>
      </c>
      <c r="X47" s="56">
        <f>IFERROR(VLOOKUP(T47,A47:P49,14,0),"")</f>
        <v>0</v>
      </c>
      <c r="Y47" s="60">
        <f>IFERROR(VLOOKUP(T47,A47:R49,15,0),"")</f>
        <v>0</v>
      </c>
      <c r="Z47" s="33" t="str">
        <f>IF(AA47=0,"",RANK(AA47,$AA$5:$AA$104,0))</f>
        <v/>
      </c>
      <c r="AA47" s="33">
        <f>V47*1000+Y47</f>
        <v>0</v>
      </c>
      <c r="AB47" s="33">
        <f t="shared" si="10"/>
        <v>0</v>
      </c>
    </row>
    <row r="48" spans="1:28" x14ac:dyDescent="0.25">
      <c r="A48" s="33">
        <v>44</v>
      </c>
      <c r="E48" s="33">
        <f t="shared" si="0"/>
        <v>0</v>
      </c>
      <c r="H48" s="33">
        <f t="shared" si="1"/>
        <v>0</v>
      </c>
      <c r="K48" s="33">
        <f t="shared" si="2"/>
        <v>0</v>
      </c>
      <c r="L48" s="34">
        <f t="shared" si="3"/>
        <v>0</v>
      </c>
      <c r="M48" s="35">
        <f t="shared" si="4"/>
        <v>0</v>
      </c>
      <c r="N48" s="56">
        <f t="shared" si="5"/>
        <v>0</v>
      </c>
      <c r="O48" s="60">
        <f t="shared" si="6"/>
        <v>0</v>
      </c>
      <c r="Q48" s="33">
        <v>44</v>
      </c>
      <c r="R48" s="33" t="str">
        <f>IF(ABS(LARGE($AA$5:$AA$104,44))&gt;=10^-5,VLOOKUP(LARGE($AA$5:$AA$104,44),$AA$5:$AB$104,2,FALSE),"")</f>
        <v/>
      </c>
      <c r="T48" s="33">
        <v>44</v>
      </c>
      <c r="U48" s="36" t="str">
        <f t="shared" si="7"/>
        <v/>
      </c>
      <c r="V48" s="34">
        <f t="shared" si="8"/>
        <v>0</v>
      </c>
      <c r="W48" s="35">
        <f t="shared" si="9"/>
        <v>0</v>
      </c>
      <c r="X48" s="56">
        <f>IFERROR(VLOOKUP(T48,A48:P50,14,0),"")</f>
        <v>0</v>
      </c>
      <c r="Y48" s="60">
        <f>IFERROR(VLOOKUP(T48,A48:R50,15,0),"")</f>
        <v>0</v>
      </c>
      <c r="Z48" s="33" t="str">
        <f>IF(AA48=0,"",RANK(AA48,$AA$5:$AA$104,0))</f>
        <v/>
      </c>
      <c r="AA48" s="33">
        <f>V48*1000+Y48</f>
        <v>0</v>
      </c>
      <c r="AB48" s="33">
        <f t="shared" si="10"/>
        <v>0</v>
      </c>
    </row>
    <row r="49" spans="1:28" x14ac:dyDescent="0.25">
      <c r="A49" s="33">
        <v>45</v>
      </c>
      <c r="E49" s="33">
        <f t="shared" si="0"/>
        <v>0</v>
      </c>
      <c r="H49" s="33">
        <f t="shared" si="1"/>
        <v>0</v>
      </c>
      <c r="K49" s="33">
        <f t="shared" si="2"/>
        <v>0</v>
      </c>
      <c r="L49" s="34">
        <f t="shared" si="3"/>
        <v>0</v>
      </c>
      <c r="M49" s="35">
        <f t="shared" si="4"/>
        <v>0</v>
      </c>
      <c r="N49" s="56">
        <f t="shared" si="5"/>
        <v>0</v>
      </c>
      <c r="O49" s="60">
        <f t="shared" si="6"/>
        <v>0</v>
      </c>
      <c r="Q49" s="33">
        <v>45</v>
      </c>
      <c r="R49" s="33" t="str">
        <f>IF(ABS(LARGE($AA$5:$AA$104,45))&gt;=10^-5,VLOOKUP(LARGE($AA$5:$AA$104,45),$AA$5:$AB$104,2,FALSE),"")</f>
        <v/>
      </c>
      <c r="T49" s="33">
        <v>45</v>
      </c>
      <c r="U49" s="36" t="str">
        <f t="shared" si="7"/>
        <v/>
      </c>
      <c r="V49" s="34">
        <f t="shared" si="8"/>
        <v>0</v>
      </c>
      <c r="W49" s="35">
        <f t="shared" si="9"/>
        <v>0</v>
      </c>
      <c r="X49" s="56">
        <f>IFERROR(VLOOKUP(T49,A49:P51,14,0),"")</f>
        <v>0</v>
      </c>
      <c r="Y49" s="60">
        <f>IFERROR(VLOOKUP(T49,A49:R51,15,0),"")</f>
        <v>0</v>
      </c>
      <c r="Z49" s="33" t="str">
        <f>IF(AA49=0,"",RANK(AA49,$AA$5:$AA$104,0))</f>
        <v/>
      </c>
      <c r="AA49" s="33">
        <f>V49*1000+Y49</f>
        <v>0</v>
      </c>
      <c r="AB49" s="33">
        <f t="shared" si="10"/>
        <v>0</v>
      </c>
    </row>
    <row r="50" spans="1:28" x14ac:dyDescent="0.25">
      <c r="A50" s="33">
        <v>46</v>
      </c>
      <c r="E50" s="33">
        <f t="shared" si="0"/>
        <v>0</v>
      </c>
      <c r="H50" s="33">
        <f t="shared" si="1"/>
        <v>0</v>
      </c>
      <c r="K50" s="33">
        <f t="shared" si="2"/>
        <v>0</v>
      </c>
      <c r="L50" s="34">
        <f t="shared" si="3"/>
        <v>0</v>
      </c>
      <c r="M50" s="35">
        <f t="shared" si="4"/>
        <v>0</v>
      </c>
      <c r="N50" s="56">
        <f t="shared" si="5"/>
        <v>0</v>
      </c>
      <c r="O50" s="60">
        <f t="shared" si="6"/>
        <v>0</v>
      </c>
      <c r="Q50" s="33">
        <v>46</v>
      </c>
      <c r="R50" s="33" t="str">
        <f>IF(ABS(LARGE($AA$5:$AA$104,46))&gt;=10^-5,VLOOKUP(LARGE($AA$5:$AA$104,46),$AA$5:$AB$104,2,FALSE),"")</f>
        <v/>
      </c>
      <c r="T50" s="33">
        <v>46</v>
      </c>
      <c r="U50" s="36" t="str">
        <f t="shared" si="7"/>
        <v/>
      </c>
      <c r="V50" s="34">
        <f t="shared" si="8"/>
        <v>0</v>
      </c>
      <c r="W50" s="35">
        <f t="shared" si="9"/>
        <v>0</v>
      </c>
      <c r="X50" s="56">
        <f>IFERROR(VLOOKUP(T50,A50:P52,14,0),"")</f>
        <v>0</v>
      </c>
      <c r="Y50" s="60">
        <f>IFERROR(VLOOKUP(T50,A50:R52,15,0),"")</f>
        <v>0</v>
      </c>
      <c r="Z50" s="33" t="str">
        <f>IF(AA50=0,"",RANK(AA50,$AA$5:$AA$104,0))</f>
        <v/>
      </c>
      <c r="AA50" s="33">
        <f>V50*1000+Y50</f>
        <v>0</v>
      </c>
      <c r="AB50" s="33">
        <f t="shared" si="10"/>
        <v>0</v>
      </c>
    </row>
    <row r="51" spans="1:28" x14ac:dyDescent="0.25">
      <c r="A51" s="33">
        <v>47</v>
      </c>
      <c r="E51" s="33">
        <f t="shared" si="0"/>
        <v>0</v>
      </c>
      <c r="H51" s="33">
        <f t="shared" si="1"/>
        <v>0</v>
      </c>
      <c r="K51" s="33">
        <f t="shared" si="2"/>
        <v>0</v>
      </c>
      <c r="L51" s="34">
        <f t="shared" si="3"/>
        <v>0</v>
      </c>
      <c r="M51" s="35">
        <f t="shared" si="4"/>
        <v>0</v>
      </c>
      <c r="N51" s="56">
        <f t="shared" si="5"/>
        <v>0</v>
      </c>
      <c r="O51" s="60">
        <f t="shared" si="6"/>
        <v>0</v>
      </c>
      <c r="Q51" s="33">
        <v>47</v>
      </c>
      <c r="R51" s="33" t="str">
        <f>IF(ABS(LARGE($AA$5:$AA$104,47))&gt;=10^-5,VLOOKUP(LARGE($AA$5:$AA$104,47),$AA$5:$AB$104,2,FALSE),"")</f>
        <v/>
      </c>
      <c r="T51" s="33">
        <v>47</v>
      </c>
      <c r="U51" s="36" t="str">
        <f t="shared" si="7"/>
        <v/>
      </c>
      <c r="V51" s="34">
        <f t="shared" si="8"/>
        <v>0</v>
      </c>
      <c r="W51" s="35">
        <f t="shared" si="9"/>
        <v>0</v>
      </c>
      <c r="X51" s="56">
        <f>IFERROR(VLOOKUP(T51,A51:P53,14,0),"")</f>
        <v>0</v>
      </c>
      <c r="Y51" s="60">
        <f>IFERROR(VLOOKUP(T51,A51:R53,15,0),"")</f>
        <v>0</v>
      </c>
      <c r="Z51" s="33" t="str">
        <f>IF(AA51=0,"",RANK(AA51,$AA$5:$AA$104,0))</f>
        <v/>
      </c>
      <c r="AA51" s="33">
        <f>V51*1000+Y51</f>
        <v>0</v>
      </c>
      <c r="AB51" s="33">
        <f t="shared" si="10"/>
        <v>0</v>
      </c>
    </row>
    <row r="52" spans="1:28" x14ac:dyDescent="0.25">
      <c r="A52" s="33">
        <v>48</v>
      </c>
      <c r="E52" s="33">
        <f t="shared" si="0"/>
        <v>0</v>
      </c>
      <c r="H52" s="33">
        <f t="shared" si="1"/>
        <v>0</v>
      </c>
      <c r="K52" s="33">
        <f t="shared" si="2"/>
        <v>0</v>
      </c>
      <c r="L52" s="34">
        <f t="shared" si="3"/>
        <v>0</v>
      </c>
      <c r="M52" s="35">
        <f t="shared" si="4"/>
        <v>0</v>
      </c>
      <c r="N52" s="56">
        <f t="shared" si="5"/>
        <v>0</v>
      </c>
      <c r="O52" s="60">
        <f t="shared" si="6"/>
        <v>0</v>
      </c>
      <c r="Q52" s="33">
        <v>48</v>
      </c>
      <c r="R52" s="33" t="str">
        <f>IF(ABS(LARGE($AA$5:$AA$104,48))&gt;=10^-5,VLOOKUP(LARGE($AA$5:$AA$104,48),$AA$5:$AB$104,2,FALSE),"")</f>
        <v/>
      </c>
      <c r="T52" s="33">
        <v>48</v>
      </c>
      <c r="U52" s="36" t="str">
        <f t="shared" si="7"/>
        <v/>
      </c>
      <c r="V52" s="34">
        <f t="shared" si="8"/>
        <v>0</v>
      </c>
      <c r="W52" s="35">
        <f t="shared" si="9"/>
        <v>0</v>
      </c>
      <c r="X52" s="56">
        <f>IFERROR(VLOOKUP(T52,A52:P54,14,0),"")</f>
        <v>0</v>
      </c>
      <c r="Y52" s="60">
        <f>IFERROR(VLOOKUP(T52,A52:R54,15,0),"")</f>
        <v>0</v>
      </c>
      <c r="Z52" s="33" t="str">
        <f>IF(AA52=0,"",RANK(AA52,$AA$5:$AA$104,0))</f>
        <v/>
      </c>
      <c r="AA52" s="33">
        <f>V52*1000+Y52</f>
        <v>0</v>
      </c>
      <c r="AB52" s="33">
        <f t="shared" si="10"/>
        <v>0</v>
      </c>
    </row>
    <row r="53" spans="1:28" x14ac:dyDescent="0.25">
      <c r="A53" s="33">
        <v>49</v>
      </c>
      <c r="E53" s="33">
        <f t="shared" si="0"/>
        <v>0</v>
      </c>
      <c r="H53" s="33">
        <f t="shared" si="1"/>
        <v>0</v>
      </c>
      <c r="K53" s="33">
        <f t="shared" si="2"/>
        <v>0</v>
      </c>
      <c r="L53" s="34">
        <f t="shared" si="3"/>
        <v>0</v>
      </c>
      <c r="M53" s="35">
        <f t="shared" si="4"/>
        <v>0</v>
      </c>
      <c r="N53" s="56">
        <f t="shared" si="5"/>
        <v>0</v>
      </c>
      <c r="O53" s="60">
        <f t="shared" si="6"/>
        <v>0</v>
      </c>
      <c r="Q53" s="33">
        <v>49</v>
      </c>
      <c r="R53" s="33" t="str">
        <f>IF(ABS(LARGE($AA$5:$AA$104,49))&gt;=10^-5,VLOOKUP(LARGE($AA$5:$AA$104,49),$AA$5:$AB$104,2,FALSE),"")</f>
        <v/>
      </c>
      <c r="T53" s="33">
        <v>49</v>
      </c>
      <c r="U53" s="36" t="str">
        <f t="shared" si="7"/>
        <v/>
      </c>
      <c r="V53" s="34">
        <f t="shared" si="8"/>
        <v>0</v>
      </c>
      <c r="W53" s="35">
        <f t="shared" si="9"/>
        <v>0</v>
      </c>
      <c r="X53" s="56">
        <f>IFERROR(VLOOKUP(T53,A53:P55,14,0),"")</f>
        <v>0</v>
      </c>
      <c r="Y53" s="60">
        <f>IFERROR(VLOOKUP(T53,A53:R55,15,0),"")</f>
        <v>0</v>
      </c>
      <c r="Z53" s="33" t="str">
        <f>IF(AA53=0,"",RANK(AA53,$AA$5:$AA$104,0))</f>
        <v/>
      </c>
      <c r="AA53" s="33">
        <f>V53*1000+Y53</f>
        <v>0</v>
      </c>
      <c r="AB53" s="33">
        <f t="shared" si="10"/>
        <v>0</v>
      </c>
    </row>
    <row r="54" spans="1:28" x14ac:dyDescent="0.25">
      <c r="A54" s="33">
        <v>50</v>
      </c>
      <c r="E54" s="33">
        <f t="shared" si="0"/>
        <v>0</v>
      </c>
      <c r="H54" s="33">
        <f t="shared" si="1"/>
        <v>0</v>
      </c>
      <c r="K54" s="33">
        <f t="shared" si="2"/>
        <v>0</v>
      </c>
      <c r="L54" s="34">
        <f t="shared" si="3"/>
        <v>0</v>
      </c>
      <c r="M54" s="35">
        <f t="shared" si="4"/>
        <v>0</v>
      </c>
      <c r="N54" s="56">
        <f t="shared" si="5"/>
        <v>0</v>
      </c>
      <c r="O54" s="60">
        <f t="shared" si="6"/>
        <v>0</v>
      </c>
      <c r="Q54" s="33">
        <v>50</v>
      </c>
      <c r="R54" s="33" t="str">
        <f>IF(ABS(LARGE($AA$5:$AA$104,50))&gt;=10^-5,VLOOKUP(LARGE($AA$5:$AA$104,50),$AA$5:$AB$104,2,FALSE),"")</f>
        <v/>
      </c>
      <c r="T54" s="33">
        <v>50</v>
      </c>
      <c r="U54" s="36" t="str">
        <f t="shared" si="7"/>
        <v/>
      </c>
      <c r="V54" s="34">
        <f t="shared" si="8"/>
        <v>0</v>
      </c>
      <c r="W54" s="35">
        <f t="shared" si="9"/>
        <v>0</v>
      </c>
      <c r="X54" s="56">
        <f>IFERROR(VLOOKUP(T54,A54:P56,14,0),"")</f>
        <v>0</v>
      </c>
      <c r="Y54" s="60">
        <f>IFERROR(VLOOKUP(T54,A54:R56,15,0),"")</f>
        <v>0</v>
      </c>
      <c r="Z54" s="33" t="str">
        <f>IF(AA54=0,"",RANK(AA54,$AA$5:$AA$104,0))</f>
        <v/>
      </c>
      <c r="AA54" s="33">
        <f>V54*1000+Y54</f>
        <v>0</v>
      </c>
      <c r="AB54" s="33">
        <f t="shared" si="10"/>
        <v>0</v>
      </c>
    </row>
    <row r="55" spans="1:28" x14ac:dyDescent="0.25">
      <c r="A55" s="33">
        <v>51</v>
      </c>
      <c r="E55" s="33">
        <f t="shared" si="0"/>
        <v>0</v>
      </c>
      <c r="H55" s="33">
        <f t="shared" si="1"/>
        <v>0</v>
      </c>
      <c r="K55" s="33">
        <f t="shared" si="2"/>
        <v>0</v>
      </c>
      <c r="L55" s="34">
        <f t="shared" si="3"/>
        <v>0</v>
      </c>
      <c r="M55" s="35">
        <f t="shared" si="4"/>
        <v>0</v>
      </c>
      <c r="N55" s="56">
        <f t="shared" si="5"/>
        <v>0</v>
      </c>
      <c r="O55" s="60">
        <f t="shared" si="6"/>
        <v>0</v>
      </c>
      <c r="Q55" s="33">
        <v>51</v>
      </c>
      <c r="R55" s="33" t="str">
        <f>IF(ABS(LARGE($AA$5:$AA$104,51))&gt;=10^-5,VLOOKUP(LARGE($AA$5:$AA$104,51),$AA$5:$AB$104,2,FALSE),"")</f>
        <v/>
      </c>
      <c r="T55" s="33">
        <v>51</v>
      </c>
      <c r="U55" s="36" t="str">
        <f t="shared" si="7"/>
        <v/>
      </c>
      <c r="V55" s="34">
        <f t="shared" si="8"/>
        <v>0</v>
      </c>
      <c r="W55" s="35">
        <f t="shared" si="9"/>
        <v>0</v>
      </c>
      <c r="X55" s="56">
        <f>IFERROR(VLOOKUP(T55,A55:P57,14,0),"")</f>
        <v>0</v>
      </c>
      <c r="Y55" s="60">
        <f>IFERROR(VLOOKUP(T55,A55:R57,15,0),"")</f>
        <v>0</v>
      </c>
      <c r="Z55" s="33" t="str">
        <f>IF(AA55=0,"",RANK(AA55,$AA$5:$AA$104,0))</f>
        <v/>
      </c>
      <c r="AA55" s="33">
        <f>V55*1000+Y55</f>
        <v>0</v>
      </c>
      <c r="AB55" s="33">
        <f t="shared" si="10"/>
        <v>0</v>
      </c>
    </row>
    <row r="56" spans="1:28" x14ac:dyDescent="0.25">
      <c r="A56" s="33">
        <v>52</v>
      </c>
      <c r="E56" s="33">
        <f t="shared" si="0"/>
        <v>0</v>
      </c>
      <c r="H56" s="33">
        <f t="shared" si="1"/>
        <v>0</v>
      </c>
      <c r="K56" s="33">
        <f t="shared" si="2"/>
        <v>0</v>
      </c>
      <c r="L56" s="34">
        <f t="shared" si="3"/>
        <v>0</v>
      </c>
      <c r="M56" s="35">
        <f t="shared" si="4"/>
        <v>0</v>
      </c>
      <c r="N56" s="56">
        <f t="shared" si="5"/>
        <v>0</v>
      </c>
      <c r="O56" s="60">
        <f t="shared" si="6"/>
        <v>0</v>
      </c>
      <c r="Q56" s="33">
        <v>52</v>
      </c>
      <c r="R56" s="33" t="str">
        <f>IF(ABS(LARGE($AA$5:$AA$104,52))&gt;=10^-5,VLOOKUP(LARGE($AA$5:$AA$104,52),$AA$5:$AB$104,2,FALSE),"")</f>
        <v/>
      </c>
      <c r="T56" s="33">
        <v>52</v>
      </c>
      <c r="U56" s="36" t="str">
        <f t="shared" si="7"/>
        <v/>
      </c>
      <c r="V56" s="34">
        <f t="shared" si="8"/>
        <v>0</v>
      </c>
      <c r="W56" s="35">
        <f t="shared" si="9"/>
        <v>0</v>
      </c>
      <c r="X56" s="56">
        <f>IFERROR(VLOOKUP(T56,A56:P58,14,0),"")</f>
        <v>0</v>
      </c>
      <c r="Y56" s="60">
        <f>IFERROR(VLOOKUP(T56,A56:R58,15,0),"")</f>
        <v>0</v>
      </c>
      <c r="Z56" s="33" t="str">
        <f>IF(AA56=0,"",RANK(AA56,$AA$5:$AA$104,0))</f>
        <v/>
      </c>
      <c r="AA56" s="33">
        <f>V56*1000+Y56</f>
        <v>0</v>
      </c>
      <c r="AB56" s="33">
        <f t="shared" si="10"/>
        <v>0</v>
      </c>
    </row>
    <row r="57" spans="1:28" x14ac:dyDescent="0.25">
      <c r="A57" s="33">
        <v>53</v>
      </c>
      <c r="E57" s="33">
        <f t="shared" si="0"/>
        <v>0</v>
      </c>
      <c r="H57" s="33">
        <f t="shared" si="1"/>
        <v>0</v>
      </c>
      <c r="K57" s="33">
        <f t="shared" si="2"/>
        <v>0</v>
      </c>
      <c r="L57" s="34">
        <f t="shared" si="3"/>
        <v>0</v>
      </c>
      <c r="M57" s="35">
        <f t="shared" si="4"/>
        <v>0</v>
      </c>
      <c r="N57" s="56">
        <f t="shared" si="5"/>
        <v>0</v>
      </c>
      <c r="O57" s="60">
        <f t="shared" si="6"/>
        <v>0</v>
      </c>
      <c r="Q57" s="33">
        <v>53</v>
      </c>
      <c r="R57" s="33" t="str">
        <f>IF(ABS(LARGE($AA$5:$AA$104,53))&gt;=10^-5,VLOOKUP(LARGE($AA$5:$AA$104,53),$AA$5:$AB$104,2,FALSE),"")</f>
        <v/>
      </c>
      <c r="T57" s="33">
        <v>53</v>
      </c>
      <c r="U57" s="36" t="str">
        <f t="shared" si="7"/>
        <v/>
      </c>
      <c r="V57" s="34">
        <f t="shared" si="8"/>
        <v>0</v>
      </c>
      <c r="W57" s="35">
        <f t="shared" si="9"/>
        <v>0</v>
      </c>
      <c r="X57" s="56">
        <f>IFERROR(VLOOKUP(T57,A57:P59,14,0),"")</f>
        <v>0</v>
      </c>
      <c r="Y57" s="60">
        <f>IFERROR(VLOOKUP(T57,A57:R59,15,0),"")</f>
        <v>0</v>
      </c>
      <c r="Z57" s="33" t="str">
        <f>IF(AA57=0,"",RANK(AA57,$AA$5:$AA$104,0))</f>
        <v/>
      </c>
      <c r="AA57" s="33">
        <f>V57*1000+Y57</f>
        <v>0</v>
      </c>
      <c r="AB57" s="33">
        <f t="shared" si="10"/>
        <v>0</v>
      </c>
    </row>
    <row r="58" spans="1:28" x14ac:dyDescent="0.25">
      <c r="A58" s="33">
        <v>54</v>
      </c>
      <c r="E58" s="33">
        <f t="shared" si="0"/>
        <v>0</v>
      </c>
      <c r="H58" s="33">
        <f t="shared" si="1"/>
        <v>0</v>
      </c>
      <c r="K58" s="33">
        <f t="shared" si="2"/>
        <v>0</v>
      </c>
      <c r="L58" s="34">
        <f t="shared" si="3"/>
        <v>0</v>
      </c>
      <c r="M58" s="35">
        <f t="shared" si="4"/>
        <v>0</v>
      </c>
      <c r="N58" s="56">
        <f t="shared" si="5"/>
        <v>0</v>
      </c>
      <c r="O58" s="60">
        <f t="shared" si="6"/>
        <v>0</v>
      </c>
      <c r="Q58" s="33">
        <v>54</v>
      </c>
      <c r="R58" s="33" t="str">
        <f>IF(ABS(LARGE($AA$5:$AA$104,54))&gt;=10^-5,VLOOKUP(LARGE($AA$5:$AA$104,54),$AA$5:$AB$104,2,FALSE),"")</f>
        <v/>
      </c>
      <c r="T58" s="33">
        <v>54</v>
      </c>
      <c r="U58" s="36" t="str">
        <f t="shared" si="7"/>
        <v/>
      </c>
      <c r="V58" s="34">
        <f t="shared" si="8"/>
        <v>0</v>
      </c>
      <c r="W58" s="35">
        <f t="shared" si="9"/>
        <v>0</v>
      </c>
      <c r="X58" s="56">
        <f>IFERROR(VLOOKUP(T58,A58:P60,14,0),"")</f>
        <v>0</v>
      </c>
      <c r="Y58" s="60">
        <f>IFERROR(VLOOKUP(T58,A58:R60,15,0),"")</f>
        <v>0</v>
      </c>
      <c r="Z58" s="33" t="str">
        <f>IF(AA58=0,"",RANK(AA58,$AA$5:$AA$104,0))</f>
        <v/>
      </c>
      <c r="AA58" s="33">
        <f>V58*1000+Y58</f>
        <v>0</v>
      </c>
      <c r="AB58" s="33">
        <f t="shared" si="10"/>
        <v>0</v>
      </c>
    </row>
    <row r="59" spans="1:28" x14ac:dyDescent="0.25">
      <c r="A59" s="33">
        <v>55</v>
      </c>
      <c r="E59" s="33">
        <f t="shared" si="0"/>
        <v>0</v>
      </c>
      <c r="H59" s="33">
        <f t="shared" si="1"/>
        <v>0</v>
      </c>
      <c r="K59" s="33">
        <f t="shared" si="2"/>
        <v>0</v>
      </c>
      <c r="L59" s="34">
        <f t="shared" si="3"/>
        <v>0</v>
      </c>
      <c r="M59" s="35">
        <f t="shared" si="4"/>
        <v>0</v>
      </c>
      <c r="N59" s="56">
        <f t="shared" si="5"/>
        <v>0</v>
      </c>
      <c r="O59" s="60">
        <f t="shared" si="6"/>
        <v>0</v>
      </c>
      <c r="Q59" s="33">
        <v>55</v>
      </c>
      <c r="R59" s="33" t="str">
        <f>IF(ABS(LARGE($AA$5:$AA$104,55))&gt;=10^-5,VLOOKUP(LARGE($AA$5:$AA$104,55),$AA$5:$AB$104,2,FALSE),"")</f>
        <v/>
      </c>
      <c r="T59" s="33">
        <v>55</v>
      </c>
      <c r="U59" s="36" t="str">
        <f t="shared" si="7"/>
        <v/>
      </c>
      <c r="V59" s="34">
        <f t="shared" si="8"/>
        <v>0</v>
      </c>
      <c r="W59" s="35">
        <f t="shared" si="9"/>
        <v>0</v>
      </c>
      <c r="X59" s="56">
        <f>IFERROR(VLOOKUP(T59,A59:P61,14,0),"")</f>
        <v>0</v>
      </c>
      <c r="Y59" s="60">
        <f>IFERROR(VLOOKUP(T59,A59:R61,15,0),"")</f>
        <v>0</v>
      </c>
      <c r="Z59" s="33" t="str">
        <f>IF(AA59=0,"",RANK(AA59,$AA$5:$AA$104,0))</f>
        <v/>
      </c>
      <c r="AA59" s="33">
        <f>V59*1000+Y59</f>
        <v>0</v>
      </c>
      <c r="AB59" s="33">
        <f t="shared" si="10"/>
        <v>0</v>
      </c>
    </row>
    <row r="60" spans="1:28" x14ac:dyDescent="0.25">
      <c r="A60" s="33">
        <v>56</v>
      </c>
      <c r="E60" s="33">
        <f t="shared" si="0"/>
        <v>0</v>
      </c>
      <c r="H60" s="33">
        <f t="shared" si="1"/>
        <v>0</v>
      </c>
      <c r="K60" s="33">
        <f t="shared" si="2"/>
        <v>0</v>
      </c>
      <c r="L60" s="34">
        <f t="shared" si="3"/>
        <v>0</v>
      </c>
      <c r="M60" s="35">
        <f t="shared" si="4"/>
        <v>0</v>
      </c>
      <c r="N60" s="56">
        <f t="shared" si="5"/>
        <v>0</v>
      </c>
      <c r="O60" s="60">
        <f t="shared" si="6"/>
        <v>0</v>
      </c>
      <c r="Q60" s="33">
        <v>56</v>
      </c>
      <c r="R60" s="33" t="str">
        <f>IF(ABS(LARGE($AA$5:$AA$104,56))&gt;=10^-5,VLOOKUP(LARGE($AA$5:$AA$104,56),$AA$5:$AB$104,2,FALSE),"")</f>
        <v/>
      </c>
      <c r="T60" s="33">
        <v>56</v>
      </c>
      <c r="U60" s="36" t="str">
        <f t="shared" si="7"/>
        <v/>
      </c>
      <c r="V60" s="34">
        <f t="shared" si="8"/>
        <v>0</v>
      </c>
      <c r="W60" s="35">
        <f t="shared" si="9"/>
        <v>0</v>
      </c>
      <c r="X60" s="56">
        <f>IFERROR(VLOOKUP(T60,A60:P62,14,0),"")</f>
        <v>0</v>
      </c>
      <c r="Y60" s="60">
        <f>IFERROR(VLOOKUP(T60,A60:R62,15,0),"")</f>
        <v>0</v>
      </c>
      <c r="Z60" s="33" t="str">
        <f>IF(AA60=0,"",RANK(AA60,$AA$5:$AA$104,0))</f>
        <v/>
      </c>
      <c r="AA60" s="33">
        <f>V60*1000+Y60</f>
        <v>0</v>
      </c>
      <c r="AB60" s="33">
        <f t="shared" si="10"/>
        <v>0</v>
      </c>
    </row>
    <row r="61" spans="1:28" x14ac:dyDescent="0.25">
      <c r="A61" s="33">
        <v>57</v>
      </c>
      <c r="E61" s="33">
        <f t="shared" si="0"/>
        <v>0</v>
      </c>
      <c r="H61" s="33">
        <f t="shared" si="1"/>
        <v>0</v>
      </c>
      <c r="K61" s="33">
        <f t="shared" si="2"/>
        <v>0</v>
      </c>
      <c r="L61" s="34">
        <f t="shared" si="3"/>
        <v>0</v>
      </c>
      <c r="M61" s="35">
        <f t="shared" si="4"/>
        <v>0</v>
      </c>
      <c r="N61" s="56">
        <f t="shared" si="5"/>
        <v>0</v>
      </c>
      <c r="O61" s="60">
        <f t="shared" si="6"/>
        <v>0</v>
      </c>
      <c r="Q61" s="33">
        <v>57</v>
      </c>
      <c r="R61" s="33" t="str">
        <f>IF(ABS(LARGE($AA$5:$AA$104,57))&gt;=10^-5,VLOOKUP(LARGE($AA$5:$AA$104,57),$AA$5:$AB$104,2,FALSE),"")</f>
        <v/>
      </c>
      <c r="T61" s="33">
        <v>57</v>
      </c>
      <c r="U61" s="36" t="str">
        <f t="shared" si="7"/>
        <v/>
      </c>
      <c r="V61" s="34">
        <f t="shared" si="8"/>
        <v>0</v>
      </c>
      <c r="W61" s="35">
        <f t="shared" si="9"/>
        <v>0</v>
      </c>
      <c r="X61" s="56">
        <f>IFERROR(VLOOKUP(T61,A61:P63,14,0),"")</f>
        <v>0</v>
      </c>
      <c r="Y61" s="60">
        <f>IFERROR(VLOOKUP(T61,A61:R63,15,0),"")</f>
        <v>0</v>
      </c>
      <c r="Z61" s="33" t="str">
        <f>IF(AA61=0,"",RANK(AA61,$AA$5:$AA$104,0))</f>
        <v/>
      </c>
      <c r="AA61" s="33">
        <f>V61*1000+Y61</f>
        <v>0</v>
      </c>
      <c r="AB61" s="33">
        <f t="shared" si="10"/>
        <v>0</v>
      </c>
    </row>
    <row r="62" spans="1:28" x14ac:dyDescent="0.25">
      <c r="A62" s="33">
        <v>58</v>
      </c>
      <c r="E62" s="33">
        <f t="shared" si="0"/>
        <v>0</v>
      </c>
      <c r="H62" s="33">
        <f t="shared" si="1"/>
        <v>0</v>
      </c>
      <c r="K62" s="33">
        <f t="shared" si="2"/>
        <v>0</v>
      </c>
      <c r="L62" s="34">
        <f t="shared" si="3"/>
        <v>0</v>
      </c>
      <c r="M62" s="35">
        <f t="shared" si="4"/>
        <v>0</v>
      </c>
      <c r="N62" s="56">
        <f t="shared" si="5"/>
        <v>0</v>
      </c>
      <c r="O62" s="60">
        <f t="shared" si="6"/>
        <v>0</v>
      </c>
      <c r="Q62" s="33">
        <v>58</v>
      </c>
      <c r="R62" s="33" t="str">
        <f>IF(ABS(LARGE($AA$5:$AA$104,58))&gt;=10^-5,VLOOKUP(LARGE($AA$5:$AA$104,58),$AA$5:$AB$104,2,FALSE),"")</f>
        <v/>
      </c>
      <c r="T62" s="33">
        <v>58</v>
      </c>
      <c r="U62" s="36" t="str">
        <f t="shared" si="7"/>
        <v/>
      </c>
      <c r="V62" s="34">
        <f t="shared" si="8"/>
        <v>0</v>
      </c>
      <c r="W62" s="35">
        <f t="shared" si="9"/>
        <v>0</v>
      </c>
      <c r="X62" s="56">
        <f>IFERROR(VLOOKUP(T62,A62:P64,14,0),"")</f>
        <v>0</v>
      </c>
      <c r="Y62" s="60">
        <f>IFERROR(VLOOKUP(T62,A62:R64,15,0),"")</f>
        <v>0</v>
      </c>
      <c r="Z62" s="33" t="str">
        <f>IF(AA62=0,"",RANK(AA62,$AA$5:$AA$104,0))</f>
        <v/>
      </c>
      <c r="AA62" s="33">
        <f>V62*1000+Y62</f>
        <v>0</v>
      </c>
      <c r="AB62" s="33">
        <f t="shared" si="10"/>
        <v>0</v>
      </c>
    </row>
    <row r="63" spans="1:28" x14ac:dyDescent="0.25">
      <c r="A63" s="33">
        <v>59</v>
      </c>
      <c r="E63" s="33">
        <f t="shared" si="0"/>
        <v>0</v>
      </c>
      <c r="H63" s="33">
        <f t="shared" si="1"/>
        <v>0</v>
      </c>
      <c r="K63" s="33">
        <f t="shared" si="2"/>
        <v>0</v>
      </c>
      <c r="L63" s="34">
        <f t="shared" si="3"/>
        <v>0</v>
      </c>
      <c r="M63" s="35">
        <f t="shared" si="4"/>
        <v>0</v>
      </c>
      <c r="N63" s="56">
        <f t="shared" si="5"/>
        <v>0</v>
      </c>
      <c r="O63" s="60">
        <f t="shared" si="6"/>
        <v>0</v>
      </c>
      <c r="Q63" s="33">
        <v>59</v>
      </c>
      <c r="R63" s="33" t="str">
        <f>IF(ABS(LARGE($AA$5:$AA$104,59))&gt;=10^-5,VLOOKUP(LARGE($AA$5:$AA$104,59),$AA$5:$AB$104,2,FALSE),"")</f>
        <v/>
      </c>
      <c r="T63" s="33">
        <v>59</v>
      </c>
      <c r="U63" s="36" t="str">
        <f t="shared" si="7"/>
        <v/>
      </c>
      <c r="V63" s="34">
        <f t="shared" si="8"/>
        <v>0</v>
      </c>
      <c r="W63" s="35">
        <f t="shared" si="9"/>
        <v>0</v>
      </c>
      <c r="X63" s="56">
        <f>IFERROR(VLOOKUP(T63,A63:P65,14,0),"")</f>
        <v>0</v>
      </c>
      <c r="Y63" s="60">
        <f>IFERROR(VLOOKUP(T63,A63:R65,15,0),"")</f>
        <v>0</v>
      </c>
      <c r="Z63" s="33" t="str">
        <f>IF(AA63=0,"",RANK(AA63,$AA$5:$AA$104,0))</f>
        <v/>
      </c>
      <c r="AA63" s="33">
        <f>V63*1000+Y63</f>
        <v>0</v>
      </c>
      <c r="AB63" s="33">
        <f t="shared" si="10"/>
        <v>0</v>
      </c>
    </row>
    <row r="64" spans="1:28" x14ac:dyDescent="0.25">
      <c r="A64" s="33">
        <v>60</v>
      </c>
      <c r="E64" s="33">
        <f t="shared" si="0"/>
        <v>0</v>
      </c>
      <c r="H64" s="33">
        <f t="shared" si="1"/>
        <v>0</v>
      </c>
      <c r="K64" s="33">
        <f t="shared" si="2"/>
        <v>0</v>
      </c>
      <c r="L64" s="34">
        <f t="shared" si="3"/>
        <v>0</v>
      </c>
      <c r="M64" s="35">
        <f t="shared" si="4"/>
        <v>0</v>
      </c>
      <c r="N64" s="56">
        <f t="shared" si="5"/>
        <v>0</v>
      </c>
      <c r="O64" s="60">
        <f t="shared" si="6"/>
        <v>0</v>
      </c>
      <c r="Q64" s="33">
        <v>60</v>
      </c>
      <c r="R64" s="33" t="str">
        <f>IF(ABS(LARGE($AA$5:$AA$104,60))&gt;=10^-5,VLOOKUP(LARGE($AA$5:$AA$104,60),$AA$5:$AB$104,2,FALSE),"")</f>
        <v/>
      </c>
      <c r="T64" s="33">
        <v>60</v>
      </c>
      <c r="U64" s="36" t="str">
        <f t="shared" si="7"/>
        <v/>
      </c>
      <c r="V64" s="34">
        <f t="shared" si="8"/>
        <v>0</v>
      </c>
      <c r="W64" s="35">
        <f t="shared" si="9"/>
        <v>0</v>
      </c>
      <c r="X64" s="56">
        <f>IFERROR(VLOOKUP(T64,A64:P66,14,0),"")</f>
        <v>0</v>
      </c>
      <c r="Y64" s="60">
        <f>IFERROR(VLOOKUP(T64,A64:R66,15,0),"")</f>
        <v>0</v>
      </c>
      <c r="Z64" s="33" t="str">
        <f>IF(AA64=0,"",RANK(AA64,$AA$5:$AA$104,0))</f>
        <v/>
      </c>
      <c r="AA64" s="33">
        <f>V64*1000+Y64</f>
        <v>0</v>
      </c>
      <c r="AB64" s="33">
        <f t="shared" si="10"/>
        <v>0</v>
      </c>
    </row>
    <row r="65" spans="1:28" x14ac:dyDescent="0.25">
      <c r="A65" s="33">
        <v>61</v>
      </c>
      <c r="E65" s="33">
        <f t="shared" si="0"/>
        <v>0</v>
      </c>
      <c r="H65" s="33">
        <f t="shared" si="1"/>
        <v>0</v>
      </c>
      <c r="K65" s="33">
        <f t="shared" si="2"/>
        <v>0</v>
      </c>
      <c r="L65" s="34">
        <f t="shared" si="3"/>
        <v>0</v>
      </c>
      <c r="M65" s="35">
        <f t="shared" si="4"/>
        <v>0</v>
      </c>
      <c r="N65" s="56">
        <f t="shared" si="5"/>
        <v>0</v>
      </c>
      <c r="O65" s="60">
        <f t="shared" si="6"/>
        <v>0</v>
      </c>
      <c r="Q65" s="33">
        <v>61</v>
      </c>
      <c r="R65" s="33" t="str">
        <f>IF(ABS(LARGE($AA$5:$AA$104,61))&gt;=10^-5,VLOOKUP(LARGE($AA$5:$AA$104,61),$AA$5:$AB$104,2,FALSE),"")</f>
        <v/>
      </c>
      <c r="T65" s="33">
        <v>61</v>
      </c>
      <c r="U65" s="36" t="str">
        <f t="shared" si="7"/>
        <v/>
      </c>
      <c r="V65" s="34">
        <f t="shared" si="8"/>
        <v>0</v>
      </c>
      <c r="W65" s="35">
        <f t="shared" si="9"/>
        <v>0</v>
      </c>
      <c r="X65" s="56">
        <f>IFERROR(VLOOKUP(T65,A65:P67,14,0),"")</f>
        <v>0</v>
      </c>
      <c r="Y65" s="60">
        <f>IFERROR(VLOOKUP(T65,A65:R67,15,0),"")</f>
        <v>0</v>
      </c>
      <c r="Z65" s="33" t="str">
        <f>IF(AA65=0,"",RANK(AA65,$AA$5:$AA$104,0))</f>
        <v/>
      </c>
      <c r="AA65" s="33">
        <f>V65*1000+Y65</f>
        <v>0</v>
      </c>
      <c r="AB65" s="33">
        <f t="shared" si="10"/>
        <v>0</v>
      </c>
    </row>
    <row r="66" spans="1:28" x14ac:dyDescent="0.25">
      <c r="A66" s="33">
        <v>62</v>
      </c>
      <c r="E66" s="33">
        <f t="shared" si="0"/>
        <v>0</v>
      </c>
      <c r="H66" s="33">
        <f t="shared" si="1"/>
        <v>0</v>
      </c>
      <c r="K66" s="33">
        <f t="shared" si="2"/>
        <v>0</v>
      </c>
      <c r="L66" s="34">
        <f t="shared" si="3"/>
        <v>0</v>
      </c>
      <c r="M66" s="35">
        <f t="shared" si="4"/>
        <v>0</v>
      </c>
      <c r="N66" s="56">
        <f t="shared" si="5"/>
        <v>0</v>
      </c>
      <c r="O66" s="60">
        <f t="shared" si="6"/>
        <v>0</v>
      </c>
      <c r="Q66" s="33">
        <v>62</v>
      </c>
      <c r="R66" s="33" t="str">
        <f>IF(ABS(LARGE($AA$5:$AA$104,62))&gt;=10^-5,VLOOKUP(LARGE($AA$5:$AA$104,62),$AA$5:$AB$104,2,FALSE),"")</f>
        <v/>
      </c>
      <c r="T66" s="33">
        <v>62</v>
      </c>
      <c r="U66" s="36" t="str">
        <f t="shared" si="7"/>
        <v/>
      </c>
      <c r="V66" s="34">
        <f t="shared" si="8"/>
        <v>0</v>
      </c>
      <c r="W66" s="35">
        <f t="shared" si="9"/>
        <v>0</v>
      </c>
      <c r="X66" s="56">
        <f>IFERROR(VLOOKUP(T66,A66:P68,14,0),"")</f>
        <v>0</v>
      </c>
      <c r="Y66" s="60">
        <f>IFERROR(VLOOKUP(T66,A66:R68,15,0),"")</f>
        <v>0</v>
      </c>
      <c r="Z66" s="33" t="str">
        <f>IF(AA66=0,"",RANK(AA66,$AA$5:$AA$104,0))</f>
        <v/>
      </c>
      <c r="AA66" s="33">
        <f>V66*1000+Y66</f>
        <v>0</v>
      </c>
      <c r="AB66" s="33">
        <f t="shared" si="10"/>
        <v>0</v>
      </c>
    </row>
    <row r="67" spans="1:28" x14ac:dyDescent="0.25">
      <c r="A67" s="33">
        <v>63</v>
      </c>
      <c r="E67" s="33">
        <f t="shared" si="0"/>
        <v>0</v>
      </c>
      <c r="H67" s="33">
        <f t="shared" si="1"/>
        <v>0</v>
      </c>
      <c r="K67" s="33">
        <f t="shared" si="2"/>
        <v>0</v>
      </c>
      <c r="L67" s="34">
        <f t="shared" si="3"/>
        <v>0</v>
      </c>
      <c r="M67" s="35">
        <f t="shared" si="4"/>
        <v>0</v>
      </c>
      <c r="N67" s="56">
        <f t="shared" si="5"/>
        <v>0</v>
      </c>
      <c r="O67" s="60">
        <f t="shared" si="6"/>
        <v>0</v>
      </c>
      <c r="Q67" s="33">
        <v>63</v>
      </c>
      <c r="R67" s="33" t="str">
        <f>IF(ABS(LARGE($AA$5:$AA$104,63))&gt;=10^-5,VLOOKUP(LARGE($AA$5:$AA$104,63),$AA$5:$AB$104,2,FALSE),"")</f>
        <v/>
      </c>
      <c r="T67" s="33">
        <v>63</v>
      </c>
      <c r="U67" s="36" t="str">
        <f t="shared" si="7"/>
        <v/>
      </c>
      <c r="V67" s="34">
        <f t="shared" si="8"/>
        <v>0</v>
      </c>
      <c r="W67" s="35">
        <f t="shared" si="9"/>
        <v>0</v>
      </c>
      <c r="X67" s="56">
        <f>IFERROR(VLOOKUP(T67,A67:P69,14,0),"")</f>
        <v>0</v>
      </c>
      <c r="Y67" s="60">
        <f>IFERROR(VLOOKUP(T67,A67:R69,15,0),"")</f>
        <v>0</v>
      </c>
      <c r="Z67" s="33" t="str">
        <f>IF(AA67=0,"",RANK(AA67,$AA$5:$AA$104,0))</f>
        <v/>
      </c>
      <c r="AA67" s="33">
        <f>V67*1000+Y67</f>
        <v>0</v>
      </c>
      <c r="AB67" s="33">
        <f t="shared" si="10"/>
        <v>0</v>
      </c>
    </row>
    <row r="68" spans="1:28" x14ac:dyDescent="0.25">
      <c r="A68" s="33">
        <v>64</v>
      </c>
      <c r="E68" s="33">
        <f t="shared" si="0"/>
        <v>0</v>
      </c>
      <c r="H68" s="33">
        <f t="shared" si="1"/>
        <v>0</v>
      </c>
      <c r="K68" s="33">
        <f t="shared" si="2"/>
        <v>0</v>
      </c>
      <c r="L68" s="34">
        <f t="shared" si="3"/>
        <v>0</v>
      </c>
      <c r="M68" s="35">
        <f t="shared" si="4"/>
        <v>0</v>
      </c>
      <c r="N68" s="56">
        <f t="shared" si="5"/>
        <v>0</v>
      </c>
      <c r="O68" s="60">
        <f t="shared" si="6"/>
        <v>0</v>
      </c>
      <c r="Q68" s="33">
        <v>64</v>
      </c>
      <c r="R68" s="33" t="str">
        <f>IF(ABS(LARGE($AA$5:$AA$104,64))&gt;=10^-5,VLOOKUP(LARGE($AA$5:$AA$104,64),$AA$5:$AB$104,2,FALSE),"")</f>
        <v/>
      </c>
      <c r="T68" s="33">
        <v>64</v>
      </c>
      <c r="U68" s="36" t="str">
        <f t="shared" si="7"/>
        <v/>
      </c>
      <c r="V68" s="34">
        <f t="shared" si="8"/>
        <v>0</v>
      </c>
      <c r="W68" s="35">
        <f t="shared" si="9"/>
        <v>0</v>
      </c>
      <c r="X68" s="56">
        <f>IFERROR(VLOOKUP(T68,A68:P70,14,0),"")</f>
        <v>0</v>
      </c>
      <c r="Y68" s="60">
        <f>IFERROR(VLOOKUP(T68,A68:R70,15,0),"")</f>
        <v>0</v>
      </c>
      <c r="Z68" s="33" t="str">
        <f>IF(AA68=0,"",RANK(AA68,$AA$5:$AA$104,0))</f>
        <v/>
      </c>
      <c r="AA68" s="33">
        <f>V68*1000+Y68</f>
        <v>0</v>
      </c>
      <c r="AB68" s="33">
        <f t="shared" si="10"/>
        <v>0</v>
      </c>
    </row>
    <row r="69" spans="1:28" x14ac:dyDescent="0.25">
      <c r="A69" s="33">
        <v>65</v>
      </c>
      <c r="E69" s="33">
        <f t="shared" si="0"/>
        <v>0</v>
      </c>
      <c r="H69" s="33">
        <f t="shared" si="1"/>
        <v>0</v>
      </c>
      <c r="K69" s="33">
        <f t="shared" si="2"/>
        <v>0</v>
      </c>
      <c r="L69" s="34">
        <f t="shared" si="3"/>
        <v>0</v>
      </c>
      <c r="M69" s="35">
        <f t="shared" si="4"/>
        <v>0</v>
      </c>
      <c r="N69" s="56">
        <f t="shared" si="5"/>
        <v>0</v>
      </c>
      <c r="O69" s="60">
        <f t="shared" si="6"/>
        <v>0</v>
      </c>
      <c r="Q69" s="33">
        <v>65</v>
      </c>
      <c r="R69" s="33" t="str">
        <f>IF(ABS(LARGE($AA$5:$AA$104,65))&gt;=10^-5,VLOOKUP(LARGE($AA$5:$AA$104,65),$AA$5:$AB$104,2,FALSE),"")</f>
        <v/>
      </c>
      <c r="T69" s="33">
        <v>65</v>
      </c>
      <c r="U69" s="36" t="str">
        <f t="shared" si="7"/>
        <v/>
      </c>
      <c r="V69" s="34">
        <f t="shared" si="8"/>
        <v>0</v>
      </c>
      <c r="W69" s="35">
        <f t="shared" si="9"/>
        <v>0</v>
      </c>
      <c r="X69" s="56">
        <f>IFERROR(VLOOKUP(T69,A69:P71,14,0),"")</f>
        <v>0</v>
      </c>
      <c r="Y69" s="60">
        <f>IFERROR(VLOOKUP(T69,A69:R71,15,0),"")</f>
        <v>0</v>
      </c>
      <c r="Z69" s="33" t="str">
        <f>IF(AA69=0,"",RANK(AA69,$AA$5:$AA$104,0))</f>
        <v/>
      </c>
      <c r="AA69" s="33">
        <f>V69*1000+Y69</f>
        <v>0</v>
      </c>
      <c r="AB69" s="33">
        <f t="shared" si="10"/>
        <v>0</v>
      </c>
    </row>
    <row r="70" spans="1:28" x14ac:dyDescent="0.25">
      <c r="A70" s="33">
        <v>66</v>
      </c>
      <c r="E70" s="33">
        <f t="shared" si="0"/>
        <v>0</v>
      </c>
      <c r="H70" s="33">
        <f t="shared" si="1"/>
        <v>0</v>
      </c>
      <c r="K70" s="33">
        <f t="shared" si="2"/>
        <v>0</v>
      </c>
      <c r="L70" s="34">
        <f t="shared" si="3"/>
        <v>0</v>
      </c>
      <c r="M70" s="35">
        <f t="shared" si="4"/>
        <v>0</v>
      </c>
      <c r="N70" s="56">
        <f t="shared" si="5"/>
        <v>0</v>
      </c>
      <c r="O70" s="60">
        <f t="shared" si="6"/>
        <v>0</v>
      </c>
      <c r="Q70" s="33">
        <v>66</v>
      </c>
      <c r="R70" s="33" t="str">
        <f>IF(ABS(LARGE($AA$5:$AA$104,66))&gt;=10^-5,VLOOKUP(LARGE($AA$5:$AA$104,66),$AA$5:$AB$104,2,FALSE),"")</f>
        <v/>
      </c>
      <c r="T70" s="33">
        <v>66</v>
      </c>
      <c r="U70" s="36" t="str">
        <f t="shared" si="7"/>
        <v/>
      </c>
      <c r="V70" s="34">
        <f t="shared" si="8"/>
        <v>0</v>
      </c>
      <c r="W70" s="35">
        <f t="shared" si="9"/>
        <v>0</v>
      </c>
      <c r="X70" s="56">
        <f>IFERROR(VLOOKUP(T70,A70:P72,14,0),"")</f>
        <v>0</v>
      </c>
      <c r="Y70" s="60">
        <f>IFERROR(VLOOKUP(T70,A70:R72,15,0),"")</f>
        <v>0</v>
      </c>
      <c r="Z70" s="33" t="str">
        <f>IF(AA70=0,"",RANK(AA70,$AA$5:$AA$104,0))</f>
        <v/>
      </c>
      <c r="AA70" s="33">
        <f>V70*1000+Y70</f>
        <v>0</v>
      </c>
      <c r="AB70" s="33">
        <f t="shared" si="10"/>
        <v>0</v>
      </c>
    </row>
    <row r="71" spans="1:28" x14ac:dyDescent="0.25">
      <c r="A71" s="33">
        <v>67</v>
      </c>
      <c r="E71" s="33">
        <f t="shared" ref="E71:E104" si="11">IF(AND(C71&gt;D71),1,0)</f>
        <v>0</v>
      </c>
      <c r="H71" s="33">
        <f t="shared" ref="H71:H104" si="12">IF(AND(F71&gt;G71),1,0)</f>
        <v>0</v>
      </c>
      <c r="K71" s="33">
        <f t="shared" ref="K71:K104" si="13">IF(AND(I71&gt;J71),1,0)</f>
        <v>0</v>
      </c>
      <c r="L71" s="34">
        <f t="shared" ref="L71:L104" si="14">SUM(C71,F71,I71)</f>
        <v>0</v>
      </c>
      <c r="M71" s="35">
        <f t="shared" ref="M71:M104" si="15">SUM(D71,G71,J71)</f>
        <v>0</v>
      </c>
      <c r="N71" s="56">
        <f t="shared" ref="N71:N104" si="16">SUM(E71,H71,K71)</f>
        <v>0</v>
      </c>
      <c r="O71" s="60">
        <f t="shared" ref="O71:O104" si="17">SUM(L71-M71)</f>
        <v>0</v>
      </c>
      <c r="Q71" s="33">
        <v>67</v>
      </c>
      <c r="R71" s="33" t="str">
        <f>IF(ABS(LARGE($AA$5:$AA$104,67))&gt;=10^-5,VLOOKUP(LARGE($AA$5:$AA$104,67),$AA$5:$AB$104,2,FALSE),"")</f>
        <v/>
      </c>
      <c r="T71" s="33">
        <v>67</v>
      </c>
      <c r="U71" s="36" t="str">
        <f t="shared" ref="U71:U104" si="18">IF(B71="","",VLOOKUP(T71,A71:O74,2,FALSE))</f>
        <v/>
      </c>
      <c r="V71" s="34">
        <f t="shared" ref="V71:V104" si="19">IFERROR(VLOOKUP(T71,A71:O73,12,0),"")</f>
        <v>0</v>
      </c>
      <c r="W71" s="35">
        <f t="shared" ref="W71:W104" si="20">IFERROR(VLOOKUP(T71,A71:P73,13,0),"")</f>
        <v>0</v>
      </c>
      <c r="X71" s="56">
        <f>IFERROR(VLOOKUP(T71,A71:P73,14,0),"")</f>
        <v>0</v>
      </c>
      <c r="Y71" s="60">
        <f>IFERROR(VLOOKUP(T71,A71:R73,15,0),"")</f>
        <v>0</v>
      </c>
      <c r="Z71" s="33" t="str">
        <f>IF(AA71=0,"",RANK(AA71,$AA$5:$AA$104,0))</f>
        <v/>
      </c>
      <c r="AA71" s="33">
        <f>V71*1000+Y71</f>
        <v>0</v>
      </c>
      <c r="AB71" s="33">
        <f t="shared" ref="AB71:AB104" si="21">B71</f>
        <v>0</v>
      </c>
    </row>
    <row r="72" spans="1:28" x14ac:dyDescent="0.25">
      <c r="A72" s="33">
        <v>68</v>
      </c>
      <c r="E72" s="33">
        <f t="shared" si="11"/>
        <v>0</v>
      </c>
      <c r="H72" s="33">
        <f t="shared" si="12"/>
        <v>0</v>
      </c>
      <c r="K72" s="33">
        <f t="shared" si="13"/>
        <v>0</v>
      </c>
      <c r="L72" s="34">
        <f t="shared" si="14"/>
        <v>0</v>
      </c>
      <c r="M72" s="35">
        <f t="shared" si="15"/>
        <v>0</v>
      </c>
      <c r="N72" s="56">
        <f t="shared" si="16"/>
        <v>0</v>
      </c>
      <c r="O72" s="60">
        <f t="shared" si="17"/>
        <v>0</v>
      </c>
      <c r="Q72" s="33">
        <v>68</v>
      </c>
      <c r="R72" s="33" t="str">
        <f>IF(ABS(LARGE($AA$5:$AA$104,68))&gt;=10^-5,VLOOKUP(LARGE($AA$5:$AA$104,68),$AA$5:$AB$104,2,FALSE),"")</f>
        <v/>
      </c>
      <c r="T72" s="33">
        <v>68</v>
      </c>
      <c r="U72" s="36" t="str">
        <f t="shared" si="18"/>
        <v/>
      </c>
      <c r="V72" s="34">
        <f t="shared" si="19"/>
        <v>0</v>
      </c>
      <c r="W72" s="35">
        <f t="shared" si="20"/>
        <v>0</v>
      </c>
      <c r="X72" s="56">
        <f>IFERROR(VLOOKUP(T72,A72:P74,14,0),"")</f>
        <v>0</v>
      </c>
      <c r="Y72" s="60">
        <f>IFERROR(VLOOKUP(T72,A72:R74,15,0),"")</f>
        <v>0</v>
      </c>
      <c r="Z72" s="33" t="str">
        <f>IF(AA72=0,"",RANK(AA72,$AA$5:$AA$104,0))</f>
        <v/>
      </c>
      <c r="AA72" s="33">
        <f>V72*1000+Y72</f>
        <v>0</v>
      </c>
      <c r="AB72" s="33">
        <f t="shared" si="21"/>
        <v>0</v>
      </c>
    </row>
    <row r="73" spans="1:28" x14ac:dyDescent="0.25">
      <c r="A73" s="33">
        <v>69</v>
      </c>
      <c r="E73" s="33">
        <f t="shared" si="11"/>
        <v>0</v>
      </c>
      <c r="H73" s="33">
        <f t="shared" si="12"/>
        <v>0</v>
      </c>
      <c r="K73" s="33">
        <f t="shared" si="13"/>
        <v>0</v>
      </c>
      <c r="L73" s="34">
        <f t="shared" si="14"/>
        <v>0</v>
      </c>
      <c r="M73" s="35">
        <f t="shared" si="15"/>
        <v>0</v>
      </c>
      <c r="N73" s="56">
        <f t="shared" si="16"/>
        <v>0</v>
      </c>
      <c r="O73" s="60">
        <f t="shared" si="17"/>
        <v>0</v>
      </c>
      <c r="Q73" s="33">
        <v>69</v>
      </c>
      <c r="R73" s="33" t="str">
        <f>IF(ABS(LARGE($AA$5:$AA$104,69))&gt;=10^-5,VLOOKUP(LARGE($AA$5:$AA$104,69),$AA$5:$AB$104,2,FALSE),"")</f>
        <v/>
      </c>
      <c r="T73" s="33">
        <v>69</v>
      </c>
      <c r="U73" s="36" t="str">
        <f t="shared" si="18"/>
        <v/>
      </c>
      <c r="V73" s="34">
        <f t="shared" si="19"/>
        <v>0</v>
      </c>
      <c r="W73" s="35">
        <f t="shared" si="20"/>
        <v>0</v>
      </c>
      <c r="X73" s="56">
        <f>IFERROR(VLOOKUP(T73,A73:P75,14,0),"")</f>
        <v>0</v>
      </c>
      <c r="Y73" s="60">
        <f>IFERROR(VLOOKUP(T73,A73:R75,15,0),"")</f>
        <v>0</v>
      </c>
      <c r="Z73" s="33" t="str">
        <f>IF(AA73=0,"",RANK(AA73,$AA$5:$AA$104,0))</f>
        <v/>
      </c>
      <c r="AA73" s="33">
        <f>V73*1000+Y73</f>
        <v>0</v>
      </c>
      <c r="AB73" s="33">
        <f t="shared" si="21"/>
        <v>0</v>
      </c>
    </row>
    <row r="74" spans="1:28" x14ac:dyDescent="0.25">
      <c r="A74" s="33">
        <v>70</v>
      </c>
      <c r="E74" s="33">
        <f t="shared" si="11"/>
        <v>0</v>
      </c>
      <c r="H74" s="33">
        <f t="shared" si="12"/>
        <v>0</v>
      </c>
      <c r="K74" s="33">
        <f t="shared" si="13"/>
        <v>0</v>
      </c>
      <c r="L74" s="34">
        <f t="shared" si="14"/>
        <v>0</v>
      </c>
      <c r="M74" s="35">
        <f t="shared" si="15"/>
        <v>0</v>
      </c>
      <c r="N74" s="56">
        <f t="shared" si="16"/>
        <v>0</v>
      </c>
      <c r="O74" s="60">
        <f t="shared" si="17"/>
        <v>0</v>
      </c>
      <c r="Q74" s="33">
        <v>70</v>
      </c>
      <c r="R74" s="33" t="str">
        <f>IF(ABS(LARGE($AA$5:$AA$104,70))&gt;=10^-5,VLOOKUP(LARGE($AA$5:$AA$104,70),$AA$5:$AB$104,2,FALSE),"")</f>
        <v/>
      </c>
      <c r="T74" s="33">
        <v>70</v>
      </c>
      <c r="U74" s="36" t="str">
        <f t="shared" si="18"/>
        <v/>
      </c>
      <c r="V74" s="34">
        <f t="shared" si="19"/>
        <v>0</v>
      </c>
      <c r="W74" s="35">
        <f t="shared" si="20"/>
        <v>0</v>
      </c>
      <c r="X74" s="56">
        <f>IFERROR(VLOOKUP(T74,A74:P76,14,0),"")</f>
        <v>0</v>
      </c>
      <c r="Y74" s="60">
        <f>IFERROR(VLOOKUP(T74,A74:R76,15,0),"")</f>
        <v>0</v>
      </c>
      <c r="Z74" s="33" t="str">
        <f>IF(AA74=0,"",RANK(AA74,$AA$5:$AA$104,0))</f>
        <v/>
      </c>
      <c r="AA74" s="33">
        <f>V74*1000+Y74</f>
        <v>0</v>
      </c>
      <c r="AB74" s="33">
        <f t="shared" si="21"/>
        <v>0</v>
      </c>
    </row>
    <row r="75" spans="1:28" x14ac:dyDescent="0.25">
      <c r="A75" s="33">
        <v>71</v>
      </c>
      <c r="E75" s="33">
        <f t="shared" si="11"/>
        <v>0</v>
      </c>
      <c r="H75" s="33">
        <f t="shared" si="12"/>
        <v>0</v>
      </c>
      <c r="K75" s="33">
        <f t="shared" si="13"/>
        <v>0</v>
      </c>
      <c r="L75" s="34">
        <f t="shared" si="14"/>
        <v>0</v>
      </c>
      <c r="M75" s="35">
        <f t="shared" si="15"/>
        <v>0</v>
      </c>
      <c r="N75" s="56">
        <f t="shared" si="16"/>
        <v>0</v>
      </c>
      <c r="O75" s="60">
        <f t="shared" si="17"/>
        <v>0</v>
      </c>
      <c r="Q75" s="33">
        <v>71</v>
      </c>
      <c r="R75" s="33" t="str">
        <f>IF(ABS(LARGE($AA$5:$AA$104,71))&gt;=10^-5,VLOOKUP(LARGE($AA$5:$AA$104,71),$AA$5:$AB$104,2,FALSE),"")</f>
        <v/>
      </c>
      <c r="T75" s="33">
        <v>71</v>
      </c>
      <c r="U75" s="36" t="str">
        <f t="shared" si="18"/>
        <v/>
      </c>
      <c r="V75" s="34">
        <f t="shared" si="19"/>
        <v>0</v>
      </c>
      <c r="W75" s="35">
        <f t="shared" si="20"/>
        <v>0</v>
      </c>
      <c r="X75" s="56">
        <f>IFERROR(VLOOKUP(T75,A75:P77,14,0),"")</f>
        <v>0</v>
      </c>
      <c r="Y75" s="60">
        <f>IFERROR(VLOOKUP(T75,A75:R77,15,0),"")</f>
        <v>0</v>
      </c>
      <c r="Z75" s="33" t="str">
        <f>IF(AA75=0,"",RANK(AA75,$AA$5:$AA$104,0))</f>
        <v/>
      </c>
      <c r="AA75" s="33">
        <f>V75*1000+Y75</f>
        <v>0</v>
      </c>
      <c r="AB75" s="33">
        <f t="shared" si="21"/>
        <v>0</v>
      </c>
    </row>
    <row r="76" spans="1:28" x14ac:dyDescent="0.25">
      <c r="A76" s="33">
        <v>72</v>
      </c>
      <c r="E76" s="33">
        <f t="shared" si="11"/>
        <v>0</v>
      </c>
      <c r="H76" s="33">
        <f t="shared" si="12"/>
        <v>0</v>
      </c>
      <c r="K76" s="33">
        <f t="shared" si="13"/>
        <v>0</v>
      </c>
      <c r="L76" s="34">
        <f t="shared" si="14"/>
        <v>0</v>
      </c>
      <c r="M76" s="35">
        <f t="shared" si="15"/>
        <v>0</v>
      </c>
      <c r="N76" s="56">
        <f t="shared" si="16"/>
        <v>0</v>
      </c>
      <c r="O76" s="60">
        <f t="shared" si="17"/>
        <v>0</v>
      </c>
      <c r="Q76" s="33">
        <v>72</v>
      </c>
      <c r="R76" s="33" t="str">
        <f>IF(ABS(LARGE($AA$5:$AA$104,72))&gt;=10^-5,VLOOKUP(LARGE($AA$5:$AA$104,72),$AA$5:$AB$104,2,FALSE),"")</f>
        <v/>
      </c>
      <c r="T76" s="33">
        <v>72</v>
      </c>
      <c r="U76" s="36" t="str">
        <f t="shared" si="18"/>
        <v/>
      </c>
      <c r="V76" s="34">
        <f t="shared" si="19"/>
        <v>0</v>
      </c>
      <c r="W76" s="35">
        <f t="shared" si="20"/>
        <v>0</v>
      </c>
      <c r="X76" s="56">
        <f>IFERROR(VLOOKUP(T76,A76:P78,14,0),"")</f>
        <v>0</v>
      </c>
      <c r="Y76" s="60">
        <f>IFERROR(VLOOKUP(T76,A76:R78,15,0),"")</f>
        <v>0</v>
      </c>
      <c r="Z76" s="33" t="str">
        <f>IF(AA76=0,"",RANK(AA76,$AA$5:$AA$104,0))</f>
        <v/>
      </c>
      <c r="AA76" s="33">
        <f>V76*1000+Y76</f>
        <v>0</v>
      </c>
      <c r="AB76" s="33">
        <f t="shared" si="21"/>
        <v>0</v>
      </c>
    </row>
    <row r="77" spans="1:28" x14ac:dyDescent="0.25">
      <c r="A77" s="33">
        <v>73</v>
      </c>
      <c r="E77" s="33">
        <f t="shared" si="11"/>
        <v>0</v>
      </c>
      <c r="H77" s="33">
        <f t="shared" si="12"/>
        <v>0</v>
      </c>
      <c r="K77" s="33">
        <f t="shared" si="13"/>
        <v>0</v>
      </c>
      <c r="L77" s="34">
        <f t="shared" si="14"/>
        <v>0</v>
      </c>
      <c r="M77" s="35">
        <f t="shared" si="15"/>
        <v>0</v>
      </c>
      <c r="N77" s="56">
        <f t="shared" si="16"/>
        <v>0</v>
      </c>
      <c r="O77" s="60">
        <f t="shared" si="17"/>
        <v>0</v>
      </c>
      <c r="Q77" s="33">
        <v>73</v>
      </c>
      <c r="R77" s="33" t="str">
        <f>IF(ABS(LARGE($AA$5:$AA$104,73))&gt;=10^-5,VLOOKUP(LARGE($AA$5:$AA$104,73),$AA$5:$AB$104,2,FALSE),"")</f>
        <v/>
      </c>
      <c r="T77" s="33">
        <v>73</v>
      </c>
      <c r="U77" s="36" t="str">
        <f t="shared" si="18"/>
        <v/>
      </c>
      <c r="V77" s="34">
        <f t="shared" si="19"/>
        <v>0</v>
      </c>
      <c r="W77" s="35">
        <f t="shared" si="20"/>
        <v>0</v>
      </c>
      <c r="X77" s="56">
        <f>IFERROR(VLOOKUP(T77,A77:P79,14,0),"")</f>
        <v>0</v>
      </c>
      <c r="Y77" s="60">
        <f>IFERROR(VLOOKUP(T77,A77:R79,15,0),"")</f>
        <v>0</v>
      </c>
      <c r="Z77" s="33" t="str">
        <f>IF(AA77=0,"",RANK(AA77,$AA$5:$AA$104,0))</f>
        <v/>
      </c>
      <c r="AA77" s="33">
        <f>V77*1000+Y77</f>
        <v>0</v>
      </c>
      <c r="AB77" s="33">
        <f t="shared" si="21"/>
        <v>0</v>
      </c>
    </row>
    <row r="78" spans="1:28" x14ac:dyDescent="0.25">
      <c r="A78" s="33">
        <v>74</v>
      </c>
      <c r="E78" s="33">
        <f t="shared" si="11"/>
        <v>0</v>
      </c>
      <c r="H78" s="33">
        <f t="shared" si="12"/>
        <v>0</v>
      </c>
      <c r="K78" s="33">
        <f t="shared" si="13"/>
        <v>0</v>
      </c>
      <c r="L78" s="34">
        <f t="shared" si="14"/>
        <v>0</v>
      </c>
      <c r="M78" s="35">
        <f t="shared" si="15"/>
        <v>0</v>
      </c>
      <c r="N78" s="56">
        <f t="shared" si="16"/>
        <v>0</v>
      </c>
      <c r="O78" s="60">
        <f t="shared" si="17"/>
        <v>0</v>
      </c>
      <c r="Q78" s="33">
        <v>74</v>
      </c>
      <c r="R78" s="33" t="str">
        <f>IF(ABS(LARGE($AA$5:$AA$104,74))&gt;=10^-5,VLOOKUP(LARGE($AA$5:$AA$104,74),$AA$5:$AB$104,2,FALSE),"")</f>
        <v/>
      </c>
      <c r="T78" s="33">
        <v>74</v>
      </c>
      <c r="U78" s="36" t="str">
        <f t="shared" si="18"/>
        <v/>
      </c>
      <c r="V78" s="34">
        <f t="shared" si="19"/>
        <v>0</v>
      </c>
      <c r="W78" s="35">
        <f t="shared" si="20"/>
        <v>0</v>
      </c>
      <c r="X78" s="56">
        <f>IFERROR(VLOOKUP(T78,A78:P80,14,0),"")</f>
        <v>0</v>
      </c>
      <c r="Y78" s="60">
        <f>IFERROR(VLOOKUP(T78,A78:R80,15,0),"")</f>
        <v>0</v>
      </c>
      <c r="Z78" s="33" t="str">
        <f>IF(AA78=0,"",RANK(AA78,$AA$5:$AA$104,0))</f>
        <v/>
      </c>
      <c r="AA78" s="33">
        <f>V78*1000+Y78</f>
        <v>0</v>
      </c>
      <c r="AB78" s="33">
        <f t="shared" si="21"/>
        <v>0</v>
      </c>
    </row>
    <row r="79" spans="1:28" x14ac:dyDescent="0.25">
      <c r="A79" s="33">
        <v>75</v>
      </c>
      <c r="E79" s="33">
        <f t="shared" si="11"/>
        <v>0</v>
      </c>
      <c r="H79" s="33">
        <f t="shared" si="12"/>
        <v>0</v>
      </c>
      <c r="K79" s="33">
        <f t="shared" si="13"/>
        <v>0</v>
      </c>
      <c r="L79" s="34">
        <f t="shared" si="14"/>
        <v>0</v>
      </c>
      <c r="M79" s="35">
        <f t="shared" si="15"/>
        <v>0</v>
      </c>
      <c r="N79" s="56">
        <f t="shared" si="16"/>
        <v>0</v>
      </c>
      <c r="O79" s="60">
        <f t="shared" si="17"/>
        <v>0</v>
      </c>
      <c r="Q79" s="33">
        <v>75</v>
      </c>
      <c r="R79" s="33" t="str">
        <f>IF(ABS(LARGE($AA$5:$AA$104,75))&gt;=10^-5,VLOOKUP(LARGE($AA$5:$AA$104,75),$AA$5:$AB$104,2,FALSE),"")</f>
        <v/>
      </c>
      <c r="T79" s="33">
        <v>75</v>
      </c>
      <c r="U79" s="36" t="str">
        <f t="shared" si="18"/>
        <v/>
      </c>
      <c r="V79" s="34">
        <f t="shared" si="19"/>
        <v>0</v>
      </c>
      <c r="W79" s="35">
        <f t="shared" si="20"/>
        <v>0</v>
      </c>
      <c r="X79" s="56">
        <f>IFERROR(VLOOKUP(T79,A79:P81,14,0),"")</f>
        <v>0</v>
      </c>
      <c r="Y79" s="60">
        <f>IFERROR(VLOOKUP(T79,A79:R81,15,0),"")</f>
        <v>0</v>
      </c>
      <c r="Z79" s="33" t="str">
        <f>IF(AA79=0,"",RANK(AA79,$AA$5:$AA$104,0))</f>
        <v/>
      </c>
      <c r="AA79" s="33">
        <f>V79*1000+Y79</f>
        <v>0</v>
      </c>
      <c r="AB79" s="33">
        <f t="shared" si="21"/>
        <v>0</v>
      </c>
    </row>
    <row r="80" spans="1:28" x14ac:dyDescent="0.25">
      <c r="A80" s="33">
        <v>76</v>
      </c>
      <c r="E80" s="33">
        <f t="shared" si="11"/>
        <v>0</v>
      </c>
      <c r="H80" s="33">
        <f t="shared" si="12"/>
        <v>0</v>
      </c>
      <c r="K80" s="33">
        <f t="shared" si="13"/>
        <v>0</v>
      </c>
      <c r="L80" s="34">
        <f t="shared" si="14"/>
        <v>0</v>
      </c>
      <c r="M80" s="35">
        <f t="shared" si="15"/>
        <v>0</v>
      </c>
      <c r="N80" s="56">
        <f t="shared" si="16"/>
        <v>0</v>
      </c>
      <c r="O80" s="60">
        <f t="shared" si="17"/>
        <v>0</v>
      </c>
      <c r="Q80" s="33">
        <v>76</v>
      </c>
      <c r="R80" s="33" t="str">
        <f>IF(ABS(LARGE($AA$5:$AA$104,76))&gt;=10^-5,VLOOKUP(LARGE($AA$5:$AA$104,76),$AA$5:$AB$104,2,FALSE),"")</f>
        <v/>
      </c>
      <c r="T80" s="33">
        <v>76</v>
      </c>
      <c r="U80" s="36" t="str">
        <f t="shared" si="18"/>
        <v/>
      </c>
      <c r="V80" s="34">
        <f t="shared" si="19"/>
        <v>0</v>
      </c>
      <c r="W80" s="35">
        <f t="shared" si="20"/>
        <v>0</v>
      </c>
      <c r="X80" s="56">
        <f>IFERROR(VLOOKUP(T80,A80:P82,14,0),"")</f>
        <v>0</v>
      </c>
      <c r="Y80" s="60">
        <f>IFERROR(VLOOKUP(T80,A80:R82,15,0),"")</f>
        <v>0</v>
      </c>
      <c r="Z80" s="33" t="str">
        <f>IF(AA80=0,"",RANK(AA80,$AA$5:$AA$104,0))</f>
        <v/>
      </c>
      <c r="AA80" s="33">
        <f>V80*1000+Y80</f>
        <v>0</v>
      </c>
      <c r="AB80" s="33">
        <f t="shared" si="21"/>
        <v>0</v>
      </c>
    </row>
    <row r="81" spans="1:28" x14ac:dyDescent="0.25">
      <c r="A81" s="33">
        <v>77</v>
      </c>
      <c r="E81" s="33">
        <f t="shared" si="11"/>
        <v>0</v>
      </c>
      <c r="H81" s="33">
        <f t="shared" si="12"/>
        <v>0</v>
      </c>
      <c r="K81" s="33">
        <f t="shared" si="13"/>
        <v>0</v>
      </c>
      <c r="L81" s="34">
        <f t="shared" si="14"/>
        <v>0</v>
      </c>
      <c r="M81" s="35">
        <f t="shared" si="15"/>
        <v>0</v>
      </c>
      <c r="N81" s="56">
        <f t="shared" si="16"/>
        <v>0</v>
      </c>
      <c r="O81" s="60">
        <f t="shared" si="17"/>
        <v>0</v>
      </c>
      <c r="Q81" s="33">
        <v>77</v>
      </c>
      <c r="R81" s="33" t="str">
        <f>IF(ABS(LARGE($AA$5:$AA$104,77))&gt;=10^-5,VLOOKUP(LARGE($AA$5:$AA$104,77),$AA$5:$AB$104,2,FALSE),"")</f>
        <v/>
      </c>
      <c r="T81" s="33">
        <v>77</v>
      </c>
      <c r="U81" s="36" t="str">
        <f t="shared" si="18"/>
        <v/>
      </c>
      <c r="V81" s="34">
        <f t="shared" si="19"/>
        <v>0</v>
      </c>
      <c r="W81" s="35">
        <f t="shared" si="20"/>
        <v>0</v>
      </c>
      <c r="X81" s="56">
        <f>IFERROR(VLOOKUP(T81,A81:P83,14,0),"")</f>
        <v>0</v>
      </c>
      <c r="Y81" s="60">
        <f>IFERROR(VLOOKUP(T81,A81:R83,15,0),"")</f>
        <v>0</v>
      </c>
      <c r="Z81" s="33" t="str">
        <f>IF(AA81=0,"",RANK(AA81,$AA$5:$AA$104,0))</f>
        <v/>
      </c>
      <c r="AA81" s="33">
        <f>V81*1000+Y81</f>
        <v>0</v>
      </c>
      <c r="AB81" s="33">
        <f t="shared" si="21"/>
        <v>0</v>
      </c>
    </row>
    <row r="82" spans="1:28" x14ac:dyDescent="0.25">
      <c r="A82" s="33">
        <v>78</v>
      </c>
      <c r="E82" s="33">
        <f t="shared" si="11"/>
        <v>0</v>
      </c>
      <c r="H82" s="33">
        <f t="shared" si="12"/>
        <v>0</v>
      </c>
      <c r="K82" s="33">
        <f t="shared" si="13"/>
        <v>0</v>
      </c>
      <c r="L82" s="34">
        <f t="shared" si="14"/>
        <v>0</v>
      </c>
      <c r="M82" s="35">
        <f t="shared" si="15"/>
        <v>0</v>
      </c>
      <c r="N82" s="56">
        <f t="shared" si="16"/>
        <v>0</v>
      </c>
      <c r="O82" s="60">
        <f t="shared" si="17"/>
        <v>0</v>
      </c>
      <c r="Q82" s="33">
        <v>78</v>
      </c>
      <c r="R82" s="33" t="str">
        <f>IF(ABS(LARGE($AA$5:$AA$104,78))&gt;=10^-5,VLOOKUP(LARGE($AA$5:$AA$104,78),$AA$5:$AB$104,2,FALSE),"")</f>
        <v/>
      </c>
      <c r="T82" s="33">
        <v>78</v>
      </c>
      <c r="U82" s="36" t="str">
        <f t="shared" si="18"/>
        <v/>
      </c>
      <c r="V82" s="34">
        <f t="shared" si="19"/>
        <v>0</v>
      </c>
      <c r="W82" s="35">
        <f t="shared" si="20"/>
        <v>0</v>
      </c>
      <c r="X82" s="56">
        <f>IFERROR(VLOOKUP(T82,A82:P84,14,0),"")</f>
        <v>0</v>
      </c>
      <c r="Y82" s="60">
        <f>IFERROR(VLOOKUP(T82,A82:R84,15,0),"")</f>
        <v>0</v>
      </c>
      <c r="Z82" s="33" t="str">
        <f>IF(AA82=0,"",RANK(AA82,$AA$5:$AA$104,0))</f>
        <v/>
      </c>
      <c r="AA82" s="33">
        <f>V82*1000+Y82</f>
        <v>0</v>
      </c>
      <c r="AB82" s="33">
        <f t="shared" si="21"/>
        <v>0</v>
      </c>
    </row>
    <row r="83" spans="1:28" x14ac:dyDescent="0.25">
      <c r="A83" s="33">
        <v>79</v>
      </c>
      <c r="E83" s="33">
        <f t="shared" si="11"/>
        <v>0</v>
      </c>
      <c r="H83" s="33">
        <f t="shared" si="12"/>
        <v>0</v>
      </c>
      <c r="K83" s="33">
        <f t="shared" si="13"/>
        <v>0</v>
      </c>
      <c r="L83" s="34">
        <f t="shared" si="14"/>
        <v>0</v>
      </c>
      <c r="M83" s="35">
        <f t="shared" si="15"/>
        <v>0</v>
      </c>
      <c r="N83" s="56">
        <f t="shared" si="16"/>
        <v>0</v>
      </c>
      <c r="O83" s="60">
        <f t="shared" si="17"/>
        <v>0</v>
      </c>
      <c r="Q83" s="33">
        <v>79</v>
      </c>
      <c r="R83" s="33" t="str">
        <f>IF(ABS(LARGE($AA$5:$AA$104,79))&gt;=10^-5,VLOOKUP(LARGE($AA$5:$AA$104,79),$AA$5:$AB$104,2,FALSE),"")</f>
        <v/>
      </c>
      <c r="T83" s="33">
        <v>79</v>
      </c>
      <c r="U83" s="36" t="str">
        <f t="shared" si="18"/>
        <v/>
      </c>
      <c r="V83" s="34">
        <f t="shared" si="19"/>
        <v>0</v>
      </c>
      <c r="W83" s="35">
        <f t="shared" si="20"/>
        <v>0</v>
      </c>
      <c r="X83" s="56">
        <f>IFERROR(VLOOKUP(T83,A83:P85,14,0),"")</f>
        <v>0</v>
      </c>
      <c r="Y83" s="60">
        <f>IFERROR(VLOOKUP(T83,A83:R85,15,0),"")</f>
        <v>0</v>
      </c>
      <c r="Z83" s="33" t="str">
        <f>IF(AA83=0,"",RANK(AA83,$AA$5:$AA$104,0))</f>
        <v/>
      </c>
      <c r="AA83" s="33">
        <f>V83*1000+Y83</f>
        <v>0</v>
      </c>
      <c r="AB83" s="33">
        <f t="shared" si="21"/>
        <v>0</v>
      </c>
    </row>
    <row r="84" spans="1:28" x14ac:dyDescent="0.25">
      <c r="A84" s="33">
        <v>80</v>
      </c>
      <c r="E84" s="33">
        <f t="shared" si="11"/>
        <v>0</v>
      </c>
      <c r="H84" s="33">
        <f t="shared" si="12"/>
        <v>0</v>
      </c>
      <c r="K84" s="33">
        <f t="shared" si="13"/>
        <v>0</v>
      </c>
      <c r="L84" s="34">
        <f t="shared" si="14"/>
        <v>0</v>
      </c>
      <c r="M84" s="35">
        <f t="shared" si="15"/>
        <v>0</v>
      </c>
      <c r="N84" s="56">
        <f t="shared" si="16"/>
        <v>0</v>
      </c>
      <c r="O84" s="60">
        <f t="shared" si="17"/>
        <v>0</v>
      </c>
      <c r="Q84" s="33">
        <v>80</v>
      </c>
      <c r="R84" s="33" t="str">
        <f>IF(ABS(LARGE($AA$5:$AA$104,80))&gt;=10^-5,VLOOKUP(LARGE($AA$5:$AA$104,80),$AA$5:$AB$104,2,FALSE),"")</f>
        <v/>
      </c>
      <c r="T84" s="33">
        <v>80</v>
      </c>
      <c r="U84" s="36" t="str">
        <f t="shared" si="18"/>
        <v/>
      </c>
      <c r="V84" s="34">
        <f t="shared" si="19"/>
        <v>0</v>
      </c>
      <c r="W84" s="35">
        <f t="shared" si="20"/>
        <v>0</v>
      </c>
      <c r="X84" s="56">
        <f>IFERROR(VLOOKUP(T84,A84:P86,14,0),"")</f>
        <v>0</v>
      </c>
      <c r="Y84" s="60">
        <f>IFERROR(VLOOKUP(T84,A84:R86,15,0),"")</f>
        <v>0</v>
      </c>
      <c r="Z84" s="33" t="str">
        <f>IF(AA84=0,"",RANK(AA84,$AA$5:$AA$104,0))</f>
        <v/>
      </c>
      <c r="AA84" s="33">
        <f>V84*1000+Y84</f>
        <v>0</v>
      </c>
      <c r="AB84" s="33">
        <f t="shared" si="21"/>
        <v>0</v>
      </c>
    </row>
    <row r="85" spans="1:28" x14ac:dyDescent="0.25">
      <c r="A85" s="33">
        <v>81</v>
      </c>
      <c r="E85" s="33">
        <f t="shared" si="11"/>
        <v>0</v>
      </c>
      <c r="H85" s="33">
        <f t="shared" si="12"/>
        <v>0</v>
      </c>
      <c r="K85" s="33">
        <f t="shared" si="13"/>
        <v>0</v>
      </c>
      <c r="L85" s="34">
        <f t="shared" si="14"/>
        <v>0</v>
      </c>
      <c r="M85" s="35">
        <f t="shared" si="15"/>
        <v>0</v>
      </c>
      <c r="N85" s="56">
        <f t="shared" si="16"/>
        <v>0</v>
      </c>
      <c r="O85" s="60">
        <f t="shared" si="17"/>
        <v>0</v>
      </c>
      <c r="Q85" s="33">
        <v>81</v>
      </c>
      <c r="R85" s="33" t="str">
        <f>IF(ABS(LARGE($AA$5:$AA$104,81))&gt;=10^-5,VLOOKUP(LARGE($AA$5:$AA$104,81),$AA$5:$AB$104,2,FALSE),"")</f>
        <v/>
      </c>
      <c r="T85" s="33">
        <v>81</v>
      </c>
      <c r="U85" s="36" t="str">
        <f t="shared" si="18"/>
        <v/>
      </c>
      <c r="V85" s="34">
        <f t="shared" si="19"/>
        <v>0</v>
      </c>
      <c r="W85" s="35">
        <f t="shared" si="20"/>
        <v>0</v>
      </c>
      <c r="X85" s="56">
        <f>IFERROR(VLOOKUP(T85,A85:P87,14,0),"")</f>
        <v>0</v>
      </c>
      <c r="Y85" s="60">
        <f>IFERROR(VLOOKUP(T85,A85:R87,15,0),"")</f>
        <v>0</v>
      </c>
      <c r="Z85" s="33" t="str">
        <f>IF(AA85=0,"",RANK(AA85,$AA$5:$AA$104,0))</f>
        <v/>
      </c>
      <c r="AA85" s="33">
        <f>V85*1000+Y85</f>
        <v>0</v>
      </c>
      <c r="AB85" s="33">
        <f t="shared" si="21"/>
        <v>0</v>
      </c>
    </row>
    <row r="86" spans="1:28" x14ac:dyDescent="0.25">
      <c r="A86" s="33">
        <v>82</v>
      </c>
      <c r="E86" s="33">
        <f t="shared" si="11"/>
        <v>0</v>
      </c>
      <c r="H86" s="33">
        <f t="shared" si="12"/>
        <v>0</v>
      </c>
      <c r="K86" s="33">
        <f t="shared" si="13"/>
        <v>0</v>
      </c>
      <c r="L86" s="34">
        <f t="shared" si="14"/>
        <v>0</v>
      </c>
      <c r="M86" s="35">
        <f t="shared" si="15"/>
        <v>0</v>
      </c>
      <c r="N86" s="56">
        <f t="shared" si="16"/>
        <v>0</v>
      </c>
      <c r="O86" s="60">
        <f t="shared" si="17"/>
        <v>0</v>
      </c>
      <c r="Q86" s="33">
        <v>82</v>
      </c>
      <c r="R86" s="33" t="str">
        <f>IF(ABS(LARGE($AA$5:$AA$104,82))&gt;=10^-5,VLOOKUP(LARGE($AA$5:$AA$104,82),$AA$5:$AB$104,2,FALSE),"")</f>
        <v/>
      </c>
      <c r="T86" s="33">
        <v>82</v>
      </c>
      <c r="U86" s="36" t="str">
        <f t="shared" si="18"/>
        <v/>
      </c>
      <c r="V86" s="34">
        <f t="shared" si="19"/>
        <v>0</v>
      </c>
      <c r="W86" s="35">
        <f t="shared" si="20"/>
        <v>0</v>
      </c>
      <c r="X86" s="56">
        <f>IFERROR(VLOOKUP(T86,A86:P88,14,0),"")</f>
        <v>0</v>
      </c>
      <c r="Y86" s="60">
        <f>IFERROR(VLOOKUP(T86,A86:R88,15,0),"")</f>
        <v>0</v>
      </c>
      <c r="Z86" s="33" t="str">
        <f>IF(AA86=0,"",RANK(AA86,$AA$5:$AA$104,0))</f>
        <v/>
      </c>
      <c r="AA86" s="33">
        <f>V86*1000+Y86</f>
        <v>0</v>
      </c>
      <c r="AB86" s="33">
        <f t="shared" si="21"/>
        <v>0</v>
      </c>
    </row>
    <row r="87" spans="1:28" x14ac:dyDescent="0.25">
      <c r="A87" s="33">
        <v>83</v>
      </c>
      <c r="E87" s="33">
        <f t="shared" si="11"/>
        <v>0</v>
      </c>
      <c r="H87" s="33">
        <f t="shared" si="12"/>
        <v>0</v>
      </c>
      <c r="K87" s="33">
        <f t="shared" si="13"/>
        <v>0</v>
      </c>
      <c r="L87" s="34">
        <f t="shared" si="14"/>
        <v>0</v>
      </c>
      <c r="M87" s="35">
        <f t="shared" si="15"/>
        <v>0</v>
      </c>
      <c r="N87" s="56">
        <f t="shared" si="16"/>
        <v>0</v>
      </c>
      <c r="O87" s="60">
        <f t="shared" si="17"/>
        <v>0</v>
      </c>
      <c r="Q87" s="33">
        <v>83</v>
      </c>
      <c r="R87" s="33" t="str">
        <f>IF(ABS(LARGE($AA$5:$AA$104,83))&gt;=10^-5,VLOOKUP(LARGE($AA$5:$AA$104,83),$AA$5:$AB$104,2,FALSE),"")</f>
        <v/>
      </c>
      <c r="T87" s="33">
        <v>83</v>
      </c>
      <c r="U87" s="36" t="str">
        <f t="shared" si="18"/>
        <v/>
      </c>
      <c r="V87" s="34">
        <f t="shared" si="19"/>
        <v>0</v>
      </c>
      <c r="W87" s="35">
        <f t="shared" si="20"/>
        <v>0</v>
      </c>
      <c r="X87" s="56">
        <f>IFERROR(VLOOKUP(T87,A87:P89,14,0),"")</f>
        <v>0</v>
      </c>
      <c r="Y87" s="60">
        <f>IFERROR(VLOOKUP(T87,A87:R89,15,0),"")</f>
        <v>0</v>
      </c>
      <c r="Z87" s="33" t="str">
        <f>IF(AA87=0,"",RANK(AA87,$AA$5:$AA$104,0))</f>
        <v/>
      </c>
      <c r="AA87" s="33">
        <f>V87*1000+Y87</f>
        <v>0</v>
      </c>
      <c r="AB87" s="33">
        <f t="shared" si="21"/>
        <v>0</v>
      </c>
    </row>
    <row r="88" spans="1:28" x14ac:dyDescent="0.25">
      <c r="A88" s="33">
        <v>84</v>
      </c>
      <c r="E88" s="33">
        <f t="shared" si="11"/>
        <v>0</v>
      </c>
      <c r="H88" s="33">
        <f t="shared" si="12"/>
        <v>0</v>
      </c>
      <c r="K88" s="33">
        <f t="shared" si="13"/>
        <v>0</v>
      </c>
      <c r="L88" s="34">
        <f t="shared" si="14"/>
        <v>0</v>
      </c>
      <c r="M88" s="35">
        <f t="shared" si="15"/>
        <v>0</v>
      </c>
      <c r="N88" s="56">
        <f t="shared" si="16"/>
        <v>0</v>
      </c>
      <c r="O88" s="60">
        <f t="shared" si="17"/>
        <v>0</v>
      </c>
      <c r="Q88" s="33">
        <v>84</v>
      </c>
      <c r="R88" s="33" t="str">
        <f>IF(ABS(LARGE($AA$5:$AA$104,84))&gt;=10^-5,VLOOKUP(LARGE($AA$5:$AA$104,84),$AA$5:$AB$104,2,FALSE),"")</f>
        <v/>
      </c>
      <c r="T88" s="33">
        <v>84</v>
      </c>
      <c r="U88" s="36" t="str">
        <f t="shared" si="18"/>
        <v/>
      </c>
      <c r="V88" s="34">
        <f t="shared" si="19"/>
        <v>0</v>
      </c>
      <c r="W88" s="35">
        <f t="shared" si="20"/>
        <v>0</v>
      </c>
      <c r="X88" s="56">
        <f>IFERROR(VLOOKUP(T88,A88:P90,14,0),"")</f>
        <v>0</v>
      </c>
      <c r="Y88" s="60">
        <f>IFERROR(VLOOKUP(T88,A88:R90,15,0),"")</f>
        <v>0</v>
      </c>
      <c r="Z88" s="33" t="str">
        <f>IF(AA88=0,"",RANK(AA88,$AA$5:$AA$104,0))</f>
        <v/>
      </c>
      <c r="AA88" s="33">
        <f>V88*1000+Y88</f>
        <v>0</v>
      </c>
      <c r="AB88" s="33">
        <f t="shared" si="21"/>
        <v>0</v>
      </c>
    </row>
    <row r="89" spans="1:28" x14ac:dyDescent="0.25">
      <c r="A89" s="33">
        <v>85</v>
      </c>
      <c r="E89" s="33">
        <f t="shared" si="11"/>
        <v>0</v>
      </c>
      <c r="H89" s="33">
        <f t="shared" si="12"/>
        <v>0</v>
      </c>
      <c r="K89" s="33">
        <f t="shared" si="13"/>
        <v>0</v>
      </c>
      <c r="L89" s="34">
        <f t="shared" si="14"/>
        <v>0</v>
      </c>
      <c r="M89" s="35">
        <f t="shared" si="15"/>
        <v>0</v>
      </c>
      <c r="N89" s="56">
        <f t="shared" si="16"/>
        <v>0</v>
      </c>
      <c r="O89" s="60">
        <f t="shared" si="17"/>
        <v>0</v>
      </c>
      <c r="Q89" s="33">
        <v>85</v>
      </c>
      <c r="R89" s="33" t="str">
        <f>IF(ABS(LARGE($AA$5:$AA$104,85))&gt;=10^-5,VLOOKUP(LARGE($AA$5:$AA$104,85),$AA$5:$AB$104,2,FALSE),"")</f>
        <v/>
      </c>
      <c r="T89" s="33">
        <v>85</v>
      </c>
      <c r="U89" s="36" t="str">
        <f t="shared" si="18"/>
        <v/>
      </c>
      <c r="V89" s="34">
        <f t="shared" si="19"/>
        <v>0</v>
      </c>
      <c r="W89" s="35">
        <f t="shared" si="20"/>
        <v>0</v>
      </c>
      <c r="X89" s="56">
        <f>IFERROR(VLOOKUP(T89,A89:P91,14,0),"")</f>
        <v>0</v>
      </c>
      <c r="Y89" s="60">
        <f>IFERROR(VLOOKUP(T89,A89:R91,15,0),"")</f>
        <v>0</v>
      </c>
      <c r="Z89" s="33" t="str">
        <f>IF(AA89=0,"",RANK(AA89,$AA$5:$AA$104,0))</f>
        <v/>
      </c>
      <c r="AA89" s="33">
        <f>V89*1000+Y89</f>
        <v>0</v>
      </c>
      <c r="AB89" s="33">
        <f t="shared" si="21"/>
        <v>0</v>
      </c>
    </row>
    <row r="90" spans="1:28" x14ac:dyDescent="0.25">
      <c r="A90" s="33">
        <v>86</v>
      </c>
      <c r="E90" s="33">
        <f t="shared" si="11"/>
        <v>0</v>
      </c>
      <c r="H90" s="33">
        <f t="shared" si="12"/>
        <v>0</v>
      </c>
      <c r="K90" s="33">
        <f t="shared" si="13"/>
        <v>0</v>
      </c>
      <c r="L90" s="34">
        <f t="shared" si="14"/>
        <v>0</v>
      </c>
      <c r="M90" s="35">
        <f t="shared" si="15"/>
        <v>0</v>
      </c>
      <c r="N90" s="56">
        <f t="shared" si="16"/>
        <v>0</v>
      </c>
      <c r="O90" s="60">
        <f t="shared" si="17"/>
        <v>0</v>
      </c>
      <c r="Q90" s="33">
        <v>86</v>
      </c>
      <c r="R90" s="33" t="str">
        <f>IF(ABS(LARGE($AA$5:$AA$104,86))&gt;=10^-5,VLOOKUP(LARGE($AA$5:$AA$104,86),$AA$5:$AB$104,2,FALSE),"")</f>
        <v/>
      </c>
      <c r="T90" s="33">
        <v>86</v>
      </c>
      <c r="U90" s="36" t="str">
        <f t="shared" si="18"/>
        <v/>
      </c>
      <c r="V90" s="34">
        <f t="shared" si="19"/>
        <v>0</v>
      </c>
      <c r="W90" s="35">
        <f t="shared" si="20"/>
        <v>0</v>
      </c>
      <c r="X90" s="56">
        <f>IFERROR(VLOOKUP(T90,A90:P92,14,0),"")</f>
        <v>0</v>
      </c>
      <c r="Y90" s="60">
        <f>IFERROR(VLOOKUP(T90,A90:R92,15,0),"")</f>
        <v>0</v>
      </c>
      <c r="Z90" s="33" t="str">
        <f>IF(AA90=0,"",RANK(AA90,$AA$5:$AA$104,0))</f>
        <v/>
      </c>
      <c r="AA90" s="33">
        <f>V90*1000+Y90</f>
        <v>0</v>
      </c>
      <c r="AB90" s="33">
        <f t="shared" si="21"/>
        <v>0</v>
      </c>
    </row>
    <row r="91" spans="1:28" x14ac:dyDescent="0.25">
      <c r="A91" s="33">
        <v>87</v>
      </c>
      <c r="E91" s="33">
        <f t="shared" si="11"/>
        <v>0</v>
      </c>
      <c r="H91" s="33">
        <f t="shared" si="12"/>
        <v>0</v>
      </c>
      <c r="K91" s="33">
        <f t="shared" si="13"/>
        <v>0</v>
      </c>
      <c r="L91" s="34">
        <f t="shared" si="14"/>
        <v>0</v>
      </c>
      <c r="M91" s="35">
        <f t="shared" si="15"/>
        <v>0</v>
      </c>
      <c r="N91" s="56">
        <f t="shared" si="16"/>
        <v>0</v>
      </c>
      <c r="O91" s="60">
        <f t="shared" si="17"/>
        <v>0</v>
      </c>
      <c r="Q91" s="33">
        <v>87</v>
      </c>
      <c r="R91" s="33" t="str">
        <f>IF(ABS(LARGE($AA$5:$AA$104,87))&gt;=10^-5,VLOOKUP(LARGE($AA$5:$AA$104,87),$AA$5:$AB$104,2,FALSE),"")</f>
        <v/>
      </c>
      <c r="T91" s="33">
        <v>87</v>
      </c>
      <c r="U91" s="36" t="str">
        <f t="shared" si="18"/>
        <v/>
      </c>
      <c r="V91" s="34">
        <f t="shared" si="19"/>
        <v>0</v>
      </c>
      <c r="W91" s="35">
        <f t="shared" si="20"/>
        <v>0</v>
      </c>
      <c r="X91" s="56">
        <f>IFERROR(VLOOKUP(T91,A91:P93,14,0),"")</f>
        <v>0</v>
      </c>
      <c r="Y91" s="60">
        <f>IFERROR(VLOOKUP(T91,A91:R93,15,0),"")</f>
        <v>0</v>
      </c>
      <c r="Z91" s="33" t="str">
        <f>IF(AA91=0,"",RANK(AA91,$AA$5:$AA$104,0))</f>
        <v/>
      </c>
      <c r="AA91" s="33">
        <f>V91*1000+Y91</f>
        <v>0</v>
      </c>
      <c r="AB91" s="33">
        <f t="shared" si="21"/>
        <v>0</v>
      </c>
    </row>
    <row r="92" spans="1:28" x14ac:dyDescent="0.25">
      <c r="A92" s="33">
        <v>88</v>
      </c>
      <c r="E92" s="33">
        <f t="shared" si="11"/>
        <v>0</v>
      </c>
      <c r="H92" s="33">
        <f t="shared" si="12"/>
        <v>0</v>
      </c>
      <c r="K92" s="33">
        <f t="shared" si="13"/>
        <v>0</v>
      </c>
      <c r="L92" s="34">
        <f t="shared" si="14"/>
        <v>0</v>
      </c>
      <c r="M92" s="35">
        <f t="shared" si="15"/>
        <v>0</v>
      </c>
      <c r="N92" s="56">
        <f t="shared" si="16"/>
        <v>0</v>
      </c>
      <c r="O92" s="60">
        <f t="shared" si="17"/>
        <v>0</v>
      </c>
      <c r="Q92" s="33">
        <v>88</v>
      </c>
      <c r="R92" s="33" t="str">
        <f>IF(ABS(LARGE($AA$5:$AA$104,88))&gt;=10^-5,VLOOKUP(LARGE($AA$5:$AA$104,88),$AA$5:$AB$104,2,FALSE),"")</f>
        <v/>
      </c>
      <c r="T92" s="33">
        <v>88</v>
      </c>
      <c r="U92" s="36" t="str">
        <f t="shared" si="18"/>
        <v/>
      </c>
      <c r="V92" s="34">
        <f t="shared" si="19"/>
        <v>0</v>
      </c>
      <c r="W92" s="35">
        <f t="shared" si="20"/>
        <v>0</v>
      </c>
      <c r="X92" s="56">
        <f>IFERROR(VLOOKUP(T92,A92:P94,14,0),"")</f>
        <v>0</v>
      </c>
      <c r="Y92" s="60">
        <f>IFERROR(VLOOKUP(T92,A92:R94,15,0),"")</f>
        <v>0</v>
      </c>
      <c r="Z92" s="33" t="str">
        <f>IF(AA92=0,"",RANK(AA92,$AA$5:$AA$104,0))</f>
        <v/>
      </c>
      <c r="AA92" s="33">
        <f>V92*1000+Y92</f>
        <v>0</v>
      </c>
      <c r="AB92" s="33">
        <f t="shared" si="21"/>
        <v>0</v>
      </c>
    </row>
    <row r="93" spans="1:28" x14ac:dyDescent="0.25">
      <c r="A93" s="33">
        <v>89</v>
      </c>
      <c r="E93" s="33">
        <f t="shared" si="11"/>
        <v>0</v>
      </c>
      <c r="H93" s="33">
        <f t="shared" si="12"/>
        <v>0</v>
      </c>
      <c r="K93" s="33">
        <f t="shared" si="13"/>
        <v>0</v>
      </c>
      <c r="L93" s="34">
        <f t="shared" si="14"/>
        <v>0</v>
      </c>
      <c r="M93" s="35">
        <f t="shared" si="15"/>
        <v>0</v>
      </c>
      <c r="N93" s="56">
        <f t="shared" si="16"/>
        <v>0</v>
      </c>
      <c r="O93" s="60">
        <f t="shared" si="17"/>
        <v>0</v>
      </c>
      <c r="Q93" s="33">
        <v>89</v>
      </c>
      <c r="R93" s="33" t="str">
        <f>IF(ABS(LARGE($AA$5:$AA$104,89))&gt;=10^-5,VLOOKUP(LARGE($AA$5:$AA$104,89),$AA$5:$AB$104,2,FALSE),"")</f>
        <v/>
      </c>
      <c r="T93" s="33">
        <v>89</v>
      </c>
      <c r="U93" s="36" t="str">
        <f t="shared" si="18"/>
        <v/>
      </c>
      <c r="V93" s="34">
        <f t="shared" si="19"/>
        <v>0</v>
      </c>
      <c r="W93" s="35">
        <f t="shared" si="20"/>
        <v>0</v>
      </c>
      <c r="X93" s="56">
        <f>IFERROR(VLOOKUP(T93,A93:P95,14,0),"")</f>
        <v>0</v>
      </c>
      <c r="Y93" s="60">
        <f>IFERROR(VLOOKUP(T93,A93:R95,15,0),"")</f>
        <v>0</v>
      </c>
      <c r="Z93" s="33" t="str">
        <f>IF(AA93=0,"",RANK(AA93,$AA$5:$AA$104,0))</f>
        <v/>
      </c>
      <c r="AA93" s="33">
        <f>V93*1000+Y93</f>
        <v>0</v>
      </c>
      <c r="AB93" s="33">
        <f t="shared" si="21"/>
        <v>0</v>
      </c>
    </row>
    <row r="94" spans="1:28" x14ac:dyDescent="0.25">
      <c r="A94" s="33">
        <v>90</v>
      </c>
      <c r="E94" s="33">
        <f t="shared" si="11"/>
        <v>0</v>
      </c>
      <c r="H94" s="33">
        <f t="shared" si="12"/>
        <v>0</v>
      </c>
      <c r="K94" s="33">
        <f t="shared" si="13"/>
        <v>0</v>
      </c>
      <c r="L94" s="34">
        <f t="shared" si="14"/>
        <v>0</v>
      </c>
      <c r="M94" s="35">
        <f t="shared" si="15"/>
        <v>0</v>
      </c>
      <c r="N94" s="56">
        <f t="shared" si="16"/>
        <v>0</v>
      </c>
      <c r="O94" s="60">
        <f t="shared" si="17"/>
        <v>0</v>
      </c>
      <c r="Q94" s="33">
        <v>90</v>
      </c>
      <c r="R94" s="33" t="str">
        <f>IF(ABS(LARGE($AA$5:$AA$104,90))&gt;=10^-5,VLOOKUP(LARGE($AA$5:$AA$104,90),$AA$5:$AB$104,2,FALSE),"")</f>
        <v/>
      </c>
      <c r="T94" s="33">
        <v>90</v>
      </c>
      <c r="U94" s="36" t="str">
        <f t="shared" si="18"/>
        <v/>
      </c>
      <c r="V94" s="34">
        <f t="shared" si="19"/>
        <v>0</v>
      </c>
      <c r="W94" s="35">
        <f t="shared" si="20"/>
        <v>0</v>
      </c>
      <c r="X94" s="56">
        <f>IFERROR(VLOOKUP(T94,A94:P96,14,0),"")</f>
        <v>0</v>
      </c>
      <c r="Y94" s="60">
        <f>IFERROR(VLOOKUP(T94,A94:R96,15,0),"")</f>
        <v>0</v>
      </c>
      <c r="Z94" s="33" t="str">
        <f>IF(AA94=0,"",RANK(AA94,$AA$5:$AA$104,0))</f>
        <v/>
      </c>
      <c r="AA94" s="33">
        <f>V94*1000+Y94</f>
        <v>0</v>
      </c>
      <c r="AB94" s="33">
        <f t="shared" si="21"/>
        <v>0</v>
      </c>
    </row>
    <row r="95" spans="1:28" x14ac:dyDescent="0.25">
      <c r="A95" s="33">
        <v>91</v>
      </c>
      <c r="E95" s="33">
        <f t="shared" si="11"/>
        <v>0</v>
      </c>
      <c r="H95" s="33">
        <f t="shared" si="12"/>
        <v>0</v>
      </c>
      <c r="K95" s="33">
        <f t="shared" si="13"/>
        <v>0</v>
      </c>
      <c r="L95" s="34">
        <f t="shared" si="14"/>
        <v>0</v>
      </c>
      <c r="M95" s="35">
        <f t="shared" si="15"/>
        <v>0</v>
      </c>
      <c r="N95" s="56">
        <f t="shared" si="16"/>
        <v>0</v>
      </c>
      <c r="O95" s="60">
        <f t="shared" si="17"/>
        <v>0</v>
      </c>
      <c r="Q95" s="33">
        <v>91</v>
      </c>
      <c r="R95" s="33" t="str">
        <f>IF(ABS(LARGE($AA$5:$AA$104,91))&gt;=10^-5,VLOOKUP(LARGE($AA$5:$AA$104,91),$AA$5:$AB$104,2,FALSE),"")</f>
        <v/>
      </c>
      <c r="T95" s="33">
        <v>91</v>
      </c>
      <c r="U95" s="36" t="str">
        <f t="shared" si="18"/>
        <v/>
      </c>
      <c r="V95" s="34">
        <f t="shared" si="19"/>
        <v>0</v>
      </c>
      <c r="W95" s="35">
        <f t="shared" si="20"/>
        <v>0</v>
      </c>
      <c r="X95" s="56">
        <f>IFERROR(VLOOKUP(T95,A95:P97,14,0),"")</f>
        <v>0</v>
      </c>
      <c r="Y95" s="60">
        <f>IFERROR(VLOOKUP(T95,A95:R97,15,0),"")</f>
        <v>0</v>
      </c>
      <c r="Z95" s="33" t="str">
        <f>IF(AA95=0,"",RANK(AA95,$AA$5:$AA$104,0))</f>
        <v/>
      </c>
      <c r="AA95" s="33">
        <f>V95*1000+Y95</f>
        <v>0</v>
      </c>
      <c r="AB95" s="33">
        <f t="shared" si="21"/>
        <v>0</v>
      </c>
    </row>
    <row r="96" spans="1:28" x14ac:dyDescent="0.25">
      <c r="A96" s="33">
        <v>92</v>
      </c>
      <c r="E96" s="33">
        <f t="shared" si="11"/>
        <v>0</v>
      </c>
      <c r="H96" s="33">
        <f t="shared" si="12"/>
        <v>0</v>
      </c>
      <c r="K96" s="33">
        <f t="shared" si="13"/>
        <v>0</v>
      </c>
      <c r="L96" s="34">
        <f t="shared" si="14"/>
        <v>0</v>
      </c>
      <c r="M96" s="35">
        <f t="shared" si="15"/>
        <v>0</v>
      </c>
      <c r="N96" s="56">
        <f t="shared" si="16"/>
        <v>0</v>
      </c>
      <c r="O96" s="60">
        <f t="shared" si="17"/>
        <v>0</v>
      </c>
      <c r="Q96" s="33">
        <v>92</v>
      </c>
      <c r="R96" s="33" t="str">
        <f>IF(ABS(LARGE($AA$5:$AA$104,92))&gt;=10^-5,VLOOKUP(LARGE($AA$5:$AA$104,92),$AA$5:$AB$104,2,FALSE),"")</f>
        <v/>
      </c>
      <c r="T96" s="33">
        <v>92</v>
      </c>
      <c r="U96" s="36" t="str">
        <f t="shared" si="18"/>
        <v/>
      </c>
      <c r="V96" s="34">
        <f t="shared" si="19"/>
        <v>0</v>
      </c>
      <c r="W96" s="35">
        <f t="shared" si="20"/>
        <v>0</v>
      </c>
      <c r="X96" s="56">
        <f>IFERROR(VLOOKUP(T96,A96:P98,14,0),"")</f>
        <v>0</v>
      </c>
      <c r="Y96" s="60">
        <f>IFERROR(VLOOKUP(T96,A96:R98,15,0),"")</f>
        <v>0</v>
      </c>
      <c r="Z96" s="33" t="str">
        <f>IF(AA96=0,"",RANK(AA96,$AA$5:$AA$104,0))</f>
        <v/>
      </c>
      <c r="AA96" s="33">
        <f>V96*1000+Y96</f>
        <v>0</v>
      </c>
      <c r="AB96" s="33">
        <f t="shared" si="21"/>
        <v>0</v>
      </c>
    </row>
    <row r="97" spans="1:28" x14ac:dyDescent="0.25">
      <c r="A97" s="33">
        <v>93</v>
      </c>
      <c r="E97" s="33">
        <f t="shared" si="11"/>
        <v>0</v>
      </c>
      <c r="H97" s="33">
        <f t="shared" si="12"/>
        <v>0</v>
      </c>
      <c r="K97" s="33">
        <f t="shared" si="13"/>
        <v>0</v>
      </c>
      <c r="L97" s="34">
        <f t="shared" si="14"/>
        <v>0</v>
      </c>
      <c r="M97" s="35">
        <f t="shared" si="15"/>
        <v>0</v>
      </c>
      <c r="N97" s="56">
        <f t="shared" si="16"/>
        <v>0</v>
      </c>
      <c r="O97" s="60">
        <f t="shared" si="17"/>
        <v>0</v>
      </c>
      <c r="Q97" s="33">
        <v>93</v>
      </c>
      <c r="R97" s="33" t="str">
        <f>IF(ABS(LARGE($AA$5:$AA$104,93))&gt;=10^-5,VLOOKUP(LARGE($AA$5:$AA$104,93),$AA$5:$AB$104,2,FALSE),"")</f>
        <v/>
      </c>
      <c r="T97" s="33">
        <v>93</v>
      </c>
      <c r="U97" s="36" t="str">
        <f t="shared" si="18"/>
        <v/>
      </c>
      <c r="V97" s="34">
        <f t="shared" si="19"/>
        <v>0</v>
      </c>
      <c r="W97" s="35">
        <f t="shared" si="20"/>
        <v>0</v>
      </c>
      <c r="X97" s="56">
        <f>IFERROR(VLOOKUP(T97,A97:P99,14,0),"")</f>
        <v>0</v>
      </c>
      <c r="Y97" s="60">
        <f>IFERROR(VLOOKUP(T97,A97:R99,15,0),"")</f>
        <v>0</v>
      </c>
      <c r="Z97" s="33" t="str">
        <f>IF(AA97=0,"",RANK(AA97,$AA$5:$AA$104,0))</f>
        <v/>
      </c>
      <c r="AA97" s="33">
        <f>V97*1000+Y97</f>
        <v>0</v>
      </c>
      <c r="AB97" s="33">
        <f t="shared" si="21"/>
        <v>0</v>
      </c>
    </row>
    <row r="98" spans="1:28" x14ac:dyDescent="0.25">
      <c r="A98" s="33">
        <v>94</v>
      </c>
      <c r="E98" s="33">
        <f t="shared" si="11"/>
        <v>0</v>
      </c>
      <c r="H98" s="33">
        <f t="shared" si="12"/>
        <v>0</v>
      </c>
      <c r="K98" s="33">
        <f t="shared" si="13"/>
        <v>0</v>
      </c>
      <c r="L98" s="34">
        <f t="shared" si="14"/>
        <v>0</v>
      </c>
      <c r="M98" s="35">
        <f t="shared" si="15"/>
        <v>0</v>
      </c>
      <c r="N98" s="56">
        <f t="shared" si="16"/>
        <v>0</v>
      </c>
      <c r="O98" s="60">
        <f t="shared" si="17"/>
        <v>0</v>
      </c>
      <c r="Q98" s="33">
        <v>94</v>
      </c>
      <c r="R98" s="33" t="str">
        <f>IF(ABS(LARGE($AA$5:$AA$104,94))&gt;=10^-5,VLOOKUP(LARGE($AA$5:$AA$104,94),$AA$5:$AB$104,2,FALSE),"")</f>
        <v/>
      </c>
      <c r="T98" s="33">
        <v>94</v>
      </c>
      <c r="U98" s="36" t="str">
        <f t="shared" si="18"/>
        <v/>
      </c>
      <c r="V98" s="34">
        <f t="shared" si="19"/>
        <v>0</v>
      </c>
      <c r="W98" s="35">
        <f t="shared" si="20"/>
        <v>0</v>
      </c>
      <c r="X98" s="56">
        <f>IFERROR(VLOOKUP(T98,A98:P100,14,0),"")</f>
        <v>0</v>
      </c>
      <c r="Y98" s="60">
        <f>IFERROR(VLOOKUP(T98,A98:R100,15,0),"")</f>
        <v>0</v>
      </c>
      <c r="Z98" s="33" t="str">
        <f>IF(AA98=0,"",RANK(AA98,$AA$5:$AA$104,0))</f>
        <v/>
      </c>
      <c r="AA98" s="33">
        <f>V98*1000+Y98</f>
        <v>0</v>
      </c>
      <c r="AB98" s="33">
        <f t="shared" si="21"/>
        <v>0</v>
      </c>
    </row>
    <row r="99" spans="1:28" x14ac:dyDescent="0.25">
      <c r="A99" s="33">
        <v>95</v>
      </c>
      <c r="E99" s="33">
        <f t="shared" si="11"/>
        <v>0</v>
      </c>
      <c r="H99" s="33">
        <f t="shared" si="12"/>
        <v>0</v>
      </c>
      <c r="K99" s="33">
        <f t="shared" si="13"/>
        <v>0</v>
      </c>
      <c r="L99" s="34">
        <f t="shared" si="14"/>
        <v>0</v>
      </c>
      <c r="M99" s="35">
        <f t="shared" si="15"/>
        <v>0</v>
      </c>
      <c r="N99" s="56">
        <f t="shared" si="16"/>
        <v>0</v>
      </c>
      <c r="O99" s="60">
        <f t="shared" si="17"/>
        <v>0</v>
      </c>
      <c r="Q99" s="33">
        <v>95</v>
      </c>
      <c r="R99" s="33" t="str">
        <f>IF(ABS(LARGE($AA$5:$AA$104,95))&gt;=10^-5,VLOOKUP(LARGE($AA$5:$AA$104,95),$AA$5:$AB$104,2,FALSE),"")</f>
        <v/>
      </c>
      <c r="T99" s="33">
        <v>95</v>
      </c>
      <c r="U99" s="36" t="str">
        <f t="shared" si="18"/>
        <v/>
      </c>
      <c r="V99" s="34">
        <f t="shared" si="19"/>
        <v>0</v>
      </c>
      <c r="W99" s="35">
        <f t="shared" si="20"/>
        <v>0</v>
      </c>
      <c r="X99" s="56">
        <f>IFERROR(VLOOKUP(T99,A99:P101,14,0),"")</f>
        <v>0</v>
      </c>
      <c r="Y99" s="60">
        <f>IFERROR(VLOOKUP(T99,A99:R101,15,0),"")</f>
        <v>0</v>
      </c>
      <c r="Z99" s="33" t="str">
        <f>IF(AA99=0,"",RANK(AA99,$AA$5:$AA$104,0))</f>
        <v/>
      </c>
      <c r="AA99" s="33">
        <f>V99*1000+Y99</f>
        <v>0</v>
      </c>
      <c r="AB99" s="33">
        <f t="shared" si="21"/>
        <v>0</v>
      </c>
    </row>
    <row r="100" spans="1:28" x14ac:dyDescent="0.25">
      <c r="A100" s="33">
        <v>96</v>
      </c>
      <c r="E100" s="33">
        <f t="shared" si="11"/>
        <v>0</v>
      </c>
      <c r="H100" s="33">
        <f t="shared" si="12"/>
        <v>0</v>
      </c>
      <c r="K100" s="33">
        <f t="shared" si="13"/>
        <v>0</v>
      </c>
      <c r="L100" s="34">
        <f t="shared" si="14"/>
        <v>0</v>
      </c>
      <c r="M100" s="35">
        <f t="shared" si="15"/>
        <v>0</v>
      </c>
      <c r="N100" s="56">
        <f t="shared" si="16"/>
        <v>0</v>
      </c>
      <c r="O100" s="60">
        <f t="shared" si="17"/>
        <v>0</v>
      </c>
      <c r="Q100" s="33">
        <v>96</v>
      </c>
      <c r="R100" s="33" t="str">
        <f>IF(ABS(LARGE($AA$5:$AA$104,96))&gt;=10^-5,VLOOKUP(LARGE($AA$5:$AA$104,96),$AA$5:$AB$104,2,FALSE),"")</f>
        <v/>
      </c>
      <c r="T100" s="33">
        <v>96</v>
      </c>
      <c r="U100" s="36" t="str">
        <f t="shared" si="18"/>
        <v/>
      </c>
      <c r="V100" s="34">
        <f t="shared" si="19"/>
        <v>0</v>
      </c>
      <c r="W100" s="35">
        <f t="shared" si="20"/>
        <v>0</v>
      </c>
      <c r="X100" s="56">
        <f>IFERROR(VLOOKUP(T100,A100:P102,14,0),"")</f>
        <v>0</v>
      </c>
      <c r="Y100" s="60">
        <f>IFERROR(VLOOKUP(T100,A100:R102,15,0),"")</f>
        <v>0</v>
      </c>
      <c r="Z100" s="33" t="str">
        <f>IF(AA100=0,"",RANK(AA100,$AA$5:$AA$104,0))</f>
        <v/>
      </c>
      <c r="AA100" s="33">
        <f>V100*1000+Y100</f>
        <v>0</v>
      </c>
      <c r="AB100" s="33">
        <f t="shared" si="21"/>
        <v>0</v>
      </c>
    </row>
    <row r="101" spans="1:28" x14ac:dyDescent="0.25">
      <c r="A101" s="33">
        <v>97</v>
      </c>
      <c r="E101" s="33">
        <f t="shared" si="11"/>
        <v>0</v>
      </c>
      <c r="H101" s="33">
        <f t="shared" si="12"/>
        <v>0</v>
      </c>
      <c r="K101" s="33">
        <f t="shared" si="13"/>
        <v>0</v>
      </c>
      <c r="L101" s="34">
        <f t="shared" si="14"/>
        <v>0</v>
      </c>
      <c r="M101" s="35">
        <f t="shared" si="15"/>
        <v>0</v>
      </c>
      <c r="N101" s="56">
        <f t="shared" si="16"/>
        <v>0</v>
      </c>
      <c r="O101" s="60">
        <f t="shared" si="17"/>
        <v>0</v>
      </c>
      <c r="Q101" s="33">
        <v>97</v>
      </c>
      <c r="R101" s="33" t="str">
        <f>IF(ABS(LARGE($AA$5:$AA$104,97))&gt;=10^-5,VLOOKUP(LARGE($AA$5:$AA$104,97),$AA$5:$AB$104,2,FALSE),"")</f>
        <v/>
      </c>
      <c r="T101" s="33">
        <v>97</v>
      </c>
      <c r="U101" s="36" t="str">
        <f t="shared" si="18"/>
        <v/>
      </c>
      <c r="V101" s="34">
        <f t="shared" si="19"/>
        <v>0</v>
      </c>
      <c r="W101" s="35">
        <f t="shared" si="20"/>
        <v>0</v>
      </c>
      <c r="X101" s="56">
        <f>IFERROR(VLOOKUP(T101,A101:P103,14,0),"")</f>
        <v>0</v>
      </c>
      <c r="Y101" s="60">
        <f>IFERROR(VLOOKUP(T101,A101:R103,15,0),"")</f>
        <v>0</v>
      </c>
      <c r="Z101" s="33" t="str">
        <f>IF(AA101=0,"",RANK(AA101,$AA$5:$AA$104,0))</f>
        <v/>
      </c>
      <c r="AA101" s="33">
        <f>V101*1000+Y101</f>
        <v>0</v>
      </c>
      <c r="AB101" s="33">
        <f t="shared" si="21"/>
        <v>0</v>
      </c>
    </row>
    <row r="102" spans="1:28" x14ac:dyDescent="0.25">
      <c r="A102" s="33">
        <v>98</v>
      </c>
      <c r="E102" s="33">
        <f t="shared" si="11"/>
        <v>0</v>
      </c>
      <c r="H102" s="33">
        <f t="shared" si="12"/>
        <v>0</v>
      </c>
      <c r="K102" s="33">
        <f t="shared" si="13"/>
        <v>0</v>
      </c>
      <c r="L102" s="34">
        <f t="shared" si="14"/>
        <v>0</v>
      </c>
      <c r="M102" s="35">
        <f t="shared" si="15"/>
        <v>0</v>
      </c>
      <c r="N102" s="56">
        <f t="shared" si="16"/>
        <v>0</v>
      </c>
      <c r="O102" s="60">
        <f t="shared" si="17"/>
        <v>0</v>
      </c>
      <c r="Q102" s="33">
        <v>98</v>
      </c>
      <c r="R102" s="33" t="str">
        <f>IF(ABS(LARGE($AA$5:$AA$104,98))&gt;=10^-5,VLOOKUP(LARGE($AA$5:$AA$104,98),$AA$5:$AB$104,2,FALSE),"")</f>
        <v/>
      </c>
      <c r="T102" s="33">
        <v>98</v>
      </c>
      <c r="U102" s="36" t="str">
        <f t="shared" si="18"/>
        <v/>
      </c>
      <c r="V102" s="34">
        <f t="shared" si="19"/>
        <v>0</v>
      </c>
      <c r="W102" s="35">
        <f t="shared" si="20"/>
        <v>0</v>
      </c>
      <c r="X102" s="56">
        <f>IFERROR(VLOOKUP(T102,A102:P104,14,0),"")</f>
        <v>0</v>
      </c>
      <c r="Y102" s="60">
        <f>IFERROR(VLOOKUP(T102,A102:R104,15,0),"")</f>
        <v>0</v>
      </c>
      <c r="Z102" s="33" t="str">
        <f>IF(AA102=0,"",RANK(AA102,$AA$5:$AA$104,0))</f>
        <v/>
      </c>
      <c r="AA102" s="33">
        <f>V102*1000+Y102</f>
        <v>0</v>
      </c>
      <c r="AB102" s="33">
        <f t="shared" si="21"/>
        <v>0</v>
      </c>
    </row>
    <row r="103" spans="1:28" x14ac:dyDescent="0.25">
      <c r="A103" s="33">
        <v>99</v>
      </c>
      <c r="E103" s="33">
        <f t="shared" si="11"/>
        <v>0</v>
      </c>
      <c r="H103" s="33">
        <f t="shared" si="12"/>
        <v>0</v>
      </c>
      <c r="K103" s="33">
        <f t="shared" si="13"/>
        <v>0</v>
      </c>
      <c r="L103" s="34">
        <f t="shared" si="14"/>
        <v>0</v>
      </c>
      <c r="M103" s="35">
        <f t="shared" si="15"/>
        <v>0</v>
      </c>
      <c r="N103" s="56">
        <f t="shared" si="16"/>
        <v>0</v>
      </c>
      <c r="O103" s="60">
        <f t="shared" si="17"/>
        <v>0</v>
      </c>
      <c r="Q103" s="33">
        <v>99</v>
      </c>
      <c r="R103" s="33" t="str">
        <f>IF(ABS(LARGE($AA$5:$AA$104,99))&gt;=10^-5,VLOOKUP(LARGE($AA$5:$AA$104,99),$AA$5:$AB$104,2,FALSE),"")</f>
        <v/>
      </c>
      <c r="T103" s="33">
        <v>99</v>
      </c>
      <c r="U103" s="36" t="str">
        <f t="shared" si="18"/>
        <v/>
      </c>
      <c r="V103" s="34">
        <f t="shared" si="19"/>
        <v>0</v>
      </c>
      <c r="W103" s="35">
        <f t="shared" si="20"/>
        <v>0</v>
      </c>
      <c r="X103" s="56">
        <f>IFERROR(VLOOKUP(T103,A103:P105,14,0),"")</f>
        <v>0</v>
      </c>
      <c r="Y103" s="60">
        <f>IFERROR(VLOOKUP(T103,A103:R105,15,0),"")</f>
        <v>0</v>
      </c>
      <c r="Z103" s="33" t="str">
        <f>IF(AA103=0,"",RANK(AA103,$AA$5:$AA$104,0))</f>
        <v/>
      </c>
      <c r="AA103" s="33">
        <f>V103*1000+Y103</f>
        <v>0</v>
      </c>
      <c r="AB103" s="33">
        <f t="shared" si="21"/>
        <v>0</v>
      </c>
    </row>
    <row r="104" spans="1:28" x14ac:dyDescent="0.25">
      <c r="A104" s="33">
        <v>100</v>
      </c>
      <c r="E104" s="33">
        <f t="shared" si="11"/>
        <v>0</v>
      </c>
      <c r="H104" s="33">
        <f t="shared" si="12"/>
        <v>0</v>
      </c>
      <c r="K104" s="33">
        <f t="shared" si="13"/>
        <v>0</v>
      </c>
      <c r="L104" s="34">
        <f t="shared" si="14"/>
        <v>0</v>
      </c>
      <c r="M104" s="35">
        <f t="shared" si="15"/>
        <v>0</v>
      </c>
      <c r="N104" s="56">
        <f t="shared" si="16"/>
        <v>0</v>
      </c>
      <c r="O104" s="60">
        <f t="shared" si="17"/>
        <v>0</v>
      </c>
      <c r="Q104" s="33">
        <v>100</v>
      </c>
      <c r="R104" s="33" t="str">
        <f>IF(ABS(LARGE($AA$5:$AA$104,100))&gt;=10^-5,VLOOKUP(LARGE($AA$5:$AA$104,100),$AA$5:$AB$104,2,FALSE),"")</f>
        <v>C</v>
      </c>
      <c r="T104" s="33">
        <v>100</v>
      </c>
      <c r="U104" s="36" t="str">
        <f t="shared" si="18"/>
        <v/>
      </c>
      <c r="V104" s="34">
        <f t="shared" si="19"/>
        <v>0</v>
      </c>
      <c r="W104" s="35">
        <f t="shared" si="20"/>
        <v>0</v>
      </c>
      <c r="X104" s="56">
        <f>IFERROR(VLOOKUP(T104,A104:P106,14,0),"")</f>
        <v>0</v>
      </c>
      <c r="Y104" s="60">
        <f>IFERROR(VLOOKUP(T104,A104:R106,15,0),"")</f>
        <v>0</v>
      </c>
      <c r="Z104" s="33" t="str">
        <f>IF(AA104=0,"",RANK(AA104,$AA$5:$AA$104,0))</f>
        <v/>
      </c>
      <c r="AA104" s="33">
        <f>V104*1000+Y104</f>
        <v>0</v>
      </c>
      <c r="AB104" s="33">
        <f t="shared" si="21"/>
        <v>0</v>
      </c>
    </row>
  </sheetData>
  <mergeCells count="20">
    <mergeCell ref="Q3:Q4"/>
    <mergeCell ref="R3:R4"/>
    <mergeCell ref="Y2:Y4"/>
    <mergeCell ref="AA2:AA4"/>
    <mergeCell ref="Z2:Z4"/>
    <mergeCell ref="L3:M3"/>
    <mergeCell ref="N3:N4"/>
    <mergeCell ref="O3:O4"/>
    <mergeCell ref="U2:U4"/>
    <mergeCell ref="V2:W3"/>
    <mergeCell ref="X2:X4"/>
    <mergeCell ref="Q1:R2"/>
    <mergeCell ref="B3:B4"/>
    <mergeCell ref="C1:E2"/>
    <mergeCell ref="F1:H2"/>
    <mergeCell ref="I1:K2"/>
    <mergeCell ref="L1:O2"/>
    <mergeCell ref="E3:E4"/>
    <mergeCell ref="H3:H4"/>
    <mergeCell ref="K3:K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2020-03-25T09:38:14Z</dcterms:created>
  <dcterms:modified xsi:type="dcterms:W3CDTF">2020-03-25T16:31:48Z</dcterms:modified>
</cp:coreProperties>
</file>