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9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enar\OneDrive\Bureau\"/>
    </mc:Choice>
  </mc:AlternateContent>
  <xr:revisionPtr revIDLastSave="0" documentId="13_ncr:1_{F049AEC8-720F-4D2A-A6FD-840CBB5C7B72}" xr6:coauthVersionLast="36" xr6:coauthVersionMax="36" xr10:uidLastSave="{00000000-0000-0000-0000-000000000000}"/>
  <bookViews>
    <workbookView xWindow="0" yWindow="0" windowWidth="23040" windowHeight="8772" activeTab="1" xr2:uid="{00000000-000D-0000-FFFF-FFFF00000000}"/>
  </bookViews>
  <sheets>
    <sheet name="duo clt az" sheetId="1" r:id="rId1"/>
    <sheet name="SANS FORMULE " sheetId="3" r:id="rId2"/>
  </sheets>
  <definedNames>
    <definedName name="_xlnm._FilterDatabase" localSheetId="0" hidden="1">'duo clt az'!$A$2:$AC$2</definedName>
    <definedName name="_xlnm._FilterDatabase" localSheetId="1" hidden="1">'SANS FORMULE '!$A$2:$AC$2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71" i="3" l="1"/>
  <c r="W77" i="3"/>
  <c r="W84" i="3"/>
  <c r="G66" i="3"/>
  <c r="G65" i="3"/>
  <c r="G67" i="3" s="1"/>
  <c r="G64" i="3"/>
  <c r="G89" i="3"/>
  <c r="H89" i="3" s="1"/>
  <c r="S57" i="3"/>
  <c r="S51" i="3"/>
  <c r="S29" i="3"/>
  <c r="G63" i="1"/>
  <c r="C60" i="1"/>
  <c r="C81" i="1" l="1"/>
  <c r="C62" i="1" l="1"/>
  <c r="D62" i="1" s="1"/>
  <c r="C61" i="1"/>
  <c r="D61" i="1" s="1"/>
  <c r="D60" i="1"/>
  <c r="H29" i="3"/>
  <c r="H51" i="3"/>
  <c r="H57" i="3"/>
  <c r="V22" i="3"/>
  <c r="W22" i="3" s="1"/>
  <c r="T18" i="3"/>
  <c r="U18" i="3" s="1"/>
  <c r="T14" i="3"/>
  <c r="U14" i="3" s="1"/>
  <c r="T9" i="3"/>
  <c r="U9" i="3" s="1"/>
  <c r="T5" i="3"/>
  <c r="T3" i="3"/>
  <c r="X56" i="3"/>
  <c r="V56" i="3"/>
  <c r="W56" i="3" s="1"/>
  <c r="T56" i="3"/>
  <c r="U56" i="3" s="1"/>
  <c r="S56" i="3"/>
  <c r="X55" i="3"/>
  <c r="V55" i="3"/>
  <c r="W55" i="3" s="1"/>
  <c r="T55" i="3"/>
  <c r="U55" i="3" s="1"/>
  <c r="S55" i="3"/>
  <c r="X54" i="3"/>
  <c r="V54" i="3"/>
  <c r="W54" i="3" s="1"/>
  <c r="T54" i="3"/>
  <c r="U54" i="3" s="1"/>
  <c r="S54" i="3"/>
  <c r="X53" i="3"/>
  <c r="V53" i="3"/>
  <c r="W53" i="3" s="1"/>
  <c r="T53" i="3"/>
  <c r="U53" i="3" s="1"/>
  <c r="S53" i="3"/>
  <c r="X50" i="3"/>
  <c r="V50" i="3"/>
  <c r="W50" i="3" s="1"/>
  <c r="T50" i="3"/>
  <c r="U50" i="3" s="1"/>
  <c r="S50" i="3"/>
  <c r="X49" i="3"/>
  <c r="V49" i="3"/>
  <c r="W49" i="3" s="1"/>
  <c r="T49" i="3"/>
  <c r="U49" i="3" s="1"/>
  <c r="S49" i="3"/>
  <c r="X48" i="3"/>
  <c r="V48" i="3"/>
  <c r="W48" i="3" s="1"/>
  <c r="T48" i="3"/>
  <c r="U48" i="3" s="1"/>
  <c r="S48" i="3"/>
  <c r="X47" i="3"/>
  <c r="V47" i="3"/>
  <c r="W47" i="3" s="1"/>
  <c r="T47" i="3"/>
  <c r="U47" i="3" s="1"/>
  <c r="S47" i="3"/>
  <c r="X46" i="3"/>
  <c r="V46" i="3"/>
  <c r="W46" i="3" s="1"/>
  <c r="T46" i="3"/>
  <c r="U46" i="3" s="1"/>
  <c r="S46" i="3"/>
  <c r="X45" i="3"/>
  <c r="V45" i="3"/>
  <c r="W45" i="3" s="1"/>
  <c r="T45" i="3"/>
  <c r="U45" i="3" s="1"/>
  <c r="S45" i="3"/>
  <c r="X44" i="3"/>
  <c r="V44" i="3"/>
  <c r="W44" i="3" s="1"/>
  <c r="T44" i="3"/>
  <c r="U44" i="3" s="1"/>
  <c r="S44" i="3"/>
  <c r="X43" i="3"/>
  <c r="V43" i="3"/>
  <c r="W43" i="3" s="1"/>
  <c r="T43" i="3"/>
  <c r="U43" i="3" s="1"/>
  <c r="S43" i="3"/>
  <c r="X42" i="3"/>
  <c r="V42" i="3"/>
  <c r="W42" i="3" s="1"/>
  <c r="T42" i="3"/>
  <c r="U42" i="3" s="1"/>
  <c r="S42" i="3"/>
  <c r="X41" i="3"/>
  <c r="V41" i="3"/>
  <c r="W41" i="3" s="1"/>
  <c r="T41" i="3"/>
  <c r="U41" i="3" s="1"/>
  <c r="S41" i="3"/>
  <c r="X40" i="3"/>
  <c r="V40" i="3"/>
  <c r="W40" i="3" s="1"/>
  <c r="T40" i="3"/>
  <c r="U40" i="3" s="1"/>
  <c r="S40" i="3"/>
  <c r="X39" i="3"/>
  <c r="V39" i="3"/>
  <c r="W39" i="3" s="1"/>
  <c r="T39" i="3"/>
  <c r="U39" i="3" s="1"/>
  <c r="S39" i="3"/>
  <c r="X38" i="3"/>
  <c r="V38" i="3"/>
  <c r="W38" i="3" s="1"/>
  <c r="T38" i="3"/>
  <c r="U38" i="3" s="1"/>
  <c r="S38" i="3"/>
  <c r="X37" i="3"/>
  <c r="V37" i="3"/>
  <c r="W37" i="3" s="1"/>
  <c r="T37" i="3"/>
  <c r="U37" i="3" s="1"/>
  <c r="S37" i="3"/>
  <c r="X36" i="3"/>
  <c r="V36" i="3"/>
  <c r="W36" i="3" s="1"/>
  <c r="T36" i="3"/>
  <c r="U36" i="3" s="1"/>
  <c r="S36" i="3"/>
  <c r="X35" i="3"/>
  <c r="V35" i="3"/>
  <c r="W35" i="3" s="1"/>
  <c r="T35" i="3"/>
  <c r="U35" i="3" s="1"/>
  <c r="S35" i="3"/>
  <c r="X34" i="3"/>
  <c r="V34" i="3"/>
  <c r="W34" i="3" s="1"/>
  <c r="T34" i="3"/>
  <c r="U34" i="3" s="1"/>
  <c r="S34" i="3"/>
  <c r="X33" i="3"/>
  <c r="V33" i="3"/>
  <c r="W33" i="3" s="1"/>
  <c r="T33" i="3"/>
  <c r="U33" i="3" s="1"/>
  <c r="S33" i="3"/>
  <c r="X32" i="3"/>
  <c r="V32" i="3"/>
  <c r="W32" i="3" s="1"/>
  <c r="T32" i="3"/>
  <c r="U32" i="3" s="1"/>
  <c r="S32" i="3"/>
  <c r="X31" i="3"/>
  <c r="V31" i="3"/>
  <c r="W31" i="3" s="1"/>
  <c r="T31" i="3"/>
  <c r="U31" i="3" s="1"/>
  <c r="S31" i="3"/>
  <c r="X28" i="3"/>
  <c r="V28" i="3"/>
  <c r="W28" i="3" s="1"/>
  <c r="T28" i="3"/>
  <c r="U28" i="3" s="1"/>
  <c r="S28" i="3"/>
  <c r="X27" i="3"/>
  <c r="V27" i="3"/>
  <c r="W27" i="3" s="1"/>
  <c r="T27" i="3"/>
  <c r="U27" i="3" s="1"/>
  <c r="S27" i="3"/>
  <c r="X26" i="3"/>
  <c r="V26" i="3"/>
  <c r="W26" i="3" s="1"/>
  <c r="T26" i="3"/>
  <c r="U26" i="3" s="1"/>
  <c r="S26" i="3"/>
  <c r="X25" i="3"/>
  <c r="V25" i="3"/>
  <c r="W25" i="3" s="1"/>
  <c r="T25" i="3"/>
  <c r="U25" i="3" s="1"/>
  <c r="S25" i="3"/>
  <c r="X24" i="3"/>
  <c r="V24" i="3"/>
  <c r="W24" i="3" s="1"/>
  <c r="T24" i="3"/>
  <c r="U24" i="3" s="1"/>
  <c r="S24" i="3"/>
  <c r="X23" i="3"/>
  <c r="V23" i="3"/>
  <c r="W23" i="3" s="1"/>
  <c r="T23" i="3"/>
  <c r="U23" i="3" s="1"/>
  <c r="S23" i="3"/>
  <c r="X22" i="3"/>
  <c r="T22" i="3"/>
  <c r="U22" i="3" s="1"/>
  <c r="S22" i="3"/>
  <c r="X21" i="3"/>
  <c r="V21" i="3"/>
  <c r="W21" i="3" s="1"/>
  <c r="T21" i="3"/>
  <c r="U21" i="3" s="1"/>
  <c r="S21" i="3"/>
  <c r="X20" i="3"/>
  <c r="V20" i="3"/>
  <c r="W20" i="3" s="1"/>
  <c r="T20" i="3"/>
  <c r="U20" i="3" s="1"/>
  <c r="S20" i="3"/>
  <c r="X19" i="3"/>
  <c r="V19" i="3"/>
  <c r="W19" i="3" s="1"/>
  <c r="T19" i="3"/>
  <c r="U19" i="3" s="1"/>
  <c r="S19" i="3"/>
  <c r="X18" i="3"/>
  <c r="V18" i="3"/>
  <c r="W18" i="3" s="1"/>
  <c r="S18" i="3"/>
  <c r="X17" i="3"/>
  <c r="V17" i="3"/>
  <c r="W17" i="3" s="1"/>
  <c r="T17" i="3"/>
  <c r="U17" i="3" s="1"/>
  <c r="S17" i="3"/>
  <c r="X16" i="3"/>
  <c r="V16" i="3"/>
  <c r="W16" i="3" s="1"/>
  <c r="T16" i="3"/>
  <c r="U16" i="3" s="1"/>
  <c r="S16" i="3"/>
  <c r="X15" i="3"/>
  <c r="V15" i="3"/>
  <c r="W15" i="3" s="1"/>
  <c r="T15" i="3"/>
  <c r="U15" i="3" s="1"/>
  <c r="S15" i="3"/>
  <c r="X14" i="3"/>
  <c r="V14" i="3"/>
  <c r="W14" i="3" s="1"/>
  <c r="S14" i="3"/>
  <c r="X13" i="3"/>
  <c r="V13" i="3"/>
  <c r="W13" i="3" s="1"/>
  <c r="T13" i="3"/>
  <c r="U13" i="3" s="1"/>
  <c r="S13" i="3"/>
  <c r="X12" i="3"/>
  <c r="V12" i="3"/>
  <c r="W12" i="3" s="1"/>
  <c r="T12" i="3"/>
  <c r="U12" i="3" s="1"/>
  <c r="S12" i="3"/>
  <c r="X11" i="3"/>
  <c r="V11" i="3"/>
  <c r="W11" i="3" s="1"/>
  <c r="T11" i="3"/>
  <c r="U11" i="3" s="1"/>
  <c r="S11" i="3"/>
  <c r="X10" i="3"/>
  <c r="V10" i="3"/>
  <c r="W10" i="3" s="1"/>
  <c r="T10" i="3"/>
  <c r="U10" i="3" s="1"/>
  <c r="S10" i="3"/>
  <c r="X9" i="3"/>
  <c r="V9" i="3"/>
  <c r="W9" i="3" s="1"/>
  <c r="S9" i="3"/>
  <c r="X8" i="3"/>
  <c r="V8" i="3"/>
  <c r="W8" i="3" s="1"/>
  <c r="T8" i="3"/>
  <c r="U8" i="3" s="1"/>
  <c r="S8" i="3"/>
  <c r="X7" i="3"/>
  <c r="V7" i="3"/>
  <c r="W7" i="3" s="1"/>
  <c r="T7" i="3"/>
  <c r="U7" i="3" s="1"/>
  <c r="S7" i="3"/>
  <c r="X6" i="3"/>
  <c r="V6" i="3"/>
  <c r="W6" i="3" s="1"/>
  <c r="T6" i="3"/>
  <c r="U6" i="3" s="1"/>
  <c r="S6" i="3"/>
  <c r="X5" i="3"/>
  <c r="V5" i="3"/>
  <c r="W5" i="3" s="1"/>
  <c r="U5" i="3"/>
  <c r="S5" i="3"/>
  <c r="X4" i="3"/>
  <c r="V4" i="3"/>
  <c r="W4" i="3" s="1"/>
  <c r="T4" i="3"/>
  <c r="U4" i="3" s="1"/>
  <c r="S4" i="3"/>
  <c r="X3" i="3"/>
  <c r="V3" i="3"/>
  <c r="W3" i="3" s="1"/>
  <c r="U3" i="3"/>
  <c r="S3" i="3"/>
  <c r="X51" i="3" l="1"/>
  <c r="Y51" i="3" s="1"/>
  <c r="K65" i="3" s="1"/>
  <c r="Z53" i="3"/>
  <c r="Z55" i="3"/>
  <c r="Z3" i="3"/>
  <c r="X57" i="3"/>
  <c r="Y57" i="3" s="1"/>
  <c r="K66" i="3" s="1"/>
  <c r="X29" i="3"/>
  <c r="Y29" i="3" s="1"/>
  <c r="K64" i="3" s="1"/>
  <c r="V51" i="3"/>
  <c r="W51" i="3" s="1"/>
  <c r="J65" i="3" s="1"/>
  <c r="T51" i="3"/>
  <c r="Z17" i="3"/>
  <c r="Z19" i="3"/>
  <c r="V29" i="3"/>
  <c r="W29" i="3" s="1"/>
  <c r="J64" i="3" s="1"/>
  <c r="T57" i="3"/>
  <c r="T29" i="3"/>
  <c r="U29" i="3" s="1"/>
  <c r="I64" i="3" s="1"/>
  <c r="Z35" i="3"/>
  <c r="Z37" i="3"/>
  <c r="V57" i="3"/>
  <c r="W57" i="3" s="1"/>
  <c r="J66" i="3" s="1"/>
  <c r="Z48" i="3"/>
  <c r="Z16" i="3"/>
  <c r="Z34" i="3"/>
  <c r="Z50" i="3"/>
  <c r="Z32" i="3"/>
  <c r="Z9" i="3"/>
  <c r="Z11" i="3"/>
  <c r="Z25" i="3"/>
  <c r="Z27" i="3"/>
  <c r="Z43" i="3"/>
  <c r="Z45" i="3"/>
  <c r="Z14" i="3"/>
  <c r="Z6" i="3"/>
  <c r="Z22" i="3"/>
  <c r="Z40" i="3"/>
  <c r="Z8" i="3"/>
  <c r="Z24" i="3"/>
  <c r="Z42" i="3"/>
  <c r="Z13" i="3"/>
  <c r="Z21" i="3"/>
  <c r="Z31" i="3"/>
  <c r="Z39" i="3"/>
  <c r="Z47" i="3"/>
  <c r="Z7" i="3"/>
  <c r="Z15" i="3"/>
  <c r="Z23" i="3"/>
  <c r="Z33" i="3"/>
  <c r="Z41" i="3"/>
  <c r="Z49" i="3"/>
  <c r="Z10" i="3"/>
  <c r="Z18" i="3"/>
  <c r="Z26" i="3"/>
  <c r="Z36" i="3"/>
  <c r="Z44" i="3"/>
  <c r="Z54" i="3"/>
  <c r="Z4" i="3"/>
  <c r="Z12" i="3"/>
  <c r="Z20" i="3"/>
  <c r="Z28" i="3"/>
  <c r="Z38" i="3"/>
  <c r="Z46" i="3"/>
  <c r="Z56" i="3"/>
  <c r="Z5" i="3"/>
  <c r="Y3" i="3"/>
  <c r="Y4" i="3"/>
  <c r="Y5" i="3"/>
  <c r="Y6" i="3"/>
  <c r="Y7" i="3"/>
  <c r="Y8" i="3"/>
  <c r="Y9" i="3"/>
  <c r="Y10" i="3"/>
  <c r="Y11" i="3"/>
  <c r="Y12" i="3"/>
  <c r="Y13" i="3"/>
  <c r="Y14" i="3"/>
  <c r="Y15" i="3"/>
  <c r="Y16" i="3"/>
  <c r="Y17" i="3"/>
  <c r="Y18" i="3"/>
  <c r="Y19" i="3"/>
  <c r="Y20" i="3"/>
  <c r="Y21" i="3"/>
  <c r="Y22" i="3"/>
  <c r="Y23" i="3"/>
  <c r="Y24" i="3"/>
  <c r="Y25" i="3"/>
  <c r="Y26" i="3"/>
  <c r="Y27" i="3"/>
  <c r="Y28" i="3"/>
  <c r="Y31" i="3"/>
  <c r="Y32" i="3"/>
  <c r="Y33" i="3"/>
  <c r="Y34" i="3"/>
  <c r="Y35" i="3"/>
  <c r="Y36" i="3"/>
  <c r="Y37" i="3"/>
  <c r="Y38" i="3"/>
  <c r="Y39" i="3"/>
  <c r="Y40" i="3"/>
  <c r="Y41" i="3"/>
  <c r="Y42" i="3"/>
  <c r="Y43" i="3"/>
  <c r="Y44" i="3"/>
  <c r="Y45" i="3"/>
  <c r="Y46" i="3"/>
  <c r="Y47" i="3"/>
  <c r="Y48" i="3"/>
  <c r="Y49" i="3"/>
  <c r="Y50" i="3"/>
  <c r="Y53" i="3"/>
  <c r="Y54" i="3"/>
  <c r="Y55" i="3"/>
  <c r="Y56" i="3"/>
  <c r="T41" i="1"/>
  <c r="T27" i="1"/>
  <c r="U57" i="3" l="1"/>
  <c r="I66" i="3" s="1"/>
  <c r="U51" i="3"/>
  <c r="I65" i="3" s="1"/>
  <c r="X52" i="1"/>
  <c r="Y52" i="1" s="1"/>
  <c r="V52" i="1"/>
  <c r="W52" i="1" s="1"/>
  <c r="T52" i="1"/>
  <c r="S52" i="1"/>
  <c r="X26" i="1"/>
  <c r="Y26" i="1" s="1"/>
  <c r="V26" i="1"/>
  <c r="W26" i="1" s="1"/>
  <c r="T26" i="1"/>
  <c r="S26" i="1"/>
  <c r="X25" i="1"/>
  <c r="Y25" i="1" s="1"/>
  <c r="V25" i="1"/>
  <c r="W25" i="1" s="1"/>
  <c r="T25" i="1"/>
  <c r="S25" i="1"/>
  <c r="X51" i="1"/>
  <c r="Y51" i="1" s="1"/>
  <c r="V51" i="1"/>
  <c r="W51" i="1" s="1"/>
  <c r="T51" i="1"/>
  <c r="S51" i="1"/>
  <c r="X50" i="1"/>
  <c r="Y50" i="1" s="1"/>
  <c r="V50" i="1"/>
  <c r="W50" i="1" s="1"/>
  <c r="T50" i="1"/>
  <c r="S50" i="1"/>
  <c r="X24" i="1"/>
  <c r="Y24" i="1" s="1"/>
  <c r="V24" i="1"/>
  <c r="W24" i="1" s="1"/>
  <c r="T24" i="1"/>
  <c r="S24" i="1"/>
  <c r="X49" i="1"/>
  <c r="Y49" i="1" s="1"/>
  <c r="V49" i="1"/>
  <c r="W49" i="1" s="1"/>
  <c r="T49" i="1"/>
  <c r="S49" i="1"/>
  <c r="X48" i="1"/>
  <c r="Y48" i="1" s="1"/>
  <c r="V48" i="1"/>
  <c r="W48" i="1" s="1"/>
  <c r="T48" i="1"/>
  <c r="S48" i="1"/>
  <c r="X47" i="1"/>
  <c r="Y47" i="1" s="1"/>
  <c r="V47" i="1"/>
  <c r="W47" i="1" s="1"/>
  <c r="T47" i="1"/>
  <c r="S47" i="1"/>
  <c r="X23" i="1"/>
  <c r="Y23" i="1" s="1"/>
  <c r="V23" i="1"/>
  <c r="W23" i="1" s="1"/>
  <c r="T23" i="1"/>
  <c r="S23" i="1"/>
  <c r="X22" i="1"/>
  <c r="Y22" i="1" s="1"/>
  <c r="V22" i="1"/>
  <c r="W22" i="1" s="1"/>
  <c r="T22" i="1"/>
  <c r="S22" i="1"/>
  <c r="X21" i="1"/>
  <c r="Y21" i="1" s="1"/>
  <c r="V21" i="1"/>
  <c r="W21" i="1" s="1"/>
  <c r="T21" i="1"/>
  <c r="S21" i="1"/>
  <c r="X46" i="1"/>
  <c r="Y46" i="1" s="1"/>
  <c r="V46" i="1"/>
  <c r="W46" i="1" s="1"/>
  <c r="T46" i="1"/>
  <c r="S46" i="1"/>
  <c r="X20" i="1"/>
  <c r="Y20" i="1" s="1"/>
  <c r="V20" i="1"/>
  <c r="W20" i="1" s="1"/>
  <c r="T20" i="1"/>
  <c r="S20" i="1"/>
  <c r="X19" i="1"/>
  <c r="Y19" i="1" s="1"/>
  <c r="V19" i="1"/>
  <c r="W19" i="1" s="1"/>
  <c r="T19" i="1"/>
  <c r="S19" i="1"/>
  <c r="X18" i="1"/>
  <c r="Y18" i="1" s="1"/>
  <c r="V18" i="1"/>
  <c r="W18" i="1" s="1"/>
  <c r="T18" i="1"/>
  <c r="S18" i="1"/>
  <c r="X17" i="1"/>
  <c r="Y17" i="1" s="1"/>
  <c r="V17" i="1"/>
  <c r="W17" i="1" s="1"/>
  <c r="T17" i="1"/>
  <c r="S17" i="1"/>
  <c r="X16" i="1"/>
  <c r="Y16" i="1" s="1"/>
  <c r="V16" i="1"/>
  <c r="W16" i="1" s="1"/>
  <c r="T16" i="1"/>
  <c r="S16" i="1"/>
  <c r="X45" i="1"/>
  <c r="Y45" i="1" s="1"/>
  <c r="V45" i="1"/>
  <c r="W45" i="1" s="1"/>
  <c r="T45" i="1"/>
  <c r="S45" i="1"/>
  <c r="X15" i="1"/>
  <c r="Y15" i="1" s="1"/>
  <c r="V15" i="1"/>
  <c r="W15" i="1" s="1"/>
  <c r="T15" i="1"/>
  <c r="S15" i="1"/>
  <c r="X14" i="1"/>
  <c r="Y14" i="1" s="1"/>
  <c r="V14" i="1"/>
  <c r="W14" i="1" s="1"/>
  <c r="T14" i="1"/>
  <c r="S14" i="1"/>
  <c r="X44" i="1"/>
  <c r="Y44" i="1" s="1"/>
  <c r="V44" i="1"/>
  <c r="W44" i="1" s="1"/>
  <c r="T44" i="1"/>
  <c r="S44" i="1"/>
  <c r="X43" i="1"/>
  <c r="Y43" i="1" s="1"/>
  <c r="V43" i="1"/>
  <c r="W43" i="1" s="1"/>
  <c r="T43" i="1"/>
  <c r="S43" i="1"/>
  <c r="X42" i="1"/>
  <c r="Y42" i="1" s="1"/>
  <c r="V42" i="1"/>
  <c r="W42" i="1" s="1"/>
  <c r="T42" i="1"/>
  <c r="S42" i="1"/>
  <c r="X41" i="1"/>
  <c r="Y41" i="1" s="1"/>
  <c r="V41" i="1"/>
  <c r="W41" i="1" s="1"/>
  <c r="S41" i="1"/>
  <c r="X40" i="1"/>
  <c r="Y40" i="1" s="1"/>
  <c r="V40" i="1"/>
  <c r="W40" i="1" s="1"/>
  <c r="T40" i="1"/>
  <c r="S40" i="1"/>
  <c r="X39" i="1"/>
  <c r="Y39" i="1" s="1"/>
  <c r="V39" i="1"/>
  <c r="W39" i="1" s="1"/>
  <c r="T39" i="1"/>
  <c r="S39" i="1"/>
  <c r="X38" i="1"/>
  <c r="Y38" i="1" s="1"/>
  <c r="V38" i="1"/>
  <c r="W38" i="1" s="1"/>
  <c r="T38" i="1"/>
  <c r="S38" i="1"/>
  <c r="X13" i="1"/>
  <c r="Y13" i="1" s="1"/>
  <c r="V13" i="1"/>
  <c r="W13" i="1" s="1"/>
  <c r="T13" i="1"/>
  <c r="S13" i="1"/>
  <c r="X12" i="1"/>
  <c r="Y12" i="1" s="1"/>
  <c r="V12" i="1"/>
  <c r="W12" i="1" s="1"/>
  <c r="T12" i="1"/>
  <c r="S12" i="1"/>
  <c r="X11" i="1"/>
  <c r="Y11" i="1" s="1"/>
  <c r="V11" i="1"/>
  <c r="W11" i="1" s="1"/>
  <c r="T11" i="1"/>
  <c r="S11" i="1"/>
  <c r="X37" i="1"/>
  <c r="Y37" i="1" s="1"/>
  <c r="V37" i="1"/>
  <c r="W37" i="1" s="1"/>
  <c r="T37" i="1"/>
  <c r="S37" i="1"/>
  <c r="X36" i="1"/>
  <c r="Y36" i="1" s="1"/>
  <c r="V36" i="1"/>
  <c r="W36" i="1" s="1"/>
  <c r="T36" i="1"/>
  <c r="S36" i="1"/>
  <c r="X10" i="1"/>
  <c r="Y10" i="1" s="1"/>
  <c r="V10" i="1"/>
  <c r="W10" i="1" s="1"/>
  <c r="T10" i="1"/>
  <c r="S10" i="1"/>
  <c r="X9" i="1"/>
  <c r="Y9" i="1" s="1"/>
  <c r="V9" i="1"/>
  <c r="W9" i="1" s="1"/>
  <c r="T9" i="1"/>
  <c r="S9" i="1"/>
  <c r="X35" i="1"/>
  <c r="Y35" i="1" s="1"/>
  <c r="V35" i="1"/>
  <c r="W35" i="1" s="1"/>
  <c r="T35" i="1"/>
  <c r="S35" i="1"/>
  <c r="P81" i="1"/>
  <c r="X34" i="1"/>
  <c r="Y34" i="1" s="1"/>
  <c r="V34" i="1"/>
  <c r="W34" i="1" s="1"/>
  <c r="T34" i="1"/>
  <c r="S34" i="1"/>
  <c r="X33" i="1"/>
  <c r="Y33" i="1" s="1"/>
  <c r="V33" i="1"/>
  <c r="W33" i="1" s="1"/>
  <c r="T33" i="1"/>
  <c r="S33" i="1"/>
  <c r="X32" i="1"/>
  <c r="Y32" i="1" s="1"/>
  <c r="V32" i="1"/>
  <c r="W32" i="1" s="1"/>
  <c r="T32" i="1"/>
  <c r="S32" i="1"/>
  <c r="X31" i="1"/>
  <c r="Y31" i="1" s="1"/>
  <c r="V31" i="1"/>
  <c r="W31" i="1" s="1"/>
  <c r="T31" i="1"/>
  <c r="S31" i="1"/>
  <c r="X8" i="1"/>
  <c r="Y8" i="1" s="1"/>
  <c r="V8" i="1"/>
  <c r="W8" i="1" s="1"/>
  <c r="T8" i="1"/>
  <c r="S8" i="1"/>
  <c r="P73" i="1"/>
  <c r="X7" i="1"/>
  <c r="Y7" i="1" s="1"/>
  <c r="V7" i="1"/>
  <c r="W7" i="1" s="1"/>
  <c r="T7" i="1"/>
  <c r="S7" i="1"/>
  <c r="X6" i="1"/>
  <c r="Y6" i="1" s="1"/>
  <c r="V6" i="1"/>
  <c r="W6" i="1" s="1"/>
  <c r="T6" i="1"/>
  <c r="S6" i="1"/>
  <c r="X5" i="1"/>
  <c r="Y5" i="1" s="1"/>
  <c r="V5" i="1"/>
  <c r="W5" i="1" s="1"/>
  <c r="T5" i="1"/>
  <c r="S5" i="1"/>
  <c r="P67" i="1"/>
  <c r="X30" i="1"/>
  <c r="Y30" i="1" s="1"/>
  <c r="V30" i="1"/>
  <c r="W30" i="1" s="1"/>
  <c r="T30" i="1"/>
  <c r="S30" i="1"/>
  <c r="X29" i="1"/>
  <c r="Y29" i="1" s="1"/>
  <c r="V29" i="1"/>
  <c r="W29" i="1" s="1"/>
  <c r="T29" i="1"/>
  <c r="S29" i="1"/>
  <c r="X4" i="1"/>
  <c r="Y4" i="1" s="1"/>
  <c r="V4" i="1"/>
  <c r="W4" i="1" s="1"/>
  <c r="T4" i="1"/>
  <c r="S4" i="1"/>
  <c r="X28" i="1"/>
  <c r="Y28" i="1" s="1"/>
  <c r="V28" i="1"/>
  <c r="W28" i="1" s="1"/>
  <c r="T28" i="1"/>
  <c r="S28" i="1"/>
  <c r="X3" i="1"/>
  <c r="Y3" i="1" s="1"/>
  <c r="V3" i="1"/>
  <c r="W3" i="1" s="1"/>
  <c r="T3" i="1"/>
  <c r="S3" i="1"/>
  <c r="X27" i="1"/>
  <c r="Y27" i="1" s="1"/>
  <c r="V27" i="1"/>
  <c r="S27" i="1"/>
  <c r="Z28" i="1" l="1"/>
  <c r="Z5" i="1"/>
  <c r="Z7" i="1"/>
  <c r="Z3" i="1"/>
  <c r="Z4" i="1"/>
  <c r="Z6" i="1"/>
  <c r="Z30" i="1"/>
  <c r="Z29" i="1"/>
  <c r="W27" i="1"/>
  <c r="Z27" i="1"/>
  <c r="Z31" i="1"/>
  <c r="U3" i="1"/>
  <c r="U30" i="1"/>
  <c r="Z8" i="1"/>
  <c r="U32" i="1"/>
  <c r="Z32" i="1"/>
  <c r="Z34" i="1"/>
  <c r="U9" i="1"/>
  <c r="Z9" i="1"/>
  <c r="Z36" i="1"/>
  <c r="Z11" i="1"/>
  <c r="Z13" i="1"/>
  <c r="U39" i="1"/>
  <c r="Z39" i="1"/>
  <c r="Z41" i="1"/>
  <c r="Z43" i="1"/>
  <c r="Z14" i="1"/>
  <c r="Z45" i="1"/>
  <c r="Z17" i="1"/>
  <c r="Z19" i="1"/>
  <c r="Z46" i="1"/>
  <c r="Z22" i="1"/>
  <c r="U47" i="1"/>
  <c r="Z47" i="1"/>
  <c r="Z49" i="1"/>
  <c r="U50" i="1"/>
  <c r="Z50" i="1"/>
  <c r="Z25" i="1"/>
  <c r="Z52" i="1"/>
  <c r="U33" i="1"/>
  <c r="Z33" i="1"/>
  <c r="U35" i="1"/>
  <c r="Z35" i="1"/>
  <c r="U10" i="1"/>
  <c r="Z10" i="1"/>
  <c r="U37" i="1"/>
  <c r="Z37" i="1"/>
  <c r="Z12" i="1"/>
  <c r="U38" i="1"/>
  <c r="Z38" i="1"/>
  <c r="U40" i="1"/>
  <c r="Z40" i="1"/>
  <c r="U42" i="1"/>
  <c r="Z42" i="1"/>
  <c r="U44" i="1"/>
  <c r="Z44" i="1"/>
  <c r="U15" i="1"/>
  <c r="Z15" i="1"/>
  <c r="U16" i="1"/>
  <c r="Z16" i="1"/>
  <c r="U18" i="1"/>
  <c r="Z18" i="1"/>
  <c r="U20" i="1"/>
  <c r="Z20" i="1"/>
  <c r="Z21" i="1"/>
  <c r="Z23" i="1"/>
  <c r="Z48" i="1"/>
  <c r="Z24" i="1"/>
  <c r="Z51" i="1"/>
  <c r="Z26" i="1"/>
  <c r="U7" i="1"/>
  <c r="U12" i="1"/>
  <c r="U28" i="1"/>
  <c r="U36" i="1"/>
  <c r="U41" i="1"/>
  <c r="U17" i="1"/>
  <c r="U48" i="1"/>
  <c r="U51" i="1"/>
  <c r="U21" i="1"/>
  <c r="U29" i="1"/>
  <c r="U11" i="1"/>
  <c r="U43" i="1"/>
  <c r="U19" i="1"/>
  <c r="U52" i="1"/>
  <c r="U13" i="1"/>
  <c r="U14" i="1"/>
  <c r="U46" i="1"/>
  <c r="U23" i="1"/>
  <c r="U24" i="1"/>
  <c r="U26" i="1"/>
  <c r="U4" i="1"/>
  <c r="U27" i="1"/>
  <c r="U45" i="1"/>
  <c r="U22" i="1"/>
  <c r="U49" i="1"/>
  <c r="U25" i="1"/>
  <c r="U8" i="1"/>
  <c r="U31" i="1"/>
  <c r="U34" i="1"/>
  <c r="U5" i="1"/>
  <c r="U6" i="1"/>
  <c r="C83" i="1"/>
  <c r="D83" i="1" s="1"/>
  <c r="C82" i="1"/>
  <c r="D82" i="1" s="1"/>
  <c r="D81" i="1"/>
  <c r="C76" i="1"/>
  <c r="D76" i="1" s="1"/>
  <c r="C75" i="1"/>
  <c r="D75" i="1" s="1"/>
  <c r="C74" i="1"/>
  <c r="D74" i="1" s="1"/>
  <c r="C69" i="1"/>
  <c r="D69" i="1" s="1"/>
  <c r="C68" i="1"/>
  <c r="D68" i="1" s="1"/>
  <c r="C67" i="1"/>
  <c r="D67" i="1" s="1"/>
  <c r="C63" i="1"/>
  <c r="D63" i="1" s="1"/>
  <c r="C84" i="1" l="1"/>
  <c r="D84" i="1" s="1"/>
  <c r="C77" i="1"/>
  <c r="D77" i="1" s="1"/>
  <c r="C70" i="1"/>
  <c r="D70" i="1" s="1"/>
</calcChain>
</file>

<file path=xl/sharedStrings.xml><?xml version="1.0" encoding="utf-8"?>
<sst xmlns="http://schemas.openxmlformats.org/spreadsheetml/2006/main" count="634" uniqueCount="118">
  <si>
    <t xml:space="preserve">NOTE </t>
  </si>
  <si>
    <t>Centre</t>
  </si>
  <si>
    <t>Score possible</t>
  </si>
  <si>
    <t>%</t>
  </si>
  <si>
    <t>Bareme</t>
  </si>
  <si>
    <t>TOTAL</t>
  </si>
  <si>
    <t>toutes</t>
  </si>
  <si>
    <t>RESULTAT</t>
  </si>
  <si>
    <t>nombre</t>
  </si>
  <si>
    <t>MOYENNE</t>
  </si>
  <si>
    <t>100 A 85</t>
  </si>
  <si>
    <t>84,99 à 60</t>
  </si>
  <si>
    <t>INF à 60</t>
  </si>
  <si>
    <t>Total</t>
  </si>
  <si>
    <t>Prise en charge et accompagnement</t>
  </si>
  <si>
    <t>Pertinence de la réponse</t>
  </si>
  <si>
    <t>Expérience Client</t>
  </si>
  <si>
    <t>Nom Prénom</t>
  </si>
  <si>
    <t>Date</t>
  </si>
  <si>
    <t>Identifiant Appel</t>
  </si>
  <si>
    <t>Nom de l'évaluateur</t>
  </si>
  <si>
    <t>Note</t>
  </si>
  <si>
    <t>adrien</t>
  </si>
  <si>
    <t>La Panthère rose</t>
  </si>
  <si>
    <t>USA</t>
  </si>
  <si>
    <t>christian</t>
  </si>
  <si>
    <t>Tarzan</t>
  </si>
  <si>
    <t>adolphe</t>
  </si>
  <si>
    <t>Félix le Chat</t>
  </si>
  <si>
    <t>alphonse</t>
  </si>
  <si>
    <t>Babar</t>
  </si>
  <si>
    <t>antoine</t>
  </si>
  <si>
    <t>tintin</t>
  </si>
  <si>
    <t>boniface</t>
  </si>
  <si>
    <t>France</t>
  </si>
  <si>
    <t>bernard</t>
  </si>
  <si>
    <t>Scooby-Doo</t>
  </si>
  <si>
    <t>bertrand</t>
  </si>
  <si>
    <t>armand</t>
  </si>
  <si>
    <t>ambroise</t>
  </si>
  <si>
    <t>aimé</t>
  </si>
  <si>
    <t>Fred Pierrafeu</t>
  </si>
  <si>
    <t>charlot</t>
  </si>
  <si>
    <t>célestin</t>
  </si>
  <si>
    <t>Le Chat potté</t>
  </si>
  <si>
    <t>aurèle</t>
  </si>
  <si>
    <t>armel</t>
  </si>
  <si>
    <t>christophe</t>
  </si>
  <si>
    <t>auguste</t>
  </si>
  <si>
    <t>brice</t>
  </si>
  <si>
    <t>Angry Kid</t>
  </si>
  <si>
    <t>alexandre</t>
  </si>
  <si>
    <t>bruno</t>
  </si>
  <si>
    <t>alfred</t>
  </si>
  <si>
    <t>charles</t>
  </si>
  <si>
    <t>cesaire</t>
  </si>
  <si>
    <t>absolon</t>
  </si>
  <si>
    <t>achille</t>
  </si>
  <si>
    <t>barnabé</t>
  </si>
  <si>
    <t>arnaud</t>
  </si>
  <si>
    <t>baptiste</t>
  </si>
  <si>
    <t>césar</t>
  </si>
  <si>
    <t>aurelien</t>
  </si>
  <si>
    <t>apollinaire</t>
  </si>
  <si>
    <t>albert</t>
  </si>
  <si>
    <t>anselme</t>
  </si>
  <si>
    <t>aristide</t>
  </si>
  <si>
    <t>amaury</t>
  </si>
  <si>
    <t>anatole</t>
  </si>
  <si>
    <t>andré</t>
  </si>
  <si>
    <t>alexis (1)</t>
  </si>
  <si>
    <t>basile</t>
  </si>
  <si>
    <t>baudouin</t>
  </si>
  <si>
    <t>augustin</t>
  </si>
  <si>
    <t>blaise</t>
  </si>
  <si>
    <t>benjamin</t>
  </si>
  <si>
    <t>abel</t>
  </si>
  <si>
    <t>bastien</t>
  </si>
  <si>
    <t>adam</t>
  </si>
  <si>
    <t>alain</t>
  </si>
  <si>
    <t>benoit</t>
  </si>
  <si>
    <t>barthélémy</t>
  </si>
  <si>
    <t>amédée</t>
  </si>
  <si>
    <t>Canada</t>
  </si>
  <si>
    <t>VAGUE 3</t>
  </si>
  <si>
    <t>VAGUE 2</t>
  </si>
  <si>
    <t>VAGUE 1</t>
  </si>
  <si>
    <t>Accueil du client</t>
  </si>
  <si>
    <t>Conclusion du contact</t>
  </si>
  <si>
    <t>Prise de congé</t>
  </si>
  <si>
    <t>Discours et attitude</t>
  </si>
  <si>
    <t>Directivité</t>
  </si>
  <si>
    <t>Empathie</t>
  </si>
  <si>
    <t>Découverte des attentes du client</t>
  </si>
  <si>
    <t>Historisation de l'appel</t>
  </si>
  <si>
    <t>Promotion selfcare</t>
  </si>
  <si>
    <t xml:space="preserve">DUO </t>
  </si>
  <si>
    <t>Accueil</t>
  </si>
  <si>
    <t xml:space="preserve">Découverte </t>
  </si>
  <si>
    <t>Conclusion</t>
  </si>
  <si>
    <t xml:space="preserve"> congé</t>
  </si>
  <si>
    <t xml:space="preserve">Pertinence </t>
  </si>
  <si>
    <t xml:space="preserve">Historisation </t>
  </si>
  <si>
    <t xml:space="preserve">Promotion </t>
  </si>
  <si>
    <t xml:space="preserve">Discours </t>
  </si>
  <si>
    <t>moyenne</t>
  </si>
  <si>
    <t>MOYENNE DES NOTES</t>
  </si>
  <si>
    <t>DETAILS (par categories)</t>
  </si>
  <si>
    <t>Nombre</t>
  </si>
  <si>
    <t>LEGENDE</t>
  </si>
  <si>
    <t>PEC</t>
  </si>
  <si>
    <t>PDLR</t>
  </si>
  <si>
    <t>EC</t>
  </si>
  <si>
    <t xml:space="preserve"> categorie %</t>
  </si>
  <si>
    <t>Section PEC</t>
  </si>
  <si>
    <t>Section PDLR</t>
  </si>
  <si>
    <t>Section EC</t>
  </si>
  <si>
    <t>AU GLOBAL  (A à 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</si>
</sst>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\ _€_-;\-* #,##0.00\ _€_-;_-* &quot;-&quot;??\ _€_-;_-@_-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theme="1"/>
      <name val="Montserrat"/>
    </font>
    <font>
      <sz val="10"/>
      <color theme="1"/>
      <name val="Montserrat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8"/>
      <color theme="3"/>
      <name val="Calibri"/>
      <family val="2"/>
      <scheme val="minor"/>
    </font>
    <font>
      <sz val="10"/>
      <color theme="3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Nirmala UI"/>
      <family val="2"/>
    </font>
    <font>
      <sz val="8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Nirmala UI"/>
      <family val="2"/>
    </font>
    <font>
      <sz val="14"/>
      <color theme="0"/>
      <name val="Calibri"/>
      <family val="2"/>
      <scheme val="minor"/>
    </font>
    <font>
      <sz val="14"/>
      <name val="Calibri"/>
      <family val="2"/>
      <scheme val="minor"/>
    </font>
    <font>
      <sz val="9"/>
      <name val="Nirmala UI"/>
      <family val="2"/>
    </font>
    <font>
      <sz val="9"/>
      <color theme="1"/>
      <name val="Nirmala UI"/>
      <family val="2"/>
    </font>
    <font>
      <b/>
      <sz val="12"/>
      <color theme="0"/>
      <name val="Nirmala UI"/>
      <family val="2"/>
    </font>
    <font>
      <sz val="10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rgb="FFD9D9D9"/>
      </patternFill>
    </fill>
    <fill>
      <patternFill patternType="solid">
        <fgColor theme="7" tint="0.59999389629810485"/>
        <bgColor rgb="FFD9D9D9"/>
      </patternFill>
    </fill>
    <fill>
      <patternFill patternType="solid">
        <fgColor theme="9" tint="0.59999389629810485"/>
        <bgColor rgb="FFD9D9D9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rgb="FFD9D9D9"/>
      </patternFill>
    </fill>
    <fill>
      <patternFill patternType="solid">
        <fgColor theme="4"/>
        <bgColor rgb="FFFF9900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/>
        <bgColor rgb="FFD9D9D9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/>
        <bgColor theme="4"/>
      </patternFill>
    </fill>
    <fill>
      <patternFill patternType="solid">
        <fgColor theme="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rgb="FFD9D9D9"/>
      </patternFill>
    </fill>
    <fill>
      <patternFill patternType="solid">
        <fgColor theme="8" tint="-0.499984740745262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hair">
        <color theme="0"/>
      </left>
      <right style="hair">
        <color theme="0"/>
      </right>
      <top style="hair">
        <color theme="0"/>
      </top>
      <bottom style="hair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hair">
        <color theme="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41">
    <xf numFmtId="0" fontId="0" fillId="0" borderId="0" xfId="0"/>
    <xf numFmtId="0" fontId="0" fillId="2" borderId="0" xfId="0" applyFill="1" applyBorder="1"/>
    <xf numFmtId="0" fontId="2" fillId="0" borderId="0" xfId="0" applyFont="1" applyAlignment="1">
      <alignment horizontal="center" vertical="center"/>
    </xf>
    <xf numFmtId="0" fontId="5" fillId="0" borderId="0" xfId="0" applyFont="1"/>
    <xf numFmtId="0" fontId="5" fillId="0" borderId="8" xfId="0" applyFont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 wrapText="1"/>
    </xf>
    <xf numFmtId="0" fontId="7" fillId="9" borderId="10" xfId="0" applyFont="1" applyFill="1" applyBorder="1" applyAlignment="1">
      <alignment horizontal="center" vertical="center" wrapText="1"/>
    </xf>
    <xf numFmtId="14" fontId="7" fillId="9" borderId="11" xfId="0" applyNumberFormat="1" applyFont="1" applyFill="1" applyBorder="1" applyAlignment="1">
      <alignment horizontal="center" vertical="center" wrapText="1"/>
    </xf>
    <xf numFmtId="0" fontId="7" fillId="9" borderId="11" xfId="0" applyFont="1" applyFill="1" applyBorder="1" applyAlignment="1">
      <alignment horizontal="center" vertical="center" wrapText="1"/>
    </xf>
    <xf numFmtId="0" fontId="7" fillId="9" borderId="12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/>
    </xf>
    <xf numFmtId="0" fontId="9" fillId="13" borderId="16" xfId="0" applyFont="1" applyFill="1" applyBorder="1" applyAlignment="1">
      <alignment horizontal="center" vertical="center"/>
    </xf>
    <xf numFmtId="14" fontId="9" fillId="13" borderId="16" xfId="0" applyNumberFormat="1" applyFont="1" applyFill="1" applyBorder="1" applyAlignment="1">
      <alignment horizontal="center" vertical="center"/>
    </xf>
    <xf numFmtId="0" fontId="8" fillId="10" borderId="15" xfId="0" applyNumberFormat="1" applyFont="1" applyFill="1" applyBorder="1" applyAlignment="1">
      <alignment horizontal="center" vertical="center"/>
    </xf>
    <xf numFmtId="0" fontId="8" fillId="11" borderId="15" xfId="0" applyNumberFormat="1" applyFont="1" applyFill="1" applyBorder="1" applyAlignment="1">
      <alignment horizontal="center" vertical="center"/>
    </xf>
    <xf numFmtId="0" fontId="8" fillId="12" borderId="15" xfId="0" applyNumberFormat="1" applyFont="1" applyFill="1" applyBorder="1" applyAlignment="1">
      <alignment horizontal="center" vertical="center"/>
    </xf>
    <xf numFmtId="0" fontId="10" fillId="16" borderId="18" xfId="0" applyFont="1" applyFill="1" applyBorder="1" applyAlignment="1">
      <alignment horizontal="center" vertical="center" wrapText="1"/>
    </xf>
    <xf numFmtId="0" fontId="9" fillId="13" borderId="19" xfId="0" applyFont="1" applyFill="1" applyBorder="1" applyAlignment="1">
      <alignment horizontal="center" vertical="center"/>
    </xf>
    <xf numFmtId="14" fontId="9" fillId="13" borderId="19" xfId="0" applyNumberFormat="1" applyFont="1" applyFill="1" applyBorder="1" applyAlignment="1">
      <alignment horizontal="center" vertical="center"/>
    </xf>
    <xf numFmtId="0" fontId="5" fillId="17" borderId="18" xfId="0" applyFont="1" applyFill="1" applyBorder="1" applyAlignment="1">
      <alignment horizontal="center" vertical="center"/>
    </xf>
    <xf numFmtId="0" fontId="9" fillId="13" borderId="19" xfId="0" applyFont="1" applyFill="1" applyBorder="1" applyAlignment="1" applyProtection="1">
      <alignment horizontal="center" vertical="center"/>
    </xf>
    <xf numFmtId="14" fontId="9" fillId="13" borderId="19" xfId="0" applyNumberFormat="1" applyFont="1" applyFill="1" applyBorder="1" applyAlignment="1" applyProtection="1">
      <alignment horizontal="center" vertical="center"/>
    </xf>
    <xf numFmtId="0" fontId="11" fillId="6" borderId="18" xfId="0" applyFont="1" applyFill="1" applyBorder="1" applyAlignment="1">
      <alignment horizontal="center" vertical="center"/>
    </xf>
    <xf numFmtId="0" fontId="5" fillId="11" borderId="18" xfId="0" applyFont="1" applyFill="1" applyBorder="1" applyAlignment="1">
      <alignment horizontal="center" vertical="center"/>
    </xf>
    <xf numFmtId="0" fontId="11" fillId="7" borderId="18" xfId="0" applyFont="1" applyFill="1" applyBorder="1" applyAlignment="1">
      <alignment horizontal="center" vertical="center"/>
    </xf>
    <xf numFmtId="0" fontId="5" fillId="12" borderId="18" xfId="0" applyFont="1" applyFill="1" applyBorder="1" applyAlignment="1">
      <alignment horizontal="center" vertical="center"/>
    </xf>
    <xf numFmtId="0" fontId="9" fillId="13" borderId="20" xfId="0" applyFont="1" applyFill="1" applyBorder="1" applyAlignment="1" applyProtection="1">
      <alignment horizontal="center" vertical="center"/>
    </xf>
    <xf numFmtId="14" fontId="9" fillId="13" borderId="20" xfId="0" applyNumberFormat="1" applyFont="1" applyFill="1" applyBorder="1" applyAlignment="1">
      <alignment horizontal="center" vertical="center"/>
    </xf>
    <xf numFmtId="0" fontId="9" fillId="13" borderId="20" xfId="0" applyFont="1" applyFill="1" applyBorder="1" applyAlignment="1">
      <alignment horizontal="center" vertical="center"/>
    </xf>
    <xf numFmtId="0" fontId="11" fillId="20" borderId="18" xfId="0" applyFont="1" applyFill="1" applyBorder="1" applyAlignment="1">
      <alignment horizontal="center" vertical="center"/>
    </xf>
    <xf numFmtId="0" fontId="0" fillId="0" borderId="0" xfId="0" applyBorder="1"/>
    <xf numFmtId="0" fontId="5" fillId="2" borderId="0" xfId="0" applyFont="1" applyFill="1" applyBorder="1"/>
    <xf numFmtId="0" fontId="5" fillId="0" borderId="0" xfId="0" applyNumberFormat="1" applyFont="1" applyAlignment="1">
      <alignment horizontal="centerContinuous" vertical="top"/>
    </xf>
    <xf numFmtId="0" fontId="5" fillId="0" borderId="0" xfId="0" applyNumberFormat="1" applyFont="1"/>
    <xf numFmtId="0" fontId="0" fillId="0" borderId="0" xfId="0" applyAlignment="1">
      <alignment horizontal="centerContinuous" vertical="top"/>
    </xf>
    <xf numFmtId="0" fontId="0" fillId="0" borderId="0" xfId="0" applyFill="1" applyAlignment="1">
      <alignment horizontal="center" vertical="center"/>
    </xf>
    <xf numFmtId="10" fontId="0" fillId="0" borderId="0" xfId="0" applyNumberFormat="1" applyFill="1" applyAlignment="1">
      <alignment horizontal="center" vertical="center"/>
    </xf>
    <xf numFmtId="0" fontId="12" fillId="0" borderId="0" xfId="0" applyFont="1"/>
    <xf numFmtId="0" fontId="12" fillId="0" borderId="0" xfId="0" applyFont="1" applyFill="1" applyAlignment="1">
      <alignment horizontal="center" vertical="center"/>
    </xf>
    <xf numFmtId="0" fontId="0" fillId="0" borderId="0" xfId="0" applyFill="1"/>
    <xf numFmtId="0" fontId="12" fillId="0" borderId="0" xfId="0" applyFont="1" applyFill="1"/>
    <xf numFmtId="2" fontId="0" fillId="0" borderId="0" xfId="0" applyNumberFormat="1"/>
    <xf numFmtId="2" fontId="7" fillId="9" borderId="13" xfId="1" applyNumberFormat="1" applyFont="1" applyFill="1" applyBorder="1" applyAlignment="1">
      <alignment horizontal="center" vertical="center" wrapText="1"/>
    </xf>
    <xf numFmtId="2" fontId="5" fillId="0" borderId="0" xfId="0" applyNumberFormat="1" applyFont="1"/>
    <xf numFmtId="2" fontId="0" fillId="0" borderId="0" xfId="0" applyNumberFormat="1" applyFill="1" applyAlignment="1">
      <alignment horizontal="center" vertical="center"/>
    </xf>
    <xf numFmtId="2" fontId="0" fillId="0" borderId="0" xfId="2" applyNumberFormat="1" applyFont="1" applyFill="1" applyAlignment="1">
      <alignment horizontal="center" vertical="center"/>
    </xf>
    <xf numFmtId="2" fontId="12" fillId="0" borderId="0" xfId="0" applyNumberFormat="1" applyFont="1" applyFill="1"/>
    <xf numFmtId="0" fontId="3" fillId="3" borderId="1" xfId="0" applyFont="1" applyFill="1" applyBorder="1" applyAlignment="1">
      <alignment horizontal="centerContinuous" vertical="center" shrinkToFit="1"/>
    </xf>
    <xf numFmtId="0" fontId="3" fillId="3" borderId="2" xfId="0" applyFont="1" applyFill="1" applyBorder="1" applyAlignment="1">
      <alignment horizontal="centerContinuous" vertical="center" shrinkToFit="1"/>
    </xf>
    <xf numFmtId="0" fontId="3" fillId="3" borderId="3" xfId="0" applyFont="1" applyFill="1" applyBorder="1" applyAlignment="1">
      <alignment horizontal="centerContinuous" vertical="center" shrinkToFit="1"/>
    </xf>
    <xf numFmtId="0" fontId="4" fillId="4" borderId="1" xfId="0" applyFont="1" applyFill="1" applyBorder="1" applyAlignment="1">
      <alignment horizontal="centerContinuous" vertical="center" shrinkToFit="1"/>
    </xf>
    <xf numFmtId="0" fontId="4" fillId="4" borderId="3" xfId="0" applyFont="1" applyFill="1" applyBorder="1" applyAlignment="1">
      <alignment horizontal="centerContinuous" vertical="center" shrinkToFit="1"/>
    </xf>
    <xf numFmtId="0" fontId="4" fillId="5" borderId="1" xfId="0" applyFont="1" applyFill="1" applyBorder="1" applyAlignment="1">
      <alignment horizontal="centerContinuous" vertical="center" shrinkToFit="1"/>
    </xf>
    <xf numFmtId="0" fontId="4" fillId="5" borderId="2" xfId="0" applyFont="1" applyFill="1" applyBorder="1" applyAlignment="1">
      <alignment horizontal="centerContinuous" vertical="center" shrinkToFit="1"/>
    </xf>
    <xf numFmtId="0" fontId="4" fillId="5" borderId="3" xfId="0" applyFont="1" applyFill="1" applyBorder="1" applyAlignment="1">
      <alignment horizontal="centerContinuous" vertical="center" shrinkToFit="1"/>
    </xf>
    <xf numFmtId="0" fontId="8" fillId="12" borderId="17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Continuous" vertical="center" shrinkToFit="1"/>
    </xf>
    <xf numFmtId="0" fontId="8" fillId="0" borderId="0" xfId="0" applyNumberFormat="1" applyFont="1" applyFill="1" applyBorder="1" applyAlignment="1">
      <alignment horizontal="center" vertical="center"/>
    </xf>
    <xf numFmtId="0" fontId="5" fillId="0" borderId="0" xfId="0" applyNumberFormat="1" applyFont="1" applyFill="1"/>
    <xf numFmtId="2" fontId="9" fillId="7" borderId="20" xfId="1" applyNumberFormat="1" applyFont="1" applyFill="1" applyBorder="1" applyAlignment="1">
      <alignment horizontal="center" vertical="center"/>
    </xf>
    <xf numFmtId="2" fontId="9" fillId="7" borderId="16" xfId="1" applyNumberFormat="1" applyFont="1" applyFill="1" applyBorder="1" applyAlignment="1">
      <alignment horizontal="center" vertical="center"/>
    </xf>
    <xf numFmtId="2" fontId="9" fillId="7" borderId="19" xfId="1" applyNumberFormat="1" applyFont="1" applyFill="1" applyBorder="1" applyAlignment="1">
      <alignment horizontal="center" vertical="center"/>
    </xf>
    <xf numFmtId="2" fontId="9" fillId="18" borderId="19" xfId="1" applyNumberFormat="1" applyFont="1" applyFill="1" applyBorder="1" applyAlignment="1">
      <alignment horizontal="center" vertical="center"/>
    </xf>
    <xf numFmtId="2" fontId="9" fillId="18" borderId="20" xfId="1" applyNumberFormat="1" applyFont="1" applyFill="1" applyBorder="1" applyAlignment="1">
      <alignment horizontal="center" vertical="center"/>
    </xf>
    <xf numFmtId="0" fontId="5" fillId="6" borderId="22" xfId="0" applyNumberFormat="1" applyFont="1" applyFill="1" applyBorder="1" applyAlignment="1">
      <alignment horizontal="center" vertical="center"/>
    </xf>
    <xf numFmtId="0" fontId="5" fillId="10" borderId="23" xfId="0" applyNumberFormat="1" applyFont="1" applyFill="1" applyBorder="1" applyAlignment="1">
      <alignment horizontal="center" vertical="center"/>
    </xf>
    <xf numFmtId="0" fontId="5" fillId="7" borderId="22" xfId="0" applyNumberFormat="1" applyFont="1" applyFill="1" applyBorder="1" applyAlignment="1">
      <alignment horizontal="center" vertical="center"/>
    </xf>
    <xf numFmtId="0" fontId="8" fillId="11" borderId="24" xfId="0" applyNumberFormat="1" applyFont="1" applyFill="1" applyBorder="1" applyAlignment="1">
      <alignment horizontal="center" vertical="center"/>
    </xf>
    <xf numFmtId="0" fontId="5" fillId="8" borderId="25" xfId="0" applyNumberFormat="1" applyFont="1" applyFill="1" applyBorder="1" applyAlignment="1">
      <alignment horizontal="center" vertical="center"/>
    </xf>
    <xf numFmtId="0" fontId="5" fillId="12" borderId="24" xfId="0" applyNumberFormat="1" applyFont="1" applyFill="1" applyBorder="1" applyAlignment="1">
      <alignment horizontal="center" vertical="center"/>
    </xf>
    <xf numFmtId="0" fontId="5" fillId="0" borderId="26" xfId="0" quotePrefix="1" applyFont="1" applyBorder="1" applyAlignment="1">
      <alignment horizontal="center" vertical="center"/>
    </xf>
    <xf numFmtId="0" fontId="8" fillId="12" borderId="27" xfId="0" applyNumberFormat="1" applyFont="1" applyFill="1" applyBorder="1" applyAlignment="1">
      <alignment horizontal="center" vertical="center"/>
    </xf>
    <xf numFmtId="0" fontId="0" fillId="7" borderId="26" xfId="0" applyFill="1" applyBorder="1" applyAlignment="1">
      <alignment horizontal="center"/>
    </xf>
    <xf numFmtId="0" fontId="0" fillId="18" borderId="26" xfId="0" applyFill="1" applyBorder="1" applyAlignment="1">
      <alignment horizontal="center"/>
    </xf>
    <xf numFmtId="0" fontId="0" fillId="18" borderId="14" xfId="0" applyFill="1" applyBorder="1" applyAlignment="1">
      <alignment horizontal="center"/>
    </xf>
    <xf numFmtId="0" fontId="5" fillId="10" borderId="13" xfId="1" applyNumberFormat="1" applyFont="1" applyFill="1" applyBorder="1" applyAlignment="1">
      <alignment horizontal="center" vertical="center"/>
    </xf>
    <xf numFmtId="10" fontId="5" fillId="10" borderId="28" xfId="1" applyNumberFormat="1" applyFont="1" applyFill="1" applyBorder="1" applyAlignment="1">
      <alignment horizontal="center" vertical="center"/>
    </xf>
    <xf numFmtId="0" fontId="5" fillId="10" borderId="29" xfId="1" applyNumberFormat="1" applyFont="1" applyFill="1" applyBorder="1" applyAlignment="1">
      <alignment horizontal="center" vertical="center"/>
    </xf>
    <xf numFmtId="10" fontId="5" fillId="10" borderId="30" xfId="1" applyNumberFormat="1" applyFont="1" applyFill="1" applyBorder="1" applyAlignment="1">
      <alignment horizontal="center" vertical="center"/>
    </xf>
    <xf numFmtId="0" fontId="5" fillId="10" borderId="31" xfId="1" applyNumberFormat="1" applyFont="1" applyFill="1" applyBorder="1" applyAlignment="1">
      <alignment horizontal="center" vertical="center"/>
    </xf>
    <xf numFmtId="10" fontId="5" fillId="10" borderId="32" xfId="1" applyNumberFormat="1" applyFont="1" applyFill="1" applyBorder="1" applyAlignment="1">
      <alignment horizontal="center" vertical="center"/>
    </xf>
    <xf numFmtId="0" fontId="5" fillId="11" borderId="13" xfId="1" applyNumberFormat="1" applyFont="1" applyFill="1" applyBorder="1" applyAlignment="1">
      <alignment horizontal="center" vertical="center"/>
    </xf>
    <xf numFmtId="10" fontId="5" fillId="11" borderId="28" xfId="1" applyNumberFormat="1" applyFont="1" applyFill="1" applyBorder="1" applyAlignment="1">
      <alignment horizontal="center" vertical="center"/>
    </xf>
    <xf numFmtId="0" fontId="5" fillId="11" borderId="29" xfId="1" applyNumberFormat="1" applyFont="1" applyFill="1" applyBorder="1" applyAlignment="1">
      <alignment horizontal="center" vertical="center"/>
    </xf>
    <xf numFmtId="10" fontId="5" fillId="11" borderId="30" xfId="1" applyNumberFormat="1" applyFont="1" applyFill="1" applyBorder="1" applyAlignment="1">
      <alignment horizontal="center" vertical="center"/>
    </xf>
    <xf numFmtId="0" fontId="5" fillId="11" borderId="31" xfId="1" applyNumberFormat="1" applyFont="1" applyFill="1" applyBorder="1" applyAlignment="1">
      <alignment horizontal="center" vertical="center"/>
    </xf>
    <xf numFmtId="10" fontId="5" fillId="11" borderId="32" xfId="1" applyNumberFormat="1" applyFont="1" applyFill="1" applyBorder="1" applyAlignment="1">
      <alignment horizontal="center" vertical="center"/>
    </xf>
    <xf numFmtId="0" fontId="5" fillId="12" borderId="13" xfId="1" applyNumberFormat="1" applyFont="1" applyFill="1" applyBorder="1" applyAlignment="1">
      <alignment horizontal="center" vertical="center"/>
    </xf>
    <xf numFmtId="10" fontId="5" fillId="12" borderId="28" xfId="1" applyNumberFormat="1" applyFont="1" applyFill="1" applyBorder="1" applyAlignment="1">
      <alignment horizontal="center" vertical="center"/>
    </xf>
    <xf numFmtId="0" fontId="5" fillId="12" borderId="29" xfId="1" applyNumberFormat="1" applyFont="1" applyFill="1" applyBorder="1" applyAlignment="1">
      <alignment horizontal="center" vertical="center"/>
    </xf>
    <xf numFmtId="10" fontId="5" fillId="12" borderId="30" xfId="1" applyNumberFormat="1" applyFont="1" applyFill="1" applyBorder="1" applyAlignment="1">
      <alignment horizontal="center" vertical="center"/>
    </xf>
    <xf numFmtId="0" fontId="5" fillId="12" borderId="31" xfId="1" applyNumberFormat="1" applyFont="1" applyFill="1" applyBorder="1" applyAlignment="1">
      <alignment horizontal="center" vertical="center"/>
    </xf>
    <xf numFmtId="10" fontId="5" fillId="12" borderId="32" xfId="1" applyNumberFormat="1" applyFont="1" applyFill="1" applyBorder="1" applyAlignment="1">
      <alignment horizontal="center" vertical="center"/>
    </xf>
    <xf numFmtId="0" fontId="5" fillId="14" borderId="28" xfId="1" applyNumberFormat="1" applyFont="1" applyFill="1" applyBorder="1" applyAlignment="1">
      <alignment horizontal="center" vertical="center"/>
    </xf>
    <xf numFmtId="0" fontId="5" fillId="14" borderId="30" xfId="1" applyNumberFormat="1" applyFont="1" applyFill="1" applyBorder="1" applyAlignment="1">
      <alignment horizontal="center" vertical="center"/>
    </xf>
    <xf numFmtId="2" fontId="9" fillId="19" borderId="16" xfId="1" applyNumberFormat="1" applyFont="1" applyFill="1" applyBorder="1" applyAlignment="1">
      <alignment horizontal="center" vertical="center"/>
    </xf>
    <xf numFmtId="2" fontId="9" fillId="19" borderId="19" xfId="1" applyNumberFormat="1" applyFont="1" applyFill="1" applyBorder="1" applyAlignment="1">
      <alignment horizontal="center" vertical="center"/>
    </xf>
    <xf numFmtId="2" fontId="9" fillId="19" borderId="20" xfId="1" applyNumberFormat="1" applyFont="1" applyFill="1" applyBorder="1" applyAlignment="1">
      <alignment horizontal="center" vertical="center"/>
    </xf>
    <xf numFmtId="0" fontId="0" fillId="19" borderId="8" xfId="0" applyFill="1" applyBorder="1" applyAlignment="1">
      <alignment horizontal="center"/>
    </xf>
    <xf numFmtId="0" fontId="0" fillId="19" borderId="26" xfId="0" applyFill="1" applyBorder="1" applyAlignment="1">
      <alignment horizontal="center"/>
    </xf>
    <xf numFmtId="0" fontId="0" fillId="19" borderId="14" xfId="0" applyFill="1" applyBorder="1" applyAlignment="1">
      <alignment horizontal="center"/>
    </xf>
    <xf numFmtId="0" fontId="6" fillId="2" borderId="0" xfId="0" applyFont="1" applyFill="1" applyBorder="1"/>
    <xf numFmtId="0" fontId="6" fillId="0" borderId="0" xfId="0" applyFont="1"/>
    <xf numFmtId="0" fontId="13" fillId="0" borderId="0" xfId="0" applyFont="1" applyFill="1" applyAlignment="1">
      <alignment horizontal="center" vertical="center" wrapText="1"/>
    </xf>
    <xf numFmtId="0" fontId="6" fillId="0" borderId="0" xfId="0" applyNumberFormat="1" applyFont="1"/>
    <xf numFmtId="0" fontId="6" fillId="0" borderId="0" xfId="0" applyNumberFormat="1" applyFont="1" applyFill="1"/>
    <xf numFmtId="0" fontId="6" fillId="0" borderId="0" xfId="0" applyFont="1" applyFill="1"/>
    <xf numFmtId="0" fontId="3" fillId="3" borderId="1" xfId="0" applyFont="1" applyFill="1" applyBorder="1" applyAlignment="1">
      <alignment horizontal="center" vertical="center" shrinkToFit="1"/>
    </xf>
    <xf numFmtId="0" fontId="3" fillId="3" borderId="2" xfId="0" applyFont="1" applyFill="1" applyBorder="1" applyAlignment="1">
      <alignment horizontal="center" vertical="center" shrinkToFit="1"/>
    </xf>
    <xf numFmtId="0" fontId="3" fillId="3" borderId="3" xfId="0" applyFont="1" applyFill="1" applyBorder="1" applyAlignment="1">
      <alignment horizontal="center" vertical="center" shrinkToFit="1"/>
    </xf>
    <xf numFmtId="0" fontId="4" fillId="4" borderId="1" xfId="0" applyFont="1" applyFill="1" applyBorder="1" applyAlignment="1">
      <alignment horizontal="center" vertical="center" shrinkToFit="1"/>
    </xf>
    <xf numFmtId="0" fontId="4" fillId="4" borderId="3" xfId="0" applyFont="1" applyFill="1" applyBorder="1" applyAlignment="1">
      <alignment horizontal="center" vertical="center" shrinkToFit="1"/>
    </xf>
    <xf numFmtId="0" fontId="4" fillId="5" borderId="1" xfId="0" applyFont="1" applyFill="1" applyBorder="1" applyAlignment="1">
      <alignment horizontal="center" vertical="center" shrinkToFit="1"/>
    </xf>
    <xf numFmtId="0" fontId="4" fillId="5" borderId="2" xfId="0" applyFont="1" applyFill="1" applyBorder="1" applyAlignment="1">
      <alignment horizontal="center" vertical="center" shrinkToFit="1"/>
    </xf>
    <xf numFmtId="0" fontId="4" fillId="5" borderId="3" xfId="0" applyFont="1" applyFill="1" applyBorder="1" applyAlignment="1">
      <alignment horizontal="center" vertical="center" shrinkToFit="1"/>
    </xf>
    <xf numFmtId="0" fontId="4" fillId="0" borderId="0" xfId="0" applyFont="1" applyFill="1" applyBorder="1" applyAlignment="1">
      <alignment horizontal="center" vertical="center" shrinkToFit="1"/>
    </xf>
    <xf numFmtId="0" fontId="5" fillId="0" borderId="0" xfId="0" applyNumberFormat="1" applyFont="1" applyAlignment="1">
      <alignment horizontal="center" vertical="top"/>
    </xf>
    <xf numFmtId="0" fontId="9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9" fillId="13" borderId="34" xfId="0" applyFont="1" applyFill="1" applyBorder="1" applyAlignment="1">
      <alignment horizontal="center" vertical="center"/>
    </xf>
    <xf numFmtId="14" fontId="9" fillId="13" borderId="34" xfId="0" applyNumberFormat="1" applyFont="1" applyFill="1" applyBorder="1" applyAlignment="1">
      <alignment horizontal="center" vertical="center"/>
    </xf>
    <xf numFmtId="2" fontId="9" fillId="19" borderId="34" xfId="1" applyNumberFormat="1" applyFont="1" applyFill="1" applyBorder="1" applyAlignment="1">
      <alignment horizontal="center" vertical="center"/>
    </xf>
    <xf numFmtId="0" fontId="8" fillId="10" borderId="9" xfId="0" applyNumberFormat="1" applyFont="1" applyFill="1" applyBorder="1" applyAlignment="1">
      <alignment horizontal="center" vertical="center"/>
    </xf>
    <xf numFmtId="0" fontId="8" fillId="11" borderId="9" xfId="0" applyNumberFormat="1" applyFont="1" applyFill="1" applyBorder="1" applyAlignment="1">
      <alignment horizontal="center" vertical="center"/>
    </xf>
    <xf numFmtId="0" fontId="8" fillId="12" borderId="9" xfId="0" applyNumberFormat="1" applyFont="1" applyFill="1" applyBorder="1" applyAlignment="1">
      <alignment horizontal="center" vertical="center"/>
    </xf>
    <xf numFmtId="0" fontId="9" fillId="13" borderId="35" xfId="0" applyFont="1" applyFill="1" applyBorder="1" applyAlignment="1">
      <alignment horizontal="center" vertical="center"/>
    </xf>
    <xf numFmtId="14" fontId="9" fillId="13" borderId="35" xfId="0" applyNumberFormat="1" applyFont="1" applyFill="1" applyBorder="1" applyAlignment="1">
      <alignment horizontal="center" vertical="center"/>
    </xf>
    <xf numFmtId="2" fontId="9" fillId="7" borderId="35" xfId="1" applyNumberFormat="1" applyFont="1" applyFill="1" applyBorder="1" applyAlignment="1">
      <alignment horizontal="center" vertical="center"/>
    </xf>
    <xf numFmtId="0" fontId="8" fillId="10" borderId="36" xfId="0" applyNumberFormat="1" applyFont="1" applyFill="1" applyBorder="1" applyAlignment="1">
      <alignment horizontal="center" vertical="center"/>
    </xf>
    <xf numFmtId="0" fontId="8" fillId="11" borderId="36" xfId="0" applyNumberFormat="1" applyFont="1" applyFill="1" applyBorder="1" applyAlignment="1">
      <alignment horizontal="center" vertical="center"/>
    </xf>
    <xf numFmtId="0" fontId="8" fillId="12" borderId="36" xfId="0" applyNumberFormat="1" applyFont="1" applyFill="1" applyBorder="1" applyAlignment="1">
      <alignment horizontal="center" vertical="center"/>
    </xf>
    <xf numFmtId="0" fontId="8" fillId="12" borderId="37" xfId="0" applyNumberFormat="1" applyFont="1" applyFill="1" applyBorder="1" applyAlignment="1">
      <alignment horizontal="center" vertical="center"/>
    </xf>
    <xf numFmtId="14" fontId="9" fillId="0" borderId="0" xfId="0" applyNumberFormat="1" applyFont="1" applyFill="1" applyBorder="1" applyAlignment="1">
      <alignment horizontal="center" vertical="center"/>
    </xf>
    <xf numFmtId="2" fontId="9" fillId="0" borderId="0" xfId="1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5" fillId="0" borderId="0" xfId="1" applyNumberFormat="1" applyFont="1" applyFill="1" applyBorder="1" applyAlignment="1">
      <alignment horizontal="center" vertical="center"/>
    </xf>
    <xf numFmtId="10" fontId="5" fillId="0" borderId="0" xfId="1" applyNumberFormat="1" applyFont="1" applyFill="1" applyBorder="1" applyAlignment="1">
      <alignment horizontal="center" vertical="center"/>
    </xf>
    <xf numFmtId="2" fontId="9" fillId="7" borderId="34" xfId="1" applyNumberFormat="1" applyFont="1" applyFill="1" applyBorder="1" applyAlignment="1">
      <alignment horizontal="center" vertical="center"/>
    </xf>
    <xf numFmtId="0" fontId="9" fillId="13" borderId="35" xfId="0" applyFont="1" applyFill="1" applyBorder="1" applyAlignment="1" applyProtection="1">
      <alignment horizontal="center" vertical="center"/>
    </xf>
    <xf numFmtId="2" fontId="9" fillId="18" borderId="35" xfId="1" applyNumberFormat="1" applyFont="1" applyFill="1" applyBorder="1" applyAlignment="1">
      <alignment horizontal="center" vertical="center"/>
    </xf>
    <xf numFmtId="10" fontId="8" fillId="0" borderId="0" xfId="2" applyNumberFormat="1" applyFont="1" applyFill="1" applyBorder="1" applyAlignment="1">
      <alignment horizontal="center" vertical="center"/>
    </xf>
    <xf numFmtId="2" fontId="5" fillId="0" borderId="0" xfId="1" applyNumberFormat="1" applyFont="1" applyFill="1" applyBorder="1" applyAlignment="1">
      <alignment horizontal="center" vertical="center"/>
    </xf>
    <xf numFmtId="10" fontId="15" fillId="21" borderId="0" xfId="1" applyNumberFormat="1" applyFont="1" applyFill="1" applyBorder="1" applyAlignment="1">
      <alignment horizontal="center" vertical="center"/>
    </xf>
    <xf numFmtId="0" fontId="14" fillId="22" borderId="15" xfId="0" applyNumberFormat="1" applyFont="1" applyFill="1" applyBorder="1" applyAlignment="1">
      <alignment horizontal="center" vertical="center"/>
    </xf>
    <xf numFmtId="0" fontId="14" fillId="22" borderId="13" xfId="1" applyNumberFormat="1" applyFont="1" applyFill="1" applyBorder="1" applyAlignment="1">
      <alignment horizontal="center" vertical="center"/>
    </xf>
    <xf numFmtId="0" fontId="14" fillId="22" borderId="18" xfId="0" applyFont="1" applyFill="1" applyBorder="1" applyAlignment="1">
      <alignment horizontal="center" vertical="center"/>
    </xf>
    <xf numFmtId="0" fontId="14" fillId="23" borderId="18" xfId="0" applyFont="1" applyFill="1" applyBorder="1" applyAlignment="1">
      <alignment horizontal="center" vertical="center" wrapText="1"/>
    </xf>
    <xf numFmtId="2" fontId="9" fillId="24" borderId="0" xfId="1" applyNumberFormat="1" applyFont="1" applyFill="1" applyBorder="1" applyAlignment="1">
      <alignment horizontal="center" vertical="center"/>
    </xf>
    <xf numFmtId="0" fontId="0" fillId="21" borderId="0" xfId="0" applyFill="1"/>
    <xf numFmtId="0" fontId="5" fillId="21" borderId="0" xfId="0" applyNumberFormat="1" applyFont="1" applyFill="1"/>
    <xf numFmtId="0" fontId="6" fillId="21" borderId="0" xfId="0" applyFont="1" applyFill="1"/>
    <xf numFmtId="0" fontId="12" fillId="21" borderId="0" xfId="0" applyFont="1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2" fontId="0" fillId="14" borderId="0" xfId="0" applyNumberFormat="1" applyFill="1" applyAlignment="1">
      <alignment horizontal="center" vertical="center"/>
    </xf>
    <xf numFmtId="10" fontId="0" fillId="11" borderId="0" xfId="2" applyNumberFormat="1" applyFont="1" applyFill="1" applyAlignment="1">
      <alignment horizontal="center" vertical="center"/>
    </xf>
    <xf numFmtId="0" fontId="13" fillId="14" borderId="0" xfId="0" applyFont="1" applyFill="1" applyAlignment="1">
      <alignment horizontal="center" vertical="center" wrapText="1"/>
    </xf>
    <xf numFmtId="2" fontId="13" fillId="14" borderId="0" xfId="0" applyNumberFormat="1" applyFont="1" applyFill="1" applyAlignment="1">
      <alignment horizontal="center" vertical="center" wrapText="1"/>
    </xf>
    <xf numFmtId="0" fontId="12" fillId="14" borderId="0" xfId="0" applyFont="1" applyFill="1" applyAlignment="1">
      <alignment horizontal="center" vertical="center"/>
    </xf>
    <xf numFmtId="10" fontId="0" fillId="11" borderId="0" xfId="0" applyNumberFormat="1" applyFill="1" applyAlignment="1">
      <alignment horizontal="center" vertical="center"/>
    </xf>
    <xf numFmtId="10" fontId="12" fillId="11" borderId="0" xfId="2" applyNumberFormat="1" applyFont="1" applyFill="1" applyAlignment="1">
      <alignment horizontal="center" vertical="center"/>
    </xf>
    <xf numFmtId="0" fontId="12" fillId="11" borderId="0" xfId="0" applyFont="1" applyFill="1" applyAlignment="1">
      <alignment horizontal="center" vertical="center"/>
    </xf>
    <xf numFmtId="10" fontId="5" fillId="21" borderId="28" xfId="1" applyNumberFormat="1" applyFont="1" applyFill="1" applyBorder="1" applyAlignment="1">
      <alignment horizontal="center" vertical="center"/>
    </xf>
    <xf numFmtId="10" fontId="5" fillId="21" borderId="30" xfId="1" applyNumberFormat="1" applyFont="1" applyFill="1" applyBorder="1" applyAlignment="1">
      <alignment horizontal="center" vertical="center"/>
    </xf>
    <xf numFmtId="10" fontId="5" fillId="21" borderId="32" xfId="1" applyNumberFormat="1" applyFont="1" applyFill="1" applyBorder="1" applyAlignment="1">
      <alignment horizontal="center" vertical="center"/>
    </xf>
    <xf numFmtId="0" fontId="5" fillId="7" borderId="4" xfId="0" applyNumberFormat="1" applyFont="1" applyFill="1" applyBorder="1" applyAlignment="1">
      <alignment horizontal="center" vertical="center" wrapText="1" shrinkToFit="1"/>
    </xf>
    <xf numFmtId="0" fontId="5" fillId="7" borderId="6" xfId="0" applyNumberFormat="1" applyFont="1" applyFill="1" applyBorder="1" applyAlignment="1">
      <alignment horizontal="center" vertical="center" wrapText="1" shrinkToFit="1"/>
    </xf>
    <xf numFmtId="0" fontId="5" fillId="8" borderId="7" xfId="0" applyNumberFormat="1" applyFont="1" applyFill="1" applyBorder="1" applyAlignment="1">
      <alignment horizontal="center" vertical="center" wrapText="1" shrinkToFit="1"/>
    </xf>
    <xf numFmtId="0" fontId="5" fillId="8" borderId="6" xfId="0" applyNumberFormat="1" applyFont="1" applyFill="1" applyBorder="1" applyAlignment="1">
      <alignment horizontal="center" vertical="center" wrapText="1" shrinkToFit="1"/>
    </xf>
    <xf numFmtId="0" fontId="5" fillId="6" borderId="4" xfId="0" applyNumberFormat="1" applyFont="1" applyFill="1" applyBorder="1" applyAlignment="1">
      <alignment horizontal="center" vertical="center" wrapText="1" shrinkToFit="1"/>
    </xf>
    <xf numFmtId="0" fontId="5" fillId="6" borderId="5" xfId="0" applyNumberFormat="1" applyFont="1" applyFill="1" applyBorder="1" applyAlignment="1">
      <alignment horizontal="center" vertical="center" wrapText="1" shrinkToFit="1"/>
    </xf>
    <xf numFmtId="0" fontId="10" fillId="15" borderId="0" xfId="0" applyFont="1" applyFill="1" applyBorder="1" applyAlignment="1">
      <alignment horizontal="center" vertical="center" wrapText="1"/>
    </xf>
    <xf numFmtId="0" fontId="10" fillId="15" borderId="33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5" fillId="3" borderId="33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5" fillId="0" borderId="33" xfId="0" applyFont="1" applyFill="1" applyBorder="1" applyAlignment="1">
      <alignment horizontal="center" vertical="center" wrapText="1"/>
    </xf>
    <xf numFmtId="0" fontId="5" fillId="4" borderId="0" xfId="0" applyFont="1" applyFill="1" applyBorder="1" applyAlignment="1">
      <alignment horizontal="center" vertical="center" wrapText="1"/>
    </xf>
    <xf numFmtId="0" fontId="5" fillId="4" borderId="33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5" borderId="33" xfId="0" applyFont="1" applyFill="1" applyBorder="1" applyAlignment="1">
      <alignment horizontal="center" vertical="center" wrapText="1"/>
    </xf>
    <xf numFmtId="0" fontId="5" fillId="6" borderId="38" xfId="0" applyNumberFormat="1" applyFont="1" applyFill="1" applyBorder="1" applyAlignment="1">
      <alignment horizontal="center" vertical="center" wrapText="1" shrinkToFit="1"/>
    </xf>
    <xf numFmtId="0" fontId="5" fillId="6" borderId="39" xfId="0" applyNumberFormat="1" applyFont="1" applyFill="1" applyBorder="1" applyAlignment="1">
      <alignment horizontal="center" vertical="center" wrapText="1" shrinkToFit="1"/>
    </xf>
    <xf numFmtId="0" fontId="5" fillId="7" borderId="38" xfId="0" applyNumberFormat="1" applyFont="1" applyFill="1" applyBorder="1" applyAlignment="1">
      <alignment horizontal="center" vertical="center" wrapText="1" shrinkToFit="1"/>
    </xf>
    <xf numFmtId="0" fontId="5" fillId="7" borderId="39" xfId="0" applyNumberFormat="1" applyFont="1" applyFill="1" applyBorder="1" applyAlignment="1">
      <alignment horizontal="center" vertical="center" wrapText="1" shrinkToFit="1"/>
    </xf>
    <xf numFmtId="0" fontId="5" fillId="8" borderId="38" xfId="0" applyNumberFormat="1" applyFont="1" applyFill="1" applyBorder="1" applyAlignment="1">
      <alignment horizontal="center" vertical="center" wrapText="1" shrinkToFit="1"/>
    </xf>
    <xf numFmtId="0" fontId="5" fillId="8" borderId="39" xfId="0" applyNumberFormat="1" applyFont="1" applyFill="1" applyBorder="1" applyAlignment="1">
      <alignment horizontal="center" vertical="center" wrapText="1" shrinkToFit="1"/>
    </xf>
    <xf numFmtId="0" fontId="6" fillId="21" borderId="10" xfId="0" applyFont="1" applyFill="1" applyBorder="1" applyAlignment="1">
      <alignment horizontal="center" vertical="center" wrapText="1"/>
    </xf>
    <xf numFmtId="0" fontId="6" fillId="21" borderId="11" xfId="0" applyFont="1" applyFill="1" applyBorder="1" applyAlignment="1">
      <alignment horizontal="center" vertical="center" wrapText="1"/>
    </xf>
    <xf numFmtId="0" fontId="6" fillId="21" borderId="12" xfId="0" applyFont="1" applyFill="1" applyBorder="1" applyAlignment="1">
      <alignment horizontal="center" vertical="center" wrapText="1"/>
    </xf>
    <xf numFmtId="0" fontId="0" fillId="25" borderId="0" xfId="0" applyFill="1" applyBorder="1"/>
    <xf numFmtId="0" fontId="0" fillId="25" borderId="0" xfId="0" applyFill="1"/>
    <xf numFmtId="0" fontId="5" fillId="25" borderId="0" xfId="0" applyFont="1" applyFill="1"/>
    <xf numFmtId="2" fontId="5" fillId="25" borderId="0" xfId="0" applyNumberFormat="1" applyFont="1" applyFill="1"/>
    <xf numFmtId="0" fontId="5" fillId="27" borderId="0" xfId="0" applyFont="1" applyFill="1"/>
    <xf numFmtId="0" fontId="19" fillId="9" borderId="0" xfId="0" applyFont="1" applyFill="1" applyAlignment="1">
      <alignment horizontal="centerContinuous"/>
    </xf>
    <xf numFmtId="10" fontId="0" fillId="21" borderId="0" xfId="0" applyNumberFormat="1" applyFill="1" applyAlignment="1">
      <alignment horizontal="center" vertical="center"/>
    </xf>
    <xf numFmtId="2" fontId="0" fillId="27" borderId="0" xfId="0" applyNumberFormat="1" applyFill="1" applyAlignment="1">
      <alignment horizontal="centerContinuous"/>
    </xf>
    <xf numFmtId="0" fontId="0" fillId="27" borderId="0" xfId="0" applyFill="1" applyAlignment="1">
      <alignment horizontal="centerContinuous"/>
    </xf>
    <xf numFmtId="0" fontId="20" fillId="2" borderId="0" xfId="0" applyFont="1" applyFill="1" applyBorder="1"/>
    <xf numFmtId="0" fontId="18" fillId="9" borderId="0" xfId="0" applyFont="1" applyFill="1" applyAlignment="1">
      <alignment horizontal="centerContinuous"/>
    </xf>
    <xf numFmtId="0" fontId="20" fillId="0" borderId="0" xfId="0" applyFont="1"/>
    <xf numFmtId="0" fontId="21" fillId="26" borderId="21" xfId="0" applyFont="1" applyFill="1" applyBorder="1" applyAlignment="1">
      <alignment horizontal="centerContinuous" vertical="center" wrapText="1"/>
    </xf>
    <xf numFmtId="2" fontId="22" fillId="27" borderId="0" xfId="0" applyNumberFormat="1" applyFont="1" applyFill="1" applyAlignment="1">
      <alignment horizontal="centerContinuous"/>
    </xf>
    <xf numFmtId="0" fontId="22" fillId="27" borderId="0" xfId="0" applyFont="1" applyFill="1" applyAlignment="1">
      <alignment horizontal="centerContinuous" vertical="top"/>
    </xf>
    <xf numFmtId="0" fontId="22" fillId="27" borderId="0" xfId="0" applyFont="1" applyFill="1" applyAlignment="1">
      <alignment horizontal="centerContinuous"/>
    </xf>
    <xf numFmtId="0" fontId="20" fillId="0" borderId="0" xfId="0" applyNumberFormat="1" applyFont="1"/>
    <xf numFmtId="0" fontId="20" fillId="0" borderId="0" xfId="0" applyFont="1" applyFill="1"/>
    <xf numFmtId="0" fontId="20" fillId="0" borderId="0" xfId="0" applyNumberFormat="1" applyFont="1" applyFill="1"/>
    <xf numFmtId="0" fontId="25" fillId="6" borderId="0" xfId="0" applyFont="1" applyFill="1" applyAlignment="1">
      <alignment horizontal="centerContinuous" vertical="center" wrapText="1"/>
    </xf>
    <xf numFmtId="0" fontId="0" fillId="6" borderId="0" xfId="0" applyFont="1" applyFill="1" applyAlignment="1">
      <alignment horizontal="centerContinuous"/>
    </xf>
    <xf numFmtId="0" fontId="20" fillId="27" borderId="0" xfId="0" applyFont="1" applyFill="1" applyAlignment="1">
      <alignment horizontal="centerContinuous"/>
    </xf>
    <xf numFmtId="0" fontId="18" fillId="27" borderId="0" xfId="0" applyFont="1" applyFill="1" applyAlignment="1">
      <alignment horizontal="centerContinuous" vertical="center"/>
    </xf>
    <xf numFmtId="2" fontId="20" fillId="27" borderId="0" xfId="0" applyNumberFormat="1" applyFont="1" applyFill="1" applyAlignment="1">
      <alignment horizontal="centerContinuous"/>
    </xf>
    <xf numFmtId="0" fontId="23" fillId="27" borderId="0" xfId="0" applyFont="1" applyFill="1" applyAlignment="1">
      <alignment horizontal="centerContinuous"/>
    </xf>
    <xf numFmtId="0" fontId="0" fillId="0" borderId="0" xfId="0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20" fillId="21" borderId="0" xfId="0" applyFont="1" applyFill="1"/>
    <xf numFmtId="0" fontId="19" fillId="27" borderId="0" xfId="0" applyFont="1" applyFill="1" applyAlignment="1">
      <alignment horizontal="centerContinuous"/>
    </xf>
    <xf numFmtId="0" fontId="6" fillId="6" borderId="0" xfId="0" applyFont="1" applyFill="1" applyAlignment="1">
      <alignment horizontal="centerContinuous"/>
    </xf>
    <xf numFmtId="0" fontId="0" fillId="17" borderId="0" xfId="0" applyFont="1" applyFill="1" applyAlignment="1">
      <alignment horizontal="center" vertical="center"/>
    </xf>
    <xf numFmtId="0" fontId="13" fillId="17" borderId="0" xfId="0" applyFont="1" applyFill="1" applyAlignment="1">
      <alignment horizontal="center" vertical="center" wrapText="1"/>
    </xf>
    <xf numFmtId="0" fontId="24" fillId="17" borderId="0" xfId="0" applyFont="1" applyFill="1" applyAlignment="1">
      <alignment horizontal="center" vertical="center" wrapText="1"/>
    </xf>
    <xf numFmtId="0" fontId="25" fillId="28" borderId="0" xfId="0" applyFont="1" applyFill="1" applyAlignment="1">
      <alignment horizontal="centerContinuous" vertical="center" wrapText="1"/>
    </xf>
    <xf numFmtId="0" fontId="0" fillId="28" borderId="0" xfId="0" applyFont="1" applyFill="1" applyAlignment="1">
      <alignment horizontal="centerContinuous"/>
    </xf>
    <xf numFmtId="0" fontId="6" fillId="28" borderId="0" xfId="0" applyFont="1" applyFill="1" applyAlignment="1">
      <alignment horizontal="centerContinuous"/>
    </xf>
    <xf numFmtId="0" fontId="0" fillId="11" borderId="0" xfId="0" applyFont="1" applyFill="1" applyAlignment="1">
      <alignment horizontal="center" vertical="center"/>
    </xf>
    <xf numFmtId="0" fontId="25" fillId="8" borderId="0" xfId="0" applyFont="1" applyFill="1" applyAlignment="1">
      <alignment horizontal="centerContinuous" vertical="center" wrapText="1"/>
    </xf>
    <xf numFmtId="0" fontId="0" fillId="8" borderId="0" xfId="0" applyFont="1" applyFill="1" applyAlignment="1">
      <alignment horizontal="centerContinuous"/>
    </xf>
    <xf numFmtId="0" fontId="6" fillId="8" borderId="0" xfId="0" applyFont="1" applyFill="1" applyAlignment="1">
      <alignment horizontal="centerContinuous"/>
    </xf>
    <xf numFmtId="0" fontId="0" fillId="20" borderId="0" xfId="0" applyFont="1" applyFill="1" applyAlignment="1">
      <alignment horizontal="center" vertical="center"/>
    </xf>
    <xf numFmtId="0" fontId="5" fillId="6" borderId="0" xfId="0" applyNumberFormat="1" applyFont="1" applyFill="1" applyAlignment="1">
      <alignment horizontal="center"/>
    </xf>
    <xf numFmtId="0" fontId="5" fillId="6" borderId="33" xfId="0" applyNumberFormat="1" applyFont="1" applyFill="1" applyBorder="1" applyAlignment="1">
      <alignment horizontal="center"/>
    </xf>
    <xf numFmtId="0" fontId="5" fillId="29" borderId="18" xfId="0" applyFont="1" applyFill="1" applyBorder="1" applyAlignment="1">
      <alignment horizontal="center" vertical="center" wrapText="1"/>
    </xf>
    <xf numFmtId="0" fontId="26" fillId="27" borderId="0" xfId="0" applyFont="1" applyFill="1" applyAlignment="1">
      <alignment horizontal="centerContinuous" vertical="center" wrapText="1"/>
    </xf>
    <xf numFmtId="0" fontId="17" fillId="27" borderId="0" xfId="0" applyFont="1" applyFill="1" applyAlignment="1">
      <alignment horizontal="centerContinuous"/>
    </xf>
    <xf numFmtId="0" fontId="16" fillId="30" borderId="0" xfId="0" applyFont="1" applyFill="1" applyAlignment="1">
      <alignment horizontal="center" vertical="center"/>
    </xf>
    <xf numFmtId="2" fontId="16" fillId="30" borderId="0" xfId="2" applyNumberFormat="1" applyFont="1" applyFill="1" applyAlignment="1">
      <alignment horizontal="center" vertical="center"/>
    </xf>
    <xf numFmtId="2" fontId="16" fillId="30" borderId="0" xfId="0" applyNumberFormat="1" applyFont="1" applyFill="1" applyAlignment="1">
      <alignment horizontal="center" vertical="center"/>
    </xf>
    <xf numFmtId="0" fontId="27" fillId="21" borderId="10" xfId="0" applyFont="1" applyFill="1" applyBorder="1" applyAlignment="1">
      <alignment horizontal="center" vertical="center" wrapText="1"/>
    </xf>
    <xf numFmtId="0" fontId="27" fillId="21" borderId="11" xfId="0" applyFont="1" applyFill="1" applyBorder="1" applyAlignment="1">
      <alignment horizontal="center" vertical="center" wrapText="1"/>
    </xf>
    <xf numFmtId="0" fontId="27" fillId="21" borderId="12" xfId="0" applyFont="1" applyFill="1" applyBorder="1" applyAlignment="1">
      <alignment horizontal="center" vertical="center" wrapText="1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449580</xdr:colOff>
      <xdr:row>72</xdr:row>
      <xdr:rowOff>150495</xdr:rowOff>
    </xdr:from>
    <xdr:to>
      <xdr:col>6</xdr:col>
      <xdr:colOff>1363980</xdr:colOff>
      <xdr:row>77</xdr:row>
      <xdr:rowOff>108585</xdr:rowOff>
    </xdr:to>
    <xdr:pic macro="[0]!aa_duo_clt_az">
      <xdr:nvPicPr>
        <xdr:cNvPr id="3" name="Graphique 2" descr="Chronomètre">
          <a:extLst>
            <a:ext uri="{FF2B5EF4-FFF2-40B4-BE49-F238E27FC236}">
              <a16:creationId xmlns:a16="http://schemas.microsoft.com/office/drawing/2014/main" id="{FAA4A10E-FC38-4C9D-B687-2F583F863D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7326630" y="14618970"/>
          <a:ext cx="914400" cy="910590"/>
        </a:xfrm>
        <a:prstGeom prst="rect">
          <a:avLst/>
        </a:prstGeom>
      </xdr:spPr>
    </xdr:pic>
    <xdr:clientData/>
  </xdr:twoCellAnchor>
  <xdr:twoCellAnchor>
    <xdr:from>
      <xdr:col>6</xdr:col>
      <xdr:colOff>1628776</xdr:colOff>
      <xdr:row>72</xdr:row>
      <xdr:rowOff>57150</xdr:rowOff>
    </xdr:from>
    <xdr:to>
      <xdr:col>12</xdr:col>
      <xdr:colOff>361951</xdr:colOff>
      <xdr:row>93</xdr:row>
      <xdr:rowOff>38100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10A00B32-C944-44FF-9FFF-F894A14244BA}"/>
            </a:ext>
          </a:extLst>
        </xdr:cNvPr>
        <xdr:cNvSpPr/>
      </xdr:nvSpPr>
      <xdr:spPr>
        <a:xfrm>
          <a:off x="8505826" y="14525625"/>
          <a:ext cx="4343400" cy="39814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voici la vue</a:t>
          </a:r>
          <a:r>
            <a:rPr lang="fr-FR" sz="1800" baseline="0"/>
            <a:t> que j'aimerais </a:t>
          </a:r>
        </a:p>
        <a:p>
          <a:pPr algn="l"/>
          <a:r>
            <a:rPr lang="fr-FR" sz="1800" baseline="0"/>
            <a:t>grace a vous  j 'ai changer l'affichage</a:t>
          </a:r>
        </a:p>
        <a:p>
          <a:pPr algn="l"/>
          <a:endParaRPr lang="fr-FR" sz="1800" baseline="0"/>
        </a:p>
        <a:p>
          <a:pPr algn="l"/>
          <a:r>
            <a:rPr lang="fr-FR" sz="1800" baseline="0"/>
            <a:t>je vous expliques dans le deuxieme onglet comme cela focntione</a:t>
          </a:r>
        </a:p>
        <a:p>
          <a:pPr algn="l"/>
          <a:r>
            <a:rPr lang="fr-FR" sz="1800" baseline="0"/>
            <a:t> </a:t>
          </a:r>
        </a:p>
        <a:p>
          <a:pPr algn="l"/>
          <a:endParaRPr lang="fr-FR" sz="1800"/>
        </a:p>
      </xdr:txBody>
    </xdr:sp>
    <xdr:clientData/>
  </xdr:twoCellAnchor>
  <xdr:twoCellAnchor>
    <xdr:from>
      <xdr:col>1</xdr:col>
      <xdr:colOff>809625</xdr:colOff>
      <xdr:row>72</xdr:row>
      <xdr:rowOff>95251</xdr:rowOff>
    </xdr:from>
    <xdr:to>
      <xdr:col>3</xdr:col>
      <xdr:colOff>952500</xdr:colOff>
      <xdr:row>76</xdr:row>
      <xdr:rowOff>180975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850527A1-1948-4405-B016-ED0375E5A88C}"/>
            </a:ext>
          </a:extLst>
        </xdr:cNvPr>
        <xdr:cNvSpPr/>
      </xdr:nvSpPr>
      <xdr:spPr>
        <a:xfrm>
          <a:off x="1552575" y="14563726"/>
          <a:ext cx="2466975" cy="84772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vide</a:t>
          </a:r>
          <a:r>
            <a:rPr lang="fr-FR" sz="1100" baseline="0"/>
            <a:t> car manque  des references de canada mais c'est normal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449580</xdr:colOff>
      <xdr:row>76</xdr:row>
      <xdr:rowOff>150495</xdr:rowOff>
    </xdr:from>
    <xdr:to>
      <xdr:col>6</xdr:col>
      <xdr:colOff>1363980</xdr:colOff>
      <xdr:row>80</xdr:row>
      <xdr:rowOff>108585</xdr:rowOff>
    </xdr:to>
    <xdr:pic macro="[0]!aa_duo_clt_az">
      <xdr:nvPicPr>
        <xdr:cNvPr id="8" name="Graphique 7" descr="Chronomètre">
          <a:extLst>
            <a:ext uri="{FF2B5EF4-FFF2-40B4-BE49-F238E27FC236}">
              <a16:creationId xmlns:a16="http://schemas.microsoft.com/office/drawing/2014/main" id="{702BB5DF-A74F-4A5F-9DF6-0A1438112D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7338060" y="14636115"/>
          <a:ext cx="914400" cy="910590"/>
        </a:xfrm>
        <a:prstGeom prst="rect">
          <a:avLst/>
        </a:prstGeom>
      </xdr:spPr>
    </xdr:pic>
    <xdr:clientData/>
  </xdr:twoCellAnchor>
  <xdr:twoCellAnchor>
    <xdr:from>
      <xdr:col>0</xdr:col>
      <xdr:colOff>295275</xdr:colOff>
      <xdr:row>58</xdr:row>
      <xdr:rowOff>114300</xdr:rowOff>
    </xdr:from>
    <xdr:to>
      <xdr:col>4</xdr:col>
      <xdr:colOff>619125</xdr:colOff>
      <xdr:row>91</xdr:row>
      <xdr:rowOff>57150</xdr:rowOff>
    </xdr:to>
    <xdr:sp macro="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BAA46470-5A08-4682-9604-8B8A983BEFD2}"/>
            </a:ext>
          </a:extLst>
        </xdr:cNvPr>
        <xdr:cNvSpPr/>
      </xdr:nvSpPr>
      <xdr:spPr>
        <a:xfrm>
          <a:off x="295275" y="11830050"/>
          <a:ext cx="4943475" cy="6896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18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le résultat</a:t>
          </a:r>
          <a:r>
            <a:rPr lang="fr-FR" sz="18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8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de la</a:t>
          </a:r>
          <a:r>
            <a:rPr lang="fr-FR" sz="18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cellule en i64 correspont l'adition de 4 items ayant une ponderation chacunes </a:t>
          </a:r>
        </a:p>
        <a:p>
          <a:endParaRPr lang="fr-FR" sz="1800">
            <a:effectLst/>
          </a:endParaRPr>
        </a:p>
        <a:p>
          <a:r>
            <a:rPr lang="fr-FR" sz="18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sur la droite en T65 le bareme par items</a:t>
          </a:r>
        </a:p>
        <a:p>
          <a:r>
            <a:rPr lang="fr-FR" sz="1800">
              <a:effectLst/>
            </a:rPr>
            <a:t>10</a:t>
          </a:r>
          <a:r>
            <a:rPr lang="fr-FR" sz="1800" baseline="0">
              <a:effectLst/>
            </a:rPr>
            <a:t> lignes et 3 categories </a:t>
          </a:r>
        </a:p>
        <a:p>
          <a:endParaRPr lang="fr-FR" sz="1800">
            <a:effectLst/>
          </a:endParaRPr>
        </a:p>
        <a:p>
          <a:r>
            <a:rPr lang="fr-FR" sz="18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En cliquant sur une cellule score possible il ya le details</a:t>
          </a:r>
          <a:r>
            <a:rPr lang="fr-FR" sz="1800" b="1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 exemple : cellule T3 :</a:t>
          </a:r>
          <a:endParaRPr lang="fr-FR" sz="1800">
            <a:effectLst/>
          </a:endParaRPr>
        </a:p>
        <a:p>
          <a:r>
            <a:rPr lang="fr-FR" sz="1800" b="1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=(I3*$W$67)+(J3*$W$68)+(K3*$W$69)+(L3*$W$70)</a:t>
          </a:r>
        </a:p>
        <a:p>
          <a:endParaRPr lang="fr-FR" sz="1800">
            <a:effectLst/>
          </a:endParaRPr>
        </a:p>
        <a:p>
          <a:r>
            <a:rPr lang="fr-FR" sz="1800" b="1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j'ai mis en jaune le resultats pris en compte pour le calcul</a:t>
          </a:r>
          <a:endParaRPr lang="fr-FR" sz="1800">
            <a:effectLst/>
          </a:endParaRPr>
        </a:p>
        <a:p>
          <a:r>
            <a:rPr lang="fr-FR" sz="1800" b="1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pour finir  dans le grand tableau ci dessus </a:t>
          </a:r>
        </a:p>
        <a:p>
          <a:r>
            <a:rPr lang="fr-FR" sz="1800" b="1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1 CORRESPOND A 100%  de la ponderation</a:t>
          </a:r>
          <a:endParaRPr lang="fr-FR" sz="1800">
            <a:effectLst/>
          </a:endParaRPr>
        </a:p>
        <a:p>
          <a:r>
            <a:rPr lang="fr-FR" sz="1800" b="1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0 ,5  A 50% de la ponderation </a:t>
          </a:r>
          <a:endParaRPr lang="fr-FR" sz="1800">
            <a:effectLst/>
          </a:endParaRPr>
        </a:p>
        <a:p>
          <a:r>
            <a:rPr lang="fr-FR" sz="1800" b="1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0 A 0% de la ponderation </a:t>
          </a:r>
        </a:p>
        <a:p>
          <a:endParaRPr lang="fr-FR" sz="1800" b="1" i="0" baseline="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800" b="1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le tout ramener à 100%</a:t>
          </a:r>
          <a:endParaRPr lang="fr-FR" sz="1800">
            <a:effectLst/>
          </a:endParaRPr>
        </a:p>
        <a:p>
          <a:pPr algn="l"/>
          <a:endParaRPr lang="fr-FR" sz="18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100"/>
  <sheetViews>
    <sheetView topLeftCell="A56" zoomScale="80" zoomScaleNormal="80" workbookViewId="0">
      <selection activeCell="G86" sqref="G86"/>
    </sheetView>
  </sheetViews>
  <sheetFormatPr baseColWidth="10" defaultRowHeight="14.4" x14ac:dyDescent="0.3"/>
  <cols>
    <col min="1" max="1" width="10.88671875" style="1"/>
    <col min="2" max="2" width="18.21875" style="1" bestFit="1" customWidth="1"/>
    <col min="3" max="3" width="15.6640625" customWidth="1"/>
    <col min="4" max="4" width="32" bestFit="1" customWidth="1"/>
    <col min="5" max="5" width="12" bestFit="1" customWidth="1"/>
    <col min="6" max="6" width="11.6640625" customWidth="1"/>
    <col min="7" max="7" width="27.6640625" bestFit="1" customWidth="1"/>
    <col min="8" max="8" width="10.88671875" style="41"/>
    <col min="9" max="18" width="10.77734375" customWidth="1"/>
    <col min="19" max="19" width="11.5546875" style="39" customWidth="1"/>
    <col min="20" max="25" width="11.5546875" customWidth="1"/>
    <col min="28" max="28" width="25" customWidth="1"/>
  </cols>
  <sheetData>
    <row r="1" spans="1:26" ht="50.1" customHeight="1" thickBot="1" x14ac:dyDescent="0.35">
      <c r="B1"/>
      <c r="D1" s="2" t="s">
        <v>96</v>
      </c>
      <c r="H1"/>
      <c r="I1" s="47" t="s">
        <v>14</v>
      </c>
      <c r="J1" s="48"/>
      <c r="K1" s="48"/>
      <c r="L1" s="49"/>
      <c r="M1" s="50" t="s">
        <v>15</v>
      </c>
      <c r="N1" s="51"/>
      <c r="O1" s="52" t="s">
        <v>16</v>
      </c>
      <c r="P1" s="53"/>
      <c r="Q1" s="53"/>
      <c r="R1" s="54"/>
      <c r="S1" s="56"/>
      <c r="T1" s="168" t="s">
        <v>14</v>
      </c>
      <c r="U1" s="169"/>
      <c r="V1" s="164" t="s">
        <v>15</v>
      </c>
      <c r="W1" s="165"/>
      <c r="X1" s="166" t="s">
        <v>16</v>
      </c>
      <c r="Y1" s="167"/>
      <c r="Z1" s="4" t="s">
        <v>0</v>
      </c>
    </row>
    <row r="2" spans="1:26" ht="35.25" customHeight="1" thickBot="1" x14ac:dyDescent="0.35">
      <c r="A2" s="5"/>
      <c r="B2" s="6" t="s">
        <v>1</v>
      </c>
      <c r="C2" s="6" t="s">
        <v>1</v>
      </c>
      <c r="D2" s="6" t="s">
        <v>17</v>
      </c>
      <c r="E2" s="7" t="s">
        <v>18</v>
      </c>
      <c r="F2" s="8" t="s">
        <v>19</v>
      </c>
      <c r="G2" s="9" t="s">
        <v>20</v>
      </c>
      <c r="H2" s="42" t="s">
        <v>105</v>
      </c>
      <c r="I2" s="186" t="s">
        <v>97</v>
      </c>
      <c r="J2" s="187" t="s">
        <v>98</v>
      </c>
      <c r="K2" s="187" t="s">
        <v>99</v>
      </c>
      <c r="L2" s="187" t="s">
        <v>100</v>
      </c>
      <c r="M2" s="187" t="s">
        <v>101</v>
      </c>
      <c r="N2" s="187" t="s">
        <v>102</v>
      </c>
      <c r="O2" s="187" t="s">
        <v>103</v>
      </c>
      <c r="P2" s="187" t="s">
        <v>104</v>
      </c>
      <c r="Q2" s="187" t="s">
        <v>91</v>
      </c>
      <c r="R2" s="188" t="s">
        <v>92</v>
      </c>
      <c r="S2"/>
      <c r="T2" s="64" t="s">
        <v>2</v>
      </c>
      <c r="U2" s="65">
        <v>29</v>
      </c>
      <c r="V2" s="66" t="s">
        <v>2</v>
      </c>
      <c r="W2" s="67">
        <v>25</v>
      </c>
      <c r="X2" s="68" t="s">
        <v>2</v>
      </c>
      <c r="Y2" s="69">
        <v>46</v>
      </c>
      <c r="Z2" s="70" t="s">
        <v>3</v>
      </c>
    </row>
    <row r="3" spans="1:26" ht="15" customHeight="1" thickBot="1" x14ac:dyDescent="0.35">
      <c r="A3" s="10"/>
      <c r="B3" s="11" t="s">
        <v>6</v>
      </c>
      <c r="C3" s="11" t="s">
        <v>34</v>
      </c>
      <c r="D3" s="11" t="s">
        <v>22</v>
      </c>
      <c r="E3" s="12">
        <v>43955</v>
      </c>
      <c r="F3" s="11">
        <v>10500</v>
      </c>
      <c r="G3" s="11" t="s">
        <v>23</v>
      </c>
      <c r="H3" s="95">
        <v>100</v>
      </c>
      <c r="I3" s="13">
        <v>1</v>
      </c>
      <c r="J3" s="13">
        <v>1</v>
      </c>
      <c r="K3" s="13">
        <v>1</v>
      </c>
      <c r="L3" s="13">
        <v>1</v>
      </c>
      <c r="M3" s="14">
        <v>1</v>
      </c>
      <c r="N3" s="14">
        <v>1</v>
      </c>
      <c r="O3" s="15">
        <v>1</v>
      </c>
      <c r="P3" s="15">
        <v>1</v>
      </c>
      <c r="Q3" s="15">
        <v>1</v>
      </c>
      <c r="R3" s="71">
        <v>1</v>
      </c>
      <c r="S3" s="95">
        <f t="shared" ref="S3:S34" si="0">IF(H3&gt;=85,85,IF(H3&gt;=60,60,0))</f>
        <v>85</v>
      </c>
      <c r="T3" s="75">
        <f>(I3*$P$63)+(J3*$P$64)+(K3*$P$65)+(L3*$P$66)</f>
        <v>29</v>
      </c>
      <c r="U3" s="161">
        <f t="shared" ref="U3:U34" si="1">T3/$U$2</f>
        <v>1</v>
      </c>
      <c r="V3" s="81">
        <f>(M3*$P$71)+(N3*$P$72)</f>
        <v>25</v>
      </c>
      <c r="W3" s="161">
        <f t="shared" ref="W3:W34" si="2">V3/$W$2</f>
        <v>1</v>
      </c>
      <c r="X3" s="87">
        <f>(O3*$P$77)+(P3*$P$78)+(Q3*$P$79)+(R3*$P$80)</f>
        <v>46</v>
      </c>
      <c r="Y3" s="161">
        <f t="shared" ref="Y3:Y34" si="3">X3/$Y$2</f>
        <v>1</v>
      </c>
      <c r="Z3" s="93">
        <f t="shared" ref="Z3:Z34" si="4">SUM(T3+V3+X3)</f>
        <v>100</v>
      </c>
    </row>
    <row r="4" spans="1:26" ht="15" customHeight="1" thickBot="1" x14ac:dyDescent="0.35">
      <c r="A4" s="10"/>
      <c r="B4" s="11" t="s">
        <v>6</v>
      </c>
      <c r="C4" s="17" t="s">
        <v>24</v>
      </c>
      <c r="D4" s="17" t="s">
        <v>25</v>
      </c>
      <c r="E4" s="18">
        <v>43970</v>
      </c>
      <c r="F4" s="17">
        <v>14800</v>
      </c>
      <c r="G4" s="17" t="s">
        <v>26</v>
      </c>
      <c r="H4" s="96">
        <v>100</v>
      </c>
      <c r="I4" s="13">
        <v>1</v>
      </c>
      <c r="J4" s="13">
        <v>1</v>
      </c>
      <c r="K4" s="13">
        <v>1</v>
      </c>
      <c r="L4" s="13">
        <v>1</v>
      </c>
      <c r="M4" s="14">
        <v>1</v>
      </c>
      <c r="N4" s="14">
        <v>1</v>
      </c>
      <c r="O4" s="15">
        <v>1</v>
      </c>
      <c r="P4" s="15">
        <v>1</v>
      </c>
      <c r="Q4" s="15">
        <v>1</v>
      </c>
      <c r="R4" s="71">
        <v>1</v>
      </c>
      <c r="S4" s="96">
        <f t="shared" si="0"/>
        <v>85</v>
      </c>
      <c r="T4" s="77">
        <f>(I4*$P$63)+(J4*$P$64)+(K4*$P$65)+(L4*$P$66)</f>
        <v>29</v>
      </c>
      <c r="U4" s="162">
        <f t="shared" si="1"/>
        <v>1</v>
      </c>
      <c r="V4" s="83">
        <f>(M4*$P$71)+(N4*$P$72)</f>
        <v>25</v>
      </c>
      <c r="W4" s="162">
        <f t="shared" si="2"/>
        <v>1</v>
      </c>
      <c r="X4" s="89">
        <f>(O4*$P$77)+(P4*$P$78)+(Q4*$P$79)+(R4*$P$80)</f>
        <v>46</v>
      </c>
      <c r="Y4" s="162">
        <f t="shared" si="3"/>
        <v>1</v>
      </c>
      <c r="Z4" s="93">
        <f t="shared" si="4"/>
        <v>100</v>
      </c>
    </row>
    <row r="5" spans="1:26" ht="15" customHeight="1" thickBot="1" x14ac:dyDescent="0.35">
      <c r="A5" s="10"/>
      <c r="B5" s="11" t="s">
        <v>6</v>
      </c>
      <c r="C5" s="17" t="s">
        <v>24</v>
      </c>
      <c r="D5" s="17" t="s">
        <v>27</v>
      </c>
      <c r="E5" s="18">
        <v>43955</v>
      </c>
      <c r="F5" s="17">
        <v>10400</v>
      </c>
      <c r="G5" s="17" t="s">
        <v>28</v>
      </c>
      <c r="H5" s="96">
        <v>100</v>
      </c>
      <c r="I5" s="13">
        <v>1</v>
      </c>
      <c r="J5" s="13">
        <v>1</v>
      </c>
      <c r="K5" s="13">
        <v>1</v>
      </c>
      <c r="L5" s="13">
        <v>1</v>
      </c>
      <c r="M5" s="14">
        <v>1</v>
      </c>
      <c r="N5" s="14">
        <v>1</v>
      </c>
      <c r="O5" s="15">
        <v>1</v>
      </c>
      <c r="P5" s="15">
        <v>1</v>
      </c>
      <c r="Q5" s="15">
        <v>1</v>
      </c>
      <c r="R5" s="71">
        <v>1</v>
      </c>
      <c r="S5" s="96">
        <f t="shared" si="0"/>
        <v>85</v>
      </c>
      <c r="T5" s="77">
        <f>(I5*$P$63)+(J5*$P$64)+(K5*$P$65)+(L5*$P$66)</f>
        <v>29</v>
      </c>
      <c r="U5" s="162">
        <f t="shared" si="1"/>
        <v>1</v>
      </c>
      <c r="V5" s="83">
        <f>(M5*$P$71)+(N5*$P$72)</f>
        <v>25</v>
      </c>
      <c r="W5" s="162">
        <f t="shared" si="2"/>
        <v>1</v>
      </c>
      <c r="X5" s="89">
        <f>(O5*$P$77)+(P5*$P$78)+(Q5*$P$79)+(R5*$P$80)</f>
        <v>46</v>
      </c>
      <c r="Y5" s="162">
        <f t="shared" si="3"/>
        <v>1</v>
      </c>
      <c r="Z5" s="93">
        <f t="shared" si="4"/>
        <v>100</v>
      </c>
    </row>
    <row r="6" spans="1:26" ht="15" customHeight="1" thickBot="1" x14ac:dyDescent="0.35">
      <c r="A6" s="10"/>
      <c r="B6" s="11" t="s">
        <v>6</v>
      </c>
      <c r="C6" s="20" t="s">
        <v>34</v>
      </c>
      <c r="D6" s="20" t="s">
        <v>31</v>
      </c>
      <c r="E6" s="18">
        <v>43960</v>
      </c>
      <c r="F6" s="17">
        <v>11900</v>
      </c>
      <c r="G6" s="17" t="s">
        <v>32</v>
      </c>
      <c r="H6" s="96">
        <v>97.5</v>
      </c>
      <c r="I6" s="13">
        <v>1</v>
      </c>
      <c r="J6" s="13">
        <v>1</v>
      </c>
      <c r="K6" s="13">
        <v>1</v>
      </c>
      <c r="L6" s="13">
        <v>1</v>
      </c>
      <c r="M6" s="14">
        <v>1</v>
      </c>
      <c r="N6" s="14">
        <v>0.5</v>
      </c>
      <c r="O6" s="15">
        <v>1</v>
      </c>
      <c r="P6" s="15">
        <v>1</v>
      </c>
      <c r="Q6" s="15">
        <v>1</v>
      </c>
      <c r="R6" s="71">
        <v>1</v>
      </c>
      <c r="S6" s="96">
        <f t="shared" si="0"/>
        <v>85</v>
      </c>
      <c r="T6" s="77">
        <f>(I6*$P$63)+(J6*$P$64)+(K6*$P$65)+(L6*$P$66)</f>
        <v>29</v>
      </c>
      <c r="U6" s="162">
        <f t="shared" si="1"/>
        <v>1</v>
      </c>
      <c r="V6" s="83">
        <f>(M6*$P$71)+(N6*$P$72)</f>
        <v>22.5</v>
      </c>
      <c r="W6" s="162">
        <f t="shared" si="2"/>
        <v>0.9</v>
      </c>
      <c r="X6" s="89">
        <f>(O6*$P$77)+(P6*$P$78)+(Q6*$P$79)+(R6*$P$80)</f>
        <v>46</v>
      </c>
      <c r="Y6" s="162">
        <f t="shared" si="3"/>
        <v>1</v>
      </c>
      <c r="Z6" s="93">
        <f t="shared" si="4"/>
        <v>97.5</v>
      </c>
    </row>
    <row r="7" spans="1:26" ht="15" customHeight="1" thickBot="1" x14ac:dyDescent="0.35">
      <c r="A7" s="10"/>
      <c r="B7" s="11" t="s">
        <v>6</v>
      </c>
      <c r="C7" s="17" t="s">
        <v>34</v>
      </c>
      <c r="D7" s="17" t="s">
        <v>33</v>
      </c>
      <c r="E7" s="18">
        <v>43970</v>
      </c>
      <c r="F7" s="17">
        <v>14000</v>
      </c>
      <c r="G7" s="17" t="s">
        <v>23</v>
      </c>
      <c r="H7" s="96">
        <v>96.5</v>
      </c>
      <c r="I7" s="13">
        <v>1</v>
      </c>
      <c r="J7" s="13">
        <v>1</v>
      </c>
      <c r="K7" s="13">
        <v>0.5</v>
      </c>
      <c r="L7" s="13">
        <v>1</v>
      </c>
      <c r="M7" s="14">
        <v>1</v>
      </c>
      <c r="N7" s="14">
        <v>1</v>
      </c>
      <c r="O7" s="15">
        <v>1</v>
      </c>
      <c r="P7" s="15">
        <v>1</v>
      </c>
      <c r="Q7" s="15">
        <v>1</v>
      </c>
      <c r="R7" s="71">
        <v>1</v>
      </c>
      <c r="S7" s="96">
        <f t="shared" si="0"/>
        <v>85</v>
      </c>
      <c r="T7" s="77">
        <f>(I7*$P$63)+(J7*$P$64)+(K7*$P$65)+(L7*$P$66)</f>
        <v>25.5</v>
      </c>
      <c r="U7" s="162">
        <f t="shared" si="1"/>
        <v>0.87931034482758619</v>
      </c>
      <c r="V7" s="83">
        <f>(M7*$P$71)+(N7*$P$72)</f>
        <v>25</v>
      </c>
      <c r="W7" s="162">
        <f t="shared" si="2"/>
        <v>1</v>
      </c>
      <c r="X7" s="89">
        <f>(O7*$P$77)+(P7*$P$78)+(Q7*$P$79)+(R7*$P$80)</f>
        <v>46</v>
      </c>
      <c r="Y7" s="162">
        <f t="shared" si="3"/>
        <v>1</v>
      </c>
      <c r="Z7" s="93">
        <f t="shared" si="4"/>
        <v>96.5</v>
      </c>
    </row>
    <row r="8" spans="1:26" ht="15" customHeight="1" thickBot="1" x14ac:dyDescent="0.35">
      <c r="A8" s="10"/>
      <c r="B8" s="11" t="s">
        <v>6</v>
      </c>
      <c r="C8" s="17" t="s">
        <v>34</v>
      </c>
      <c r="D8" s="17" t="s">
        <v>29</v>
      </c>
      <c r="E8" s="18">
        <v>43956</v>
      </c>
      <c r="F8" s="17">
        <v>11200</v>
      </c>
      <c r="G8" s="17" t="s">
        <v>30</v>
      </c>
      <c r="H8" s="96">
        <v>96.5</v>
      </c>
      <c r="I8" s="13">
        <v>1</v>
      </c>
      <c r="J8" s="13">
        <v>1</v>
      </c>
      <c r="K8" s="13">
        <v>0.5</v>
      </c>
      <c r="L8" s="13">
        <v>1</v>
      </c>
      <c r="M8" s="14">
        <v>1</v>
      </c>
      <c r="N8" s="14">
        <v>1</v>
      </c>
      <c r="O8" s="15">
        <v>1</v>
      </c>
      <c r="P8" s="15">
        <v>1</v>
      </c>
      <c r="Q8" s="15">
        <v>1</v>
      </c>
      <c r="R8" s="71">
        <v>1</v>
      </c>
      <c r="S8" s="96">
        <f t="shared" si="0"/>
        <v>85</v>
      </c>
      <c r="T8" s="77">
        <f>(I8*$P$63)+(J8*$P$64)+(K8*$P$65)+(L8*$P$66)</f>
        <v>25.5</v>
      </c>
      <c r="U8" s="162">
        <f t="shared" si="1"/>
        <v>0.87931034482758619</v>
      </c>
      <c r="V8" s="83">
        <f>(M8*$P$71)+(N8*$P$72)</f>
        <v>25</v>
      </c>
      <c r="W8" s="162">
        <f t="shared" si="2"/>
        <v>1</v>
      </c>
      <c r="X8" s="89">
        <f>(O8*$P$77)+(P8*$P$78)+(Q8*$P$79)+(R8*$P$80)</f>
        <v>46</v>
      </c>
      <c r="Y8" s="162">
        <f t="shared" si="3"/>
        <v>1</v>
      </c>
      <c r="Z8" s="93">
        <f t="shared" si="4"/>
        <v>96.5</v>
      </c>
    </row>
    <row r="9" spans="1:26" ht="15" customHeight="1" thickBot="1" x14ac:dyDescent="0.35">
      <c r="A9" s="10"/>
      <c r="B9" s="11" t="s">
        <v>6</v>
      </c>
      <c r="C9" s="17" t="s">
        <v>34</v>
      </c>
      <c r="D9" s="17" t="s">
        <v>42</v>
      </c>
      <c r="E9" s="18">
        <v>43970</v>
      </c>
      <c r="F9" s="17">
        <v>14700</v>
      </c>
      <c r="G9" s="17" t="s">
        <v>36</v>
      </c>
      <c r="H9" s="96">
        <v>96.5</v>
      </c>
      <c r="I9" s="13">
        <v>1</v>
      </c>
      <c r="J9" s="13">
        <v>1</v>
      </c>
      <c r="K9" s="13">
        <v>0.5</v>
      </c>
      <c r="L9" s="13">
        <v>1</v>
      </c>
      <c r="M9" s="14">
        <v>1</v>
      </c>
      <c r="N9" s="14">
        <v>1</v>
      </c>
      <c r="O9" s="15">
        <v>1</v>
      </c>
      <c r="P9" s="15">
        <v>1</v>
      </c>
      <c r="Q9" s="15">
        <v>1</v>
      </c>
      <c r="R9" s="71">
        <v>1</v>
      </c>
      <c r="S9" s="96">
        <f t="shared" si="0"/>
        <v>85</v>
      </c>
      <c r="T9" s="77">
        <f>(I9*$P$63)+(J9*$P$64)+(K9*$P$65)+(L9*$P$66)</f>
        <v>25.5</v>
      </c>
      <c r="U9" s="162">
        <f t="shared" si="1"/>
        <v>0.87931034482758619</v>
      </c>
      <c r="V9" s="83">
        <f>(M9*$P$71)+(N9*$P$72)</f>
        <v>25</v>
      </c>
      <c r="W9" s="162">
        <f t="shared" si="2"/>
        <v>1</v>
      </c>
      <c r="X9" s="89">
        <f>(O9*$P$77)+(P9*$P$78)+(Q9*$P$79)+(R9*$P$80)</f>
        <v>46</v>
      </c>
      <c r="Y9" s="162">
        <f t="shared" si="3"/>
        <v>1</v>
      </c>
      <c r="Z9" s="93">
        <f t="shared" si="4"/>
        <v>96.5</v>
      </c>
    </row>
    <row r="10" spans="1:26" ht="15" customHeight="1" thickBot="1" x14ac:dyDescent="0.35">
      <c r="A10" s="10"/>
      <c r="B10" s="11" t="s">
        <v>6</v>
      </c>
      <c r="C10" s="17" t="s">
        <v>34</v>
      </c>
      <c r="D10" s="17" t="s">
        <v>45</v>
      </c>
      <c r="E10" s="18">
        <v>43962</v>
      </c>
      <c r="F10" s="17">
        <v>12700</v>
      </c>
      <c r="G10" s="17" t="s">
        <v>36</v>
      </c>
      <c r="H10" s="96">
        <v>96.5</v>
      </c>
      <c r="I10" s="13">
        <v>1</v>
      </c>
      <c r="J10" s="13">
        <v>1</v>
      </c>
      <c r="K10" s="13">
        <v>0.5</v>
      </c>
      <c r="L10" s="13">
        <v>1</v>
      </c>
      <c r="M10" s="14">
        <v>1</v>
      </c>
      <c r="N10" s="14">
        <v>1</v>
      </c>
      <c r="O10" s="15">
        <v>1</v>
      </c>
      <c r="P10" s="15">
        <v>1</v>
      </c>
      <c r="Q10" s="15">
        <v>1</v>
      </c>
      <c r="R10" s="71">
        <v>1</v>
      </c>
      <c r="S10" s="96">
        <f t="shared" si="0"/>
        <v>85</v>
      </c>
      <c r="T10" s="77">
        <f>(I10*$P$63)+(J10*$P$64)+(K10*$P$65)+(L10*$P$66)</f>
        <v>25.5</v>
      </c>
      <c r="U10" s="162">
        <f t="shared" si="1"/>
        <v>0.87931034482758619</v>
      </c>
      <c r="V10" s="83">
        <f>(M10*$P$71)+(N10*$P$72)</f>
        <v>25</v>
      </c>
      <c r="W10" s="162">
        <f t="shared" si="2"/>
        <v>1</v>
      </c>
      <c r="X10" s="89">
        <f>(O10*$P$77)+(P10*$P$78)+(Q10*$P$79)+(R10*$P$80)</f>
        <v>46</v>
      </c>
      <c r="Y10" s="162">
        <f t="shared" si="3"/>
        <v>1</v>
      </c>
      <c r="Z10" s="93">
        <f t="shared" si="4"/>
        <v>96.5</v>
      </c>
    </row>
    <row r="11" spans="1:26" ht="15" customHeight="1" thickBot="1" x14ac:dyDescent="0.35">
      <c r="A11" s="10"/>
      <c r="B11" s="11" t="s">
        <v>6</v>
      </c>
      <c r="C11" s="20" t="s">
        <v>24</v>
      </c>
      <c r="D11" s="20" t="s">
        <v>37</v>
      </c>
      <c r="E11" s="21">
        <v>43969</v>
      </c>
      <c r="F11" s="20">
        <v>13800</v>
      </c>
      <c r="G11" s="17" t="s">
        <v>26</v>
      </c>
      <c r="H11" s="96">
        <v>96.5</v>
      </c>
      <c r="I11" s="13">
        <v>1</v>
      </c>
      <c r="J11" s="13">
        <v>1</v>
      </c>
      <c r="K11" s="13">
        <v>0.5</v>
      </c>
      <c r="L11" s="13">
        <v>1</v>
      </c>
      <c r="M11" s="14">
        <v>1</v>
      </c>
      <c r="N11" s="14">
        <v>1</v>
      </c>
      <c r="O11" s="15">
        <v>1</v>
      </c>
      <c r="P11" s="15">
        <v>1</v>
      </c>
      <c r="Q11" s="15">
        <v>1</v>
      </c>
      <c r="R11" s="71">
        <v>1</v>
      </c>
      <c r="S11" s="96">
        <f t="shared" si="0"/>
        <v>85</v>
      </c>
      <c r="T11" s="77">
        <f>(I11*$P$63)+(J11*$P$64)+(K11*$P$65)+(L11*$P$66)</f>
        <v>25.5</v>
      </c>
      <c r="U11" s="162">
        <f t="shared" si="1"/>
        <v>0.87931034482758619</v>
      </c>
      <c r="V11" s="83">
        <f>(M11*$P$71)+(N11*$P$72)</f>
        <v>25</v>
      </c>
      <c r="W11" s="162">
        <f t="shared" si="2"/>
        <v>1</v>
      </c>
      <c r="X11" s="89">
        <f>(O11*$P$77)+(P11*$P$78)+(Q11*$P$79)+(R11*$P$80)</f>
        <v>46</v>
      </c>
      <c r="Y11" s="162">
        <f t="shared" si="3"/>
        <v>1</v>
      </c>
      <c r="Z11" s="93">
        <f t="shared" si="4"/>
        <v>96.5</v>
      </c>
    </row>
    <row r="12" spans="1:26" ht="15" customHeight="1" thickBot="1" x14ac:dyDescent="0.35">
      <c r="A12" s="10"/>
      <c r="B12" s="11" t="s">
        <v>6</v>
      </c>
      <c r="C12" s="17" t="s">
        <v>24</v>
      </c>
      <c r="D12" s="17" t="s">
        <v>35</v>
      </c>
      <c r="E12" s="18">
        <v>43970</v>
      </c>
      <c r="F12" s="17">
        <v>13700</v>
      </c>
      <c r="G12" s="17" t="s">
        <v>36</v>
      </c>
      <c r="H12" s="96">
        <v>96.5</v>
      </c>
      <c r="I12" s="13">
        <v>1</v>
      </c>
      <c r="J12" s="13">
        <v>1</v>
      </c>
      <c r="K12" s="13">
        <v>0.5</v>
      </c>
      <c r="L12" s="13">
        <v>1</v>
      </c>
      <c r="M12" s="14">
        <v>1</v>
      </c>
      <c r="N12" s="14">
        <v>1</v>
      </c>
      <c r="O12" s="15">
        <v>1</v>
      </c>
      <c r="P12" s="15">
        <v>1</v>
      </c>
      <c r="Q12" s="15">
        <v>1</v>
      </c>
      <c r="R12" s="71">
        <v>1</v>
      </c>
      <c r="S12" s="96">
        <f t="shared" si="0"/>
        <v>85</v>
      </c>
      <c r="T12" s="77">
        <f>(I12*$P$63)+(J12*$P$64)+(K12*$P$65)+(L12*$P$66)</f>
        <v>25.5</v>
      </c>
      <c r="U12" s="162">
        <f t="shared" si="1"/>
        <v>0.87931034482758619</v>
      </c>
      <c r="V12" s="83">
        <f>(M12*$P$71)+(N12*$P$72)</f>
        <v>25</v>
      </c>
      <c r="W12" s="162">
        <f t="shared" si="2"/>
        <v>1</v>
      </c>
      <c r="X12" s="89">
        <f>(O12*$P$77)+(P12*$P$78)+(Q12*$P$79)+(R12*$P$80)</f>
        <v>46</v>
      </c>
      <c r="Y12" s="162">
        <f t="shared" si="3"/>
        <v>1</v>
      </c>
      <c r="Z12" s="93">
        <f t="shared" si="4"/>
        <v>96.5</v>
      </c>
    </row>
    <row r="13" spans="1:26" ht="15" customHeight="1" thickBot="1" x14ac:dyDescent="0.35">
      <c r="A13" s="10"/>
      <c r="B13" s="11" t="s">
        <v>6</v>
      </c>
      <c r="C13" s="17" t="s">
        <v>24</v>
      </c>
      <c r="D13" s="17" t="s">
        <v>43</v>
      </c>
      <c r="E13" s="18">
        <v>43969</v>
      </c>
      <c r="F13" s="17">
        <v>14300</v>
      </c>
      <c r="G13" s="17" t="s">
        <v>44</v>
      </c>
      <c r="H13" s="96">
        <v>95</v>
      </c>
      <c r="I13" s="13">
        <v>0.5</v>
      </c>
      <c r="J13" s="13">
        <v>1</v>
      </c>
      <c r="K13" s="13">
        <v>1</v>
      </c>
      <c r="L13" s="13">
        <v>0.5</v>
      </c>
      <c r="M13" s="14">
        <v>1</v>
      </c>
      <c r="N13" s="14">
        <v>1</v>
      </c>
      <c r="O13" s="15">
        <v>1</v>
      </c>
      <c r="P13" s="15">
        <v>1</v>
      </c>
      <c r="Q13" s="15">
        <v>1</v>
      </c>
      <c r="R13" s="71">
        <v>1</v>
      </c>
      <c r="S13" s="96">
        <f t="shared" si="0"/>
        <v>85</v>
      </c>
      <c r="T13" s="77">
        <f>(I13*$P$63)+(J13*$P$64)+(K13*$P$65)+(L13*$P$66)</f>
        <v>24</v>
      </c>
      <c r="U13" s="162">
        <f t="shared" si="1"/>
        <v>0.82758620689655171</v>
      </c>
      <c r="V13" s="83">
        <f>(M13*$P$71)+(N13*$P$72)</f>
        <v>25</v>
      </c>
      <c r="W13" s="162">
        <f t="shared" si="2"/>
        <v>1</v>
      </c>
      <c r="X13" s="89">
        <f>(O13*$P$77)+(P13*$P$78)+(Q13*$P$79)+(R13*$P$80)</f>
        <v>46</v>
      </c>
      <c r="Y13" s="162">
        <f t="shared" si="3"/>
        <v>1</v>
      </c>
      <c r="Z13" s="93">
        <f t="shared" si="4"/>
        <v>95</v>
      </c>
    </row>
    <row r="14" spans="1:26" ht="15" customHeight="1" thickBot="1" x14ac:dyDescent="0.35">
      <c r="A14" s="10"/>
      <c r="B14" s="11" t="s">
        <v>6</v>
      </c>
      <c r="C14" s="17" t="s">
        <v>24</v>
      </c>
      <c r="D14" s="17" t="s">
        <v>39</v>
      </c>
      <c r="E14" s="18">
        <v>43956</v>
      </c>
      <c r="F14" s="17">
        <v>11400</v>
      </c>
      <c r="G14" s="17" t="s">
        <v>28</v>
      </c>
      <c r="H14" s="96">
        <v>94</v>
      </c>
      <c r="I14" s="13">
        <v>1</v>
      </c>
      <c r="J14" s="13">
        <v>1</v>
      </c>
      <c r="K14" s="13">
        <v>0.5</v>
      </c>
      <c r="L14" s="13">
        <v>0.5</v>
      </c>
      <c r="M14" s="14">
        <v>1</v>
      </c>
      <c r="N14" s="14">
        <v>1</v>
      </c>
      <c r="O14" s="15">
        <v>1</v>
      </c>
      <c r="P14" s="15">
        <v>1</v>
      </c>
      <c r="Q14" s="15">
        <v>1</v>
      </c>
      <c r="R14" s="71">
        <v>1</v>
      </c>
      <c r="S14" s="96">
        <f t="shared" si="0"/>
        <v>85</v>
      </c>
      <c r="T14" s="77">
        <f>(I14*$P$63)+(J14*$P$64)+(K14*$P$65)+(L14*$P$66)</f>
        <v>23</v>
      </c>
      <c r="U14" s="162">
        <f t="shared" si="1"/>
        <v>0.7931034482758621</v>
      </c>
      <c r="V14" s="83">
        <f>(M14*$P$71)+(N14*$P$72)</f>
        <v>25</v>
      </c>
      <c r="W14" s="162">
        <f t="shared" si="2"/>
        <v>1</v>
      </c>
      <c r="X14" s="89">
        <f>(O14*$P$77)+(P14*$P$78)+(Q14*$P$79)+(R14*$P$80)</f>
        <v>46</v>
      </c>
      <c r="Y14" s="162">
        <f t="shared" si="3"/>
        <v>1</v>
      </c>
      <c r="Z14" s="93">
        <f t="shared" si="4"/>
        <v>94</v>
      </c>
    </row>
    <row r="15" spans="1:26" ht="15" customHeight="1" thickBot="1" x14ac:dyDescent="0.35">
      <c r="A15" s="10"/>
      <c r="B15" s="11" t="s">
        <v>6</v>
      </c>
      <c r="C15" s="26" t="s">
        <v>24</v>
      </c>
      <c r="D15" s="26" t="s">
        <v>38</v>
      </c>
      <c r="E15" s="27">
        <v>43962</v>
      </c>
      <c r="F15" s="28">
        <v>12200</v>
      </c>
      <c r="G15" s="28" t="s">
        <v>30</v>
      </c>
      <c r="H15" s="97">
        <v>94</v>
      </c>
      <c r="I15" s="13">
        <v>1</v>
      </c>
      <c r="J15" s="13">
        <v>0.5</v>
      </c>
      <c r="K15" s="13">
        <v>1</v>
      </c>
      <c r="L15" s="13">
        <v>1</v>
      </c>
      <c r="M15" s="14">
        <v>1</v>
      </c>
      <c r="N15" s="14">
        <v>1</v>
      </c>
      <c r="O15" s="15">
        <v>1</v>
      </c>
      <c r="P15" s="15">
        <v>1</v>
      </c>
      <c r="Q15" s="15">
        <v>1</v>
      </c>
      <c r="R15" s="71">
        <v>1</v>
      </c>
      <c r="S15" s="97">
        <f t="shared" si="0"/>
        <v>85</v>
      </c>
      <c r="T15" s="77">
        <f>(I15*$P$63)+(J15*$P$64)+(K15*$P$65)+(L15*$P$66)</f>
        <v>23</v>
      </c>
      <c r="U15" s="162">
        <f t="shared" si="1"/>
        <v>0.7931034482758621</v>
      </c>
      <c r="V15" s="83">
        <f>(M15*$P$71)+(N15*$P$72)</f>
        <v>25</v>
      </c>
      <c r="W15" s="162">
        <f t="shared" si="2"/>
        <v>1</v>
      </c>
      <c r="X15" s="89">
        <f>(O15*$P$77)+(P15*$P$78)+(Q15*$P$79)+(R15*$P$80)</f>
        <v>46</v>
      </c>
      <c r="Y15" s="162">
        <f t="shared" si="3"/>
        <v>1</v>
      </c>
      <c r="Z15" s="93">
        <f t="shared" si="4"/>
        <v>94</v>
      </c>
    </row>
    <row r="16" spans="1:26" ht="15" customHeight="1" thickBot="1" x14ac:dyDescent="0.35">
      <c r="A16" s="10"/>
      <c r="B16" s="11" t="s">
        <v>6</v>
      </c>
      <c r="C16" s="11" t="s">
        <v>24</v>
      </c>
      <c r="D16" s="11" t="s">
        <v>47</v>
      </c>
      <c r="E16" s="12">
        <v>43970</v>
      </c>
      <c r="F16" s="11">
        <v>14900</v>
      </c>
      <c r="G16" s="11" t="s">
        <v>32</v>
      </c>
      <c r="H16" s="95">
        <v>91.5</v>
      </c>
      <c r="I16" s="13">
        <v>1</v>
      </c>
      <c r="J16" s="13">
        <v>1</v>
      </c>
      <c r="K16" s="13">
        <v>0.5</v>
      </c>
      <c r="L16" s="13">
        <v>1</v>
      </c>
      <c r="M16" s="14">
        <v>1</v>
      </c>
      <c r="N16" s="14">
        <v>0</v>
      </c>
      <c r="O16" s="15">
        <v>1</v>
      </c>
      <c r="P16" s="15">
        <v>1</v>
      </c>
      <c r="Q16" s="15">
        <v>1</v>
      </c>
      <c r="R16" s="71">
        <v>1</v>
      </c>
      <c r="S16" s="95">
        <f t="shared" si="0"/>
        <v>85</v>
      </c>
      <c r="T16" s="77">
        <f>(I16*$P$63)+(J16*$P$64)+(K16*$P$65)+(L16*$P$66)</f>
        <v>25.5</v>
      </c>
      <c r="U16" s="162">
        <f t="shared" si="1"/>
        <v>0.87931034482758619</v>
      </c>
      <c r="V16" s="83">
        <f>(M16*$P$71)+(N16*$P$72)</f>
        <v>20</v>
      </c>
      <c r="W16" s="162">
        <f t="shared" si="2"/>
        <v>0.8</v>
      </c>
      <c r="X16" s="89">
        <f>(O16*$P$77)+(P16*$P$78)+(Q16*$P$79)+(R16*$P$80)</f>
        <v>46</v>
      </c>
      <c r="Y16" s="162">
        <f t="shared" si="3"/>
        <v>1</v>
      </c>
      <c r="Z16" s="93">
        <f t="shared" si="4"/>
        <v>91.5</v>
      </c>
    </row>
    <row r="17" spans="1:29" ht="15" customHeight="1" thickBot="1" x14ac:dyDescent="0.35">
      <c r="A17" s="10"/>
      <c r="B17" s="11" t="s">
        <v>6</v>
      </c>
      <c r="C17" s="17" t="s">
        <v>34</v>
      </c>
      <c r="D17" s="17" t="s">
        <v>48</v>
      </c>
      <c r="E17" s="18">
        <v>43963</v>
      </c>
      <c r="F17" s="17">
        <v>12500</v>
      </c>
      <c r="G17" s="17" t="s">
        <v>23</v>
      </c>
      <c r="H17" s="96">
        <v>90.5</v>
      </c>
      <c r="I17" s="13">
        <v>1</v>
      </c>
      <c r="J17" s="13">
        <v>1</v>
      </c>
      <c r="K17" s="13">
        <v>0</v>
      </c>
      <c r="L17" s="13">
        <v>1</v>
      </c>
      <c r="M17" s="14">
        <v>1</v>
      </c>
      <c r="N17" s="14">
        <v>0.5</v>
      </c>
      <c r="O17" s="15">
        <v>1</v>
      </c>
      <c r="P17" s="15">
        <v>1</v>
      </c>
      <c r="Q17" s="15">
        <v>1</v>
      </c>
      <c r="R17" s="71">
        <v>1</v>
      </c>
      <c r="S17" s="96">
        <f t="shared" si="0"/>
        <v>85</v>
      </c>
      <c r="T17" s="77">
        <f>(I17*$P$63)+(J17*$P$64)+(K17*$P$65)+(L17*$P$66)</f>
        <v>22</v>
      </c>
      <c r="U17" s="162">
        <f t="shared" si="1"/>
        <v>0.75862068965517238</v>
      </c>
      <c r="V17" s="83">
        <f>(M17*$P$71)+(N17*$P$72)</f>
        <v>22.5</v>
      </c>
      <c r="W17" s="162">
        <f t="shared" si="2"/>
        <v>0.9</v>
      </c>
      <c r="X17" s="89">
        <f>(O17*$P$77)+(P17*$P$78)+(Q17*$P$79)+(R17*$P$80)</f>
        <v>46</v>
      </c>
      <c r="Y17" s="162">
        <f t="shared" si="3"/>
        <v>1</v>
      </c>
      <c r="Z17" s="93">
        <f t="shared" si="4"/>
        <v>90.5</v>
      </c>
    </row>
    <row r="18" spans="1:29" ht="15" customHeight="1" thickBot="1" x14ac:dyDescent="0.35">
      <c r="A18" s="10"/>
      <c r="B18" s="11" t="s">
        <v>6</v>
      </c>
      <c r="C18" s="17" t="s">
        <v>34</v>
      </c>
      <c r="D18" s="17" t="s">
        <v>49</v>
      </c>
      <c r="E18" s="18">
        <v>43970</v>
      </c>
      <c r="F18" s="17">
        <v>14100</v>
      </c>
      <c r="G18" s="17" t="s">
        <v>50</v>
      </c>
      <c r="H18" s="96">
        <v>90.5</v>
      </c>
      <c r="I18" s="13">
        <v>1</v>
      </c>
      <c r="J18" s="13">
        <v>1</v>
      </c>
      <c r="K18" s="13">
        <v>0</v>
      </c>
      <c r="L18" s="13">
        <v>1</v>
      </c>
      <c r="M18" s="14">
        <v>1</v>
      </c>
      <c r="N18" s="14">
        <v>0.5</v>
      </c>
      <c r="O18" s="15">
        <v>1</v>
      </c>
      <c r="P18" s="15">
        <v>1</v>
      </c>
      <c r="Q18" s="15">
        <v>1</v>
      </c>
      <c r="R18" s="71">
        <v>1</v>
      </c>
      <c r="S18" s="96">
        <f t="shared" si="0"/>
        <v>85</v>
      </c>
      <c r="T18" s="77">
        <f>(I18*$P$63)+(J18*$P$64)+(K18*$P$65)+(L18*$P$66)</f>
        <v>22</v>
      </c>
      <c r="U18" s="162">
        <f t="shared" si="1"/>
        <v>0.75862068965517238</v>
      </c>
      <c r="V18" s="83">
        <f>(M18*$P$71)+(N18*$P$72)</f>
        <v>22.5</v>
      </c>
      <c r="W18" s="162">
        <f t="shared" si="2"/>
        <v>0.9</v>
      </c>
      <c r="X18" s="89">
        <f>(O18*$P$77)+(P18*$P$78)+(Q18*$P$79)+(R18*$P$80)</f>
        <v>46</v>
      </c>
      <c r="Y18" s="162">
        <f t="shared" si="3"/>
        <v>1</v>
      </c>
      <c r="Z18" s="93">
        <f t="shared" si="4"/>
        <v>90.5</v>
      </c>
    </row>
    <row r="19" spans="1:29" ht="15" customHeight="1" thickBot="1" x14ac:dyDescent="0.35">
      <c r="A19" s="10"/>
      <c r="B19" s="11" t="s">
        <v>6</v>
      </c>
      <c r="C19" s="17" t="s">
        <v>24</v>
      </c>
      <c r="D19" s="17" t="s">
        <v>46</v>
      </c>
      <c r="E19" s="18">
        <v>43958</v>
      </c>
      <c r="F19" s="17">
        <v>12300</v>
      </c>
      <c r="G19" s="17" t="s">
        <v>44</v>
      </c>
      <c r="H19" s="96">
        <v>90.5</v>
      </c>
      <c r="I19" s="13">
        <v>1</v>
      </c>
      <c r="J19" s="13">
        <v>0.5</v>
      </c>
      <c r="K19" s="13">
        <v>0.5</v>
      </c>
      <c r="L19" s="13">
        <v>1</v>
      </c>
      <c r="M19" s="14">
        <v>1</v>
      </c>
      <c r="N19" s="14">
        <v>1</v>
      </c>
      <c r="O19" s="15">
        <v>1</v>
      </c>
      <c r="P19" s="15">
        <v>1</v>
      </c>
      <c r="Q19" s="15">
        <v>1</v>
      </c>
      <c r="R19" s="71">
        <v>1</v>
      </c>
      <c r="S19" s="96">
        <f t="shared" si="0"/>
        <v>85</v>
      </c>
      <c r="T19" s="77">
        <f>(I19*$P$63)+(J19*$P$64)+(K19*$P$65)+(L19*$P$66)</f>
        <v>19.5</v>
      </c>
      <c r="U19" s="162">
        <f t="shared" si="1"/>
        <v>0.67241379310344829</v>
      </c>
      <c r="V19" s="83">
        <f>(M19*$P$71)+(N19*$P$72)</f>
        <v>25</v>
      </c>
      <c r="W19" s="162">
        <f t="shared" si="2"/>
        <v>1</v>
      </c>
      <c r="X19" s="89">
        <f>(O19*$P$77)+(P19*$P$78)+(Q19*$P$79)+(R19*$P$80)</f>
        <v>46</v>
      </c>
      <c r="Y19" s="162">
        <f t="shared" si="3"/>
        <v>1</v>
      </c>
      <c r="Z19" s="93">
        <f t="shared" si="4"/>
        <v>90.5</v>
      </c>
    </row>
    <row r="20" spans="1:29" ht="15" customHeight="1" thickBot="1" x14ac:dyDescent="0.35">
      <c r="A20" s="10"/>
      <c r="B20" s="11" t="s">
        <v>6</v>
      </c>
      <c r="C20" s="20" t="s">
        <v>24</v>
      </c>
      <c r="D20" s="20" t="s">
        <v>51</v>
      </c>
      <c r="E20" s="18">
        <v>43953</v>
      </c>
      <c r="F20" s="17">
        <v>10900</v>
      </c>
      <c r="G20" s="17" t="s">
        <v>32</v>
      </c>
      <c r="H20" s="96">
        <v>90</v>
      </c>
      <c r="I20" s="13">
        <v>1</v>
      </c>
      <c r="J20" s="13">
        <v>1</v>
      </c>
      <c r="K20" s="13">
        <v>1</v>
      </c>
      <c r="L20" s="13">
        <v>1</v>
      </c>
      <c r="M20" s="14">
        <v>0.5</v>
      </c>
      <c r="N20" s="14">
        <v>1</v>
      </c>
      <c r="O20" s="15">
        <v>1</v>
      </c>
      <c r="P20" s="15">
        <v>1</v>
      </c>
      <c r="Q20" s="15">
        <v>1</v>
      </c>
      <c r="R20" s="71">
        <v>1</v>
      </c>
      <c r="S20" s="96">
        <f t="shared" si="0"/>
        <v>85</v>
      </c>
      <c r="T20" s="77">
        <f>(I20*$P$63)+(J20*$P$64)+(K20*$P$65)+(L20*$P$66)</f>
        <v>29</v>
      </c>
      <c r="U20" s="162">
        <f t="shared" si="1"/>
        <v>1</v>
      </c>
      <c r="V20" s="83">
        <f>(M20*$P$71)+(N20*$P$72)</f>
        <v>15</v>
      </c>
      <c r="W20" s="162">
        <f t="shared" si="2"/>
        <v>0.6</v>
      </c>
      <c r="X20" s="89">
        <f>(O20*$P$77)+(P20*$P$78)+(Q20*$P$79)+(R20*$P$80)</f>
        <v>46</v>
      </c>
      <c r="Y20" s="162">
        <f t="shared" si="3"/>
        <v>1</v>
      </c>
      <c r="Z20" s="93">
        <f t="shared" si="4"/>
        <v>90</v>
      </c>
      <c r="AB20" s="30"/>
      <c r="AC20" s="30"/>
    </row>
    <row r="21" spans="1:29" ht="15" customHeight="1" thickBot="1" x14ac:dyDescent="0.35">
      <c r="A21" s="10"/>
      <c r="B21" s="11" t="s">
        <v>6</v>
      </c>
      <c r="C21" s="17" t="s">
        <v>24</v>
      </c>
      <c r="D21" s="17" t="s">
        <v>52</v>
      </c>
      <c r="E21" s="18">
        <v>43970</v>
      </c>
      <c r="F21" s="17">
        <v>14200</v>
      </c>
      <c r="G21" s="17" t="s">
        <v>30</v>
      </c>
      <c r="H21" s="96">
        <v>89.5</v>
      </c>
      <c r="I21" s="13">
        <v>0.5</v>
      </c>
      <c r="J21" s="13">
        <v>1</v>
      </c>
      <c r="K21" s="13">
        <v>1</v>
      </c>
      <c r="L21" s="13">
        <v>1</v>
      </c>
      <c r="M21" s="14">
        <v>1</v>
      </c>
      <c r="N21" s="14">
        <v>0.5</v>
      </c>
      <c r="O21" s="15">
        <v>0.5</v>
      </c>
      <c r="P21" s="15">
        <v>1</v>
      </c>
      <c r="Q21" s="15">
        <v>1</v>
      </c>
      <c r="R21" s="71">
        <v>1</v>
      </c>
      <c r="S21" s="96">
        <f t="shared" si="0"/>
        <v>85</v>
      </c>
      <c r="T21" s="77">
        <f>(I21*$P$63)+(J21*$P$64)+(K21*$P$65)+(L21*$P$66)</f>
        <v>26.5</v>
      </c>
      <c r="U21" s="162">
        <f t="shared" si="1"/>
        <v>0.91379310344827591</v>
      </c>
      <c r="V21" s="83">
        <f>(M21*$P$71)+(N21*$P$72)</f>
        <v>22.5</v>
      </c>
      <c r="W21" s="162">
        <f t="shared" si="2"/>
        <v>0.9</v>
      </c>
      <c r="X21" s="89">
        <f>(O21*$P$77)+(P21*$P$78)+(Q21*$P$79)+(R21*$P$80)</f>
        <v>40.5</v>
      </c>
      <c r="Y21" s="162">
        <f t="shared" si="3"/>
        <v>0.88043478260869568</v>
      </c>
      <c r="Z21" s="93">
        <f t="shared" si="4"/>
        <v>89.5</v>
      </c>
      <c r="AB21" s="30"/>
      <c r="AC21" s="30"/>
    </row>
    <row r="22" spans="1:29" ht="15" customHeight="1" thickBot="1" x14ac:dyDescent="0.35">
      <c r="A22" s="10"/>
      <c r="B22" s="11" t="s">
        <v>6</v>
      </c>
      <c r="C22" s="20" t="s">
        <v>34</v>
      </c>
      <c r="D22" s="20" t="s">
        <v>53</v>
      </c>
      <c r="E22" s="18">
        <v>43955</v>
      </c>
      <c r="F22" s="17">
        <v>11100</v>
      </c>
      <c r="G22" s="17" t="s">
        <v>50</v>
      </c>
      <c r="H22" s="96">
        <v>89</v>
      </c>
      <c r="I22" s="13">
        <v>1</v>
      </c>
      <c r="J22" s="13">
        <v>1</v>
      </c>
      <c r="K22" s="13">
        <v>1</v>
      </c>
      <c r="L22" s="13">
        <v>1</v>
      </c>
      <c r="M22" s="14">
        <v>1</v>
      </c>
      <c r="N22" s="14">
        <v>0</v>
      </c>
      <c r="O22" s="15">
        <v>1</v>
      </c>
      <c r="P22" s="15">
        <v>1</v>
      </c>
      <c r="Q22" s="15">
        <v>0.5</v>
      </c>
      <c r="R22" s="71">
        <v>1</v>
      </c>
      <c r="S22" s="96">
        <f t="shared" si="0"/>
        <v>85</v>
      </c>
      <c r="T22" s="77">
        <f>(I22*$P$63)+(J22*$P$64)+(K22*$P$65)+(L22*$P$66)</f>
        <v>29</v>
      </c>
      <c r="U22" s="162">
        <f t="shared" si="1"/>
        <v>1</v>
      </c>
      <c r="V22" s="83">
        <f>(M22*$P$71)+(N22*$P$72)</f>
        <v>20</v>
      </c>
      <c r="W22" s="162">
        <f t="shared" si="2"/>
        <v>0.8</v>
      </c>
      <c r="X22" s="89">
        <f>(O22*$P$77)+(P22*$P$78)+(Q22*$P$79)+(R22*$P$80)</f>
        <v>40</v>
      </c>
      <c r="Y22" s="162">
        <f t="shared" si="3"/>
        <v>0.86956521739130432</v>
      </c>
      <c r="Z22" s="93">
        <f t="shared" si="4"/>
        <v>89</v>
      </c>
      <c r="AB22" s="30"/>
      <c r="AC22" s="30"/>
    </row>
    <row r="23" spans="1:29" ht="15" customHeight="1" thickBot="1" x14ac:dyDescent="0.35">
      <c r="A23" s="10"/>
      <c r="B23" s="11" t="s">
        <v>6</v>
      </c>
      <c r="C23" s="17" t="s">
        <v>34</v>
      </c>
      <c r="D23" s="17" t="s">
        <v>54</v>
      </c>
      <c r="E23" s="18">
        <v>43969</v>
      </c>
      <c r="F23" s="17">
        <v>14600</v>
      </c>
      <c r="G23" s="17" t="s">
        <v>41</v>
      </c>
      <c r="H23" s="96">
        <v>89</v>
      </c>
      <c r="I23" s="13">
        <v>1</v>
      </c>
      <c r="J23" s="13">
        <v>1</v>
      </c>
      <c r="K23" s="13">
        <v>1</v>
      </c>
      <c r="L23" s="13">
        <v>1</v>
      </c>
      <c r="M23" s="14">
        <v>1</v>
      </c>
      <c r="N23" s="14">
        <v>1</v>
      </c>
      <c r="O23" s="15">
        <v>0</v>
      </c>
      <c r="P23" s="15">
        <v>1</v>
      </c>
      <c r="Q23" s="15">
        <v>1</v>
      </c>
      <c r="R23" s="71">
        <v>1</v>
      </c>
      <c r="S23" s="96">
        <f t="shared" si="0"/>
        <v>85</v>
      </c>
      <c r="T23" s="77">
        <f>(I23*$P$63)+(J23*$P$64)+(K23*$P$65)+(L23*$P$66)</f>
        <v>29</v>
      </c>
      <c r="U23" s="162">
        <f t="shared" si="1"/>
        <v>1</v>
      </c>
      <c r="V23" s="83">
        <f>(M23*$P$71)+(N23*$P$72)</f>
        <v>25</v>
      </c>
      <c r="W23" s="162">
        <f t="shared" si="2"/>
        <v>1</v>
      </c>
      <c r="X23" s="89">
        <f>(O23*$P$77)+(P23*$P$78)+(Q23*$P$79)+(R23*$P$80)</f>
        <v>35</v>
      </c>
      <c r="Y23" s="162">
        <f t="shared" si="3"/>
        <v>0.76086956521739135</v>
      </c>
      <c r="Z23" s="93">
        <f t="shared" si="4"/>
        <v>89</v>
      </c>
      <c r="AB23" s="30"/>
      <c r="AC23" s="30"/>
    </row>
    <row r="24" spans="1:29" ht="15" customHeight="1" thickBot="1" x14ac:dyDescent="0.35">
      <c r="A24" s="10"/>
      <c r="B24" s="11" t="s">
        <v>6</v>
      </c>
      <c r="C24" s="20" t="s">
        <v>34</v>
      </c>
      <c r="D24" s="20" t="s">
        <v>55</v>
      </c>
      <c r="E24" s="18">
        <v>43969</v>
      </c>
      <c r="F24" s="17">
        <v>14400</v>
      </c>
      <c r="G24" s="17" t="s">
        <v>28</v>
      </c>
      <c r="H24" s="96">
        <v>88</v>
      </c>
      <c r="I24" s="13">
        <v>1</v>
      </c>
      <c r="J24" s="13">
        <v>1</v>
      </c>
      <c r="K24" s="13">
        <v>0.5</v>
      </c>
      <c r="L24" s="13">
        <v>1</v>
      </c>
      <c r="M24" s="14">
        <v>1</v>
      </c>
      <c r="N24" s="14">
        <v>1</v>
      </c>
      <c r="O24" s="15">
        <v>0.5</v>
      </c>
      <c r="P24" s="15">
        <v>1</v>
      </c>
      <c r="Q24" s="15">
        <v>1</v>
      </c>
      <c r="R24" s="71">
        <v>0</v>
      </c>
      <c r="S24" s="96">
        <f t="shared" si="0"/>
        <v>85</v>
      </c>
      <c r="T24" s="77">
        <f>(I24*$P$63)+(J24*$P$64)+(K24*$P$65)+(L24*$P$66)</f>
        <v>25.5</v>
      </c>
      <c r="U24" s="162">
        <f t="shared" si="1"/>
        <v>0.87931034482758619</v>
      </c>
      <c r="V24" s="83">
        <f>(M24*$P$71)+(N24*$P$72)</f>
        <v>25</v>
      </c>
      <c r="W24" s="162">
        <f t="shared" si="2"/>
        <v>1</v>
      </c>
      <c r="X24" s="89">
        <f>(O24*$P$77)+(P24*$P$78)+(Q24*$P$79)+(R24*$P$80)</f>
        <v>37.5</v>
      </c>
      <c r="Y24" s="162">
        <f t="shared" si="3"/>
        <v>0.81521739130434778</v>
      </c>
      <c r="Z24" s="93">
        <f t="shared" si="4"/>
        <v>88</v>
      </c>
      <c r="AB24" s="30"/>
      <c r="AC24" s="30"/>
    </row>
    <row r="25" spans="1:29" ht="15" customHeight="1" thickBot="1" x14ac:dyDescent="0.35">
      <c r="A25" s="10"/>
      <c r="B25" s="11" t="s">
        <v>6</v>
      </c>
      <c r="C25" s="17" t="s">
        <v>24</v>
      </c>
      <c r="D25" s="17" t="s">
        <v>58</v>
      </c>
      <c r="E25" s="18">
        <v>43963</v>
      </c>
      <c r="F25" s="17">
        <v>13000</v>
      </c>
      <c r="G25" s="17" t="s">
        <v>23</v>
      </c>
      <c r="H25" s="96">
        <v>88</v>
      </c>
      <c r="I25" s="13">
        <v>1</v>
      </c>
      <c r="J25" s="13">
        <v>1</v>
      </c>
      <c r="K25" s="13">
        <v>0.5</v>
      </c>
      <c r="L25" s="13">
        <v>1</v>
      </c>
      <c r="M25" s="14">
        <v>1</v>
      </c>
      <c r="N25" s="14">
        <v>1</v>
      </c>
      <c r="O25" s="15">
        <v>0.5</v>
      </c>
      <c r="P25" s="15">
        <v>1</v>
      </c>
      <c r="Q25" s="15">
        <v>1</v>
      </c>
      <c r="R25" s="71">
        <v>0</v>
      </c>
      <c r="S25" s="96">
        <f t="shared" si="0"/>
        <v>85</v>
      </c>
      <c r="T25" s="77">
        <f>(I25*$P$63)+(J25*$P$64)+(K25*$P$65)+(L25*$P$66)</f>
        <v>25.5</v>
      </c>
      <c r="U25" s="162">
        <f t="shared" si="1"/>
        <v>0.87931034482758619</v>
      </c>
      <c r="V25" s="83">
        <f>(M25*$P$71)+(N25*$P$72)</f>
        <v>25</v>
      </c>
      <c r="W25" s="162">
        <f t="shared" si="2"/>
        <v>1</v>
      </c>
      <c r="X25" s="89">
        <f>(O25*$P$77)+(P25*$P$78)+(Q25*$P$79)+(R25*$P$80)</f>
        <v>37.5</v>
      </c>
      <c r="Y25" s="162">
        <f t="shared" si="3"/>
        <v>0.81521739130434778</v>
      </c>
      <c r="Z25" s="93">
        <f t="shared" si="4"/>
        <v>88</v>
      </c>
      <c r="AB25" s="30"/>
      <c r="AC25" s="30"/>
    </row>
    <row r="26" spans="1:29" ht="15" customHeight="1" thickBot="1" x14ac:dyDescent="0.35">
      <c r="A26" s="10"/>
      <c r="B26" s="11" t="s">
        <v>6</v>
      </c>
      <c r="C26" s="17" t="s">
        <v>24</v>
      </c>
      <c r="D26" s="17" t="s">
        <v>57</v>
      </c>
      <c r="E26" s="18">
        <v>43953</v>
      </c>
      <c r="F26" s="17">
        <v>10200</v>
      </c>
      <c r="G26" s="17" t="s">
        <v>30</v>
      </c>
      <c r="H26" s="96">
        <v>87.5</v>
      </c>
      <c r="I26" s="13">
        <v>1</v>
      </c>
      <c r="J26" s="13">
        <v>1</v>
      </c>
      <c r="K26" s="13">
        <v>1</v>
      </c>
      <c r="L26" s="13">
        <v>1</v>
      </c>
      <c r="M26" s="14">
        <v>0.5</v>
      </c>
      <c r="N26" s="14">
        <v>0.5</v>
      </c>
      <c r="O26" s="15">
        <v>1</v>
      </c>
      <c r="P26" s="15">
        <v>1</v>
      </c>
      <c r="Q26" s="15">
        <v>1</v>
      </c>
      <c r="R26" s="71">
        <v>1</v>
      </c>
      <c r="S26" s="96">
        <f t="shared" si="0"/>
        <v>85</v>
      </c>
      <c r="T26" s="77">
        <f>(I26*$P$63)+(J26*$P$64)+(K26*$P$65)+(L26*$P$66)</f>
        <v>29</v>
      </c>
      <c r="U26" s="162">
        <f t="shared" si="1"/>
        <v>1</v>
      </c>
      <c r="V26" s="83">
        <f>(M26*$P$71)+(N26*$P$72)</f>
        <v>12.5</v>
      </c>
      <c r="W26" s="162">
        <f t="shared" si="2"/>
        <v>0.5</v>
      </c>
      <c r="X26" s="89">
        <f>(O26*$P$77)+(P26*$P$78)+(Q26*$P$79)+(R26*$P$80)</f>
        <v>46</v>
      </c>
      <c r="Y26" s="162">
        <f t="shared" si="3"/>
        <v>1</v>
      </c>
      <c r="Z26" s="93">
        <f t="shared" si="4"/>
        <v>87.5</v>
      </c>
      <c r="AB26" s="30"/>
      <c r="AC26" s="30"/>
    </row>
    <row r="27" spans="1:29" ht="15" customHeight="1" thickBot="1" x14ac:dyDescent="0.35">
      <c r="A27" s="10"/>
      <c r="B27" s="11" t="s">
        <v>6</v>
      </c>
      <c r="C27" s="20" t="s">
        <v>24</v>
      </c>
      <c r="D27" s="20" t="s">
        <v>56</v>
      </c>
      <c r="E27" s="18">
        <v>43953</v>
      </c>
      <c r="F27" s="17">
        <v>10100</v>
      </c>
      <c r="G27" s="17" t="s">
        <v>50</v>
      </c>
      <c r="H27" s="96">
        <v>86.5</v>
      </c>
      <c r="I27" s="13">
        <v>1</v>
      </c>
      <c r="J27" s="13">
        <v>1</v>
      </c>
      <c r="K27" s="13">
        <v>1</v>
      </c>
      <c r="L27" s="13">
        <v>1</v>
      </c>
      <c r="M27" s="14">
        <v>1</v>
      </c>
      <c r="N27" s="14">
        <v>0.5</v>
      </c>
      <c r="O27" s="15">
        <v>0</v>
      </c>
      <c r="P27" s="15">
        <v>1</v>
      </c>
      <c r="Q27" s="15">
        <v>1</v>
      </c>
      <c r="R27" s="71">
        <v>1</v>
      </c>
      <c r="S27" s="96">
        <f t="shared" si="0"/>
        <v>85</v>
      </c>
      <c r="T27" s="79">
        <f>(I27*$P$63)+(J27*$P$64)+(K27*$P$65)+(L27*$P$66)</f>
        <v>29</v>
      </c>
      <c r="U27" s="163">
        <f t="shared" si="1"/>
        <v>1</v>
      </c>
      <c r="V27" s="85">
        <f>(M27*$P$71)+(N27*$P$72)</f>
        <v>22.5</v>
      </c>
      <c r="W27" s="163">
        <f t="shared" si="2"/>
        <v>0.9</v>
      </c>
      <c r="X27" s="91">
        <f>(O27*$P$77)+(P27*$P$78)+(Q27*$P$79)+(R27*$P$80)</f>
        <v>35</v>
      </c>
      <c r="Y27" s="163">
        <f t="shared" si="3"/>
        <v>0.76086956521739135</v>
      </c>
      <c r="Z27" s="93">
        <f t="shared" si="4"/>
        <v>86.5</v>
      </c>
    </row>
    <row r="28" spans="1:29" ht="15" customHeight="1" thickBot="1" x14ac:dyDescent="0.35">
      <c r="A28" s="10"/>
      <c r="B28" s="11" t="s">
        <v>6</v>
      </c>
      <c r="C28" s="28" t="s">
        <v>24</v>
      </c>
      <c r="D28" s="28" t="s">
        <v>60</v>
      </c>
      <c r="E28" s="27">
        <v>43960</v>
      </c>
      <c r="F28" s="28">
        <v>12900</v>
      </c>
      <c r="G28" s="28" t="s">
        <v>32</v>
      </c>
      <c r="H28" s="97">
        <v>85.5</v>
      </c>
      <c r="I28" s="13">
        <v>0.5</v>
      </c>
      <c r="J28" s="13">
        <v>0.5</v>
      </c>
      <c r="K28" s="13">
        <v>0.5</v>
      </c>
      <c r="L28" s="13">
        <v>1</v>
      </c>
      <c r="M28" s="14">
        <v>1</v>
      </c>
      <c r="N28" s="14">
        <v>0.5</v>
      </c>
      <c r="O28" s="15">
        <v>1</v>
      </c>
      <c r="P28" s="15">
        <v>1</v>
      </c>
      <c r="Q28" s="15">
        <v>1</v>
      </c>
      <c r="R28" s="71">
        <v>1</v>
      </c>
      <c r="S28" s="97">
        <f t="shared" si="0"/>
        <v>85</v>
      </c>
      <c r="T28" s="75">
        <f>(I28*$P$63)+(J28*$P$64)+(K28*$P$65)+(L28*$P$66)</f>
        <v>17</v>
      </c>
      <c r="U28" s="161">
        <f t="shared" si="1"/>
        <v>0.58620689655172409</v>
      </c>
      <c r="V28" s="81">
        <f>(M28*$P$71)+(N28*$P$72)</f>
        <v>22.5</v>
      </c>
      <c r="W28" s="161">
        <f t="shared" si="2"/>
        <v>0.9</v>
      </c>
      <c r="X28" s="87">
        <f>(O28*$P$77)+(P28*$P$78)+(Q28*$P$79)+(R28*$P$80)</f>
        <v>46</v>
      </c>
      <c r="Y28" s="161">
        <f t="shared" si="3"/>
        <v>1</v>
      </c>
      <c r="Z28" s="93">
        <f t="shared" si="4"/>
        <v>85.5</v>
      </c>
    </row>
    <row r="29" spans="1:29" ht="15" customHeight="1" thickBot="1" x14ac:dyDescent="0.35">
      <c r="A29" s="10"/>
      <c r="B29" s="11" t="s">
        <v>6</v>
      </c>
      <c r="C29" s="11" t="s">
        <v>24</v>
      </c>
      <c r="D29" s="11" t="s">
        <v>59</v>
      </c>
      <c r="E29" s="12">
        <v>43958</v>
      </c>
      <c r="F29" s="11">
        <v>12400</v>
      </c>
      <c r="G29" s="11" t="s">
        <v>28</v>
      </c>
      <c r="H29" s="60">
        <v>84.5</v>
      </c>
      <c r="I29" s="13">
        <v>1</v>
      </c>
      <c r="J29" s="13">
        <v>1</v>
      </c>
      <c r="K29" s="13">
        <v>0</v>
      </c>
      <c r="L29" s="13">
        <v>1</v>
      </c>
      <c r="M29" s="14">
        <v>1</v>
      </c>
      <c r="N29" s="14">
        <v>0.5</v>
      </c>
      <c r="O29" s="15">
        <v>1</v>
      </c>
      <c r="P29" s="15">
        <v>1</v>
      </c>
      <c r="Q29" s="15">
        <v>0.5</v>
      </c>
      <c r="R29" s="71">
        <v>1</v>
      </c>
      <c r="S29" s="60">
        <f t="shared" si="0"/>
        <v>60</v>
      </c>
      <c r="T29" s="77">
        <f>(I29*$P$63)+(J29*$P$64)+(K29*$P$65)+(L29*$P$66)</f>
        <v>22</v>
      </c>
      <c r="U29" s="78">
        <f t="shared" si="1"/>
        <v>0.75862068965517238</v>
      </c>
      <c r="V29" s="83">
        <f>(M29*$P$71)+(N29*$P$72)</f>
        <v>22.5</v>
      </c>
      <c r="W29" s="84">
        <f t="shared" si="2"/>
        <v>0.9</v>
      </c>
      <c r="X29" s="89">
        <f>(O29*$P$77)+(P29*$P$78)+(Q29*$P$79)+(R29*$P$80)</f>
        <v>40</v>
      </c>
      <c r="Y29" s="90">
        <f t="shared" si="3"/>
        <v>0.86956521739130432</v>
      </c>
      <c r="Z29" s="93">
        <f t="shared" si="4"/>
        <v>84.5</v>
      </c>
    </row>
    <row r="30" spans="1:29" ht="15" customHeight="1" thickBot="1" x14ac:dyDescent="0.35">
      <c r="A30" s="10"/>
      <c r="B30" s="11" t="s">
        <v>6</v>
      </c>
      <c r="C30" s="20" t="s">
        <v>24</v>
      </c>
      <c r="D30" s="20" t="s">
        <v>61</v>
      </c>
      <c r="E30" s="18">
        <v>43969</v>
      </c>
      <c r="F30" s="17">
        <v>14500</v>
      </c>
      <c r="G30" s="17" t="s">
        <v>23</v>
      </c>
      <c r="H30" s="61">
        <v>84.5</v>
      </c>
      <c r="I30" s="13">
        <v>1</v>
      </c>
      <c r="J30" s="13">
        <v>0.5</v>
      </c>
      <c r="K30" s="13">
        <v>0</v>
      </c>
      <c r="L30" s="13">
        <v>1</v>
      </c>
      <c r="M30" s="14">
        <v>1</v>
      </c>
      <c r="N30" s="14">
        <v>0.5</v>
      </c>
      <c r="O30" s="15">
        <v>1</v>
      </c>
      <c r="P30" s="15">
        <v>1</v>
      </c>
      <c r="Q30" s="15">
        <v>1</v>
      </c>
      <c r="R30" s="71">
        <v>1</v>
      </c>
      <c r="S30" s="61">
        <f t="shared" si="0"/>
        <v>60</v>
      </c>
      <c r="T30" s="77">
        <f>(I30*$P$63)+(J30*$P$64)+(K30*$P$65)+(L30*$P$66)</f>
        <v>16</v>
      </c>
      <c r="U30" s="78">
        <f t="shared" si="1"/>
        <v>0.55172413793103448</v>
      </c>
      <c r="V30" s="83">
        <f>(M30*$P$71)+(N30*$P$72)</f>
        <v>22.5</v>
      </c>
      <c r="W30" s="84">
        <f t="shared" si="2"/>
        <v>0.9</v>
      </c>
      <c r="X30" s="89">
        <f>(O30*$P$77)+(P30*$P$78)+(Q30*$P$79)+(R30*$P$80)</f>
        <v>46</v>
      </c>
      <c r="Y30" s="90">
        <f t="shared" si="3"/>
        <v>1</v>
      </c>
      <c r="Z30" s="93">
        <f t="shared" si="4"/>
        <v>84.5</v>
      </c>
    </row>
    <row r="31" spans="1:29" ht="15" customHeight="1" thickBot="1" x14ac:dyDescent="0.35">
      <c r="A31" s="10"/>
      <c r="B31" s="11" t="s">
        <v>6</v>
      </c>
      <c r="C31" s="17" t="s">
        <v>34</v>
      </c>
      <c r="D31" s="17" t="s">
        <v>64</v>
      </c>
      <c r="E31" s="18">
        <v>43956</v>
      </c>
      <c r="F31" s="17">
        <v>10800</v>
      </c>
      <c r="G31" s="17" t="s">
        <v>26</v>
      </c>
      <c r="H31" s="61">
        <v>84</v>
      </c>
      <c r="I31" s="13">
        <v>1</v>
      </c>
      <c r="J31" s="13">
        <v>1</v>
      </c>
      <c r="K31" s="13">
        <v>0.5</v>
      </c>
      <c r="L31" s="13">
        <v>1</v>
      </c>
      <c r="M31" s="14">
        <v>0.5</v>
      </c>
      <c r="N31" s="14">
        <v>0.5</v>
      </c>
      <c r="O31" s="15">
        <v>1</v>
      </c>
      <c r="P31" s="15">
        <v>1</v>
      </c>
      <c r="Q31" s="15">
        <v>1</v>
      </c>
      <c r="R31" s="71">
        <v>1</v>
      </c>
      <c r="S31" s="61">
        <f t="shared" si="0"/>
        <v>60</v>
      </c>
      <c r="T31" s="77">
        <f>(I31*$P$63)+(J31*$P$64)+(K31*$P$65)+(L31*$P$66)</f>
        <v>25.5</v>
      </c>
      <c r="U31" s="78">
        <f t="shared" si="1"/>
        <v>0.87931034482758619</v>
      </c>
      <c r="V31" s="83">
        <f>(M31*$P$71)+(N31*$P$72)</f>
        <v>12.5</v>
      </c>
      <c r="W31" s="84">
        <f t="shared" si="2"/>
        <v>0.5</v>
      </c>
      <c r="X31" s="89">
        <f>(O31*$P$77)+(P31*$P$78)+(Q31*$P$79)+(R31*$P$80)</f>
        <v>46</v>
      </c>
      <c r="Y31" s="90">
        <f t="shared" si="3"/>
        <v>1</v>
      </c>
      <c r="Z31" s="93">
        <f t="shared" si="4"/>
        <v>84</v>
      </c>
    </row>
    <row r="32" spans="1:29" ht="15" customHeight="1" thickBot="1" x14ac:dyDescent="0.35">
      <c r="A32" s="10"/>
      <c r="B32" s="11" t="s">
        <v>6</v>
      </c>
      <c r="C32" s="20" t="s">
        <v>24</v>
      </c>
      <c r="D32" s="20" t="s">
        <v>62</v>
      </c>
      <c r="E32" s="18">
        <v>43960</v>
      </c>
      <c r="F32" s="17">
        <v>12800</v>
      </c>
      <c r="G32" s="17" t="s">
        <v>26</v>
      </c>
      <c r="H32" s="61">
        <v>84</v>
      </c>
      <c r="I32" s="13">
        <v>1</v>
      </c>
      <c r="J32" s="13">
        <v>1</v>
      </c>
      <c r="K32" s="13">
        <v>0.5</v>
      </c>
      <c r="L32" s="13">
        <v>1</v>
      </c>
      <c r="M32" s="14">
        <v>0.5</v>
      </c>
      <c r="N32" s="14">
        <v>0.5</v>
      </c>
      <c r="O32" s="15">
        <v>1</v>
      </c>
      <c r="P32" s="15">
        <v>1</v>
      </c>
      <c r="Q32" s="15">
        <v>1</v>
      </c>
      <c r="R32" s="71">
        <v>1</v>
      </c>
      <c r="S32" s="61">
        <f t="shared" si="0"/>
        <v>60</v>
      </c>
      <c r="T32" s="77">
        <f>(I32*$P$63)+(J32*$P$64)+(K32*$P$65)+(L32*$P$66)</f>
        <v>25.5</v>
      </c>
      <c r="U32" s="78">
        <f t="shared" si="1"/>
        <v>0.87931034482758619</v>
      </c>
      <c r="V32" s="83">
        <f>(M32*$P$71)+(N32*$P$72)</f>
        <v>12.5</v>
      </c>
      <c r="W32" s="84">
        <f t="shared" si="2"/>
        <v>0.5</v>
      </c>
      <c r="X32" s="89">
        <f>(O32*$P$77)+(P32*$P$78)+(Q32*$P$79)+(R32*$P$80)</f>
        <v>46</v>
      </c>
      <c r="Y32" s="90">
        <f t="shared" si="3"/>
        <v>1</v>
      </c>
      <c r="Z32" s="93">
        <f t="shared" si="4"/>
        <v>84</v>
      </c>
    </row>
    <row r="33" spans="1:29" ht="15" customHeight="1" thickBot="1" x14ac:dyDescent="0.35">
      <c r="A33" s="10"/>
      <c r="B33" s="11" t="s">
        <v>6</v>
      </c>
      <c r="C33" s="17" t="s">
        <v>34</v>
      </c>
      <c r="D33" s="17" t="s">
        <v>63</v>
      </c>
      <c r="E33" s="18">
        <v>43962</v>
      </c>
      <c r="F33" s="17">
        <v>12000</v>
      </c>
      <c r="G33" s="17" t="s">
        <v>23</v>
      </c>
      <c r="H33" s="61">
        <v>83</v>
      </c>
      <c r="I33" s="13">
        <v>1</v>
      </c>
      <c r="J33" s="13">
        <v>1</v>
      </c>
      <c r="K33" s="13">
        <v>0.5</v>
      </c>
      <c r="L33" s="13">
        <v>0.5</v>
      </c>
      <c r="M33" s="14">
        <v>1</v>
      </c>
      <c r="N33" s="14">
        <v>1</v>
      </c>
      <c r="O33" s="15">
        <v>0</v>
      </c>
      <c r="P33" s="15">
        <v>1</v>
      </c>
      <c r="Q33" s="15">
        <v>1</v>
      </c>
      <c r="R33" s="71">
        <v>1</v>
      </c>
      <c r="S33" s="61">
        <f t="shared" si="0"/>
        <v>60</v>
      </c>
      <c r="T33" s="77">
        <f>(I33*$P$63)+(J33*$P$64)+(K33*$P$65)+(L33*$P$66)</f>
        <v>23</v>
      </c>
      <c r="U33" s="78">
        <f t="shared" si="1"/>
        <v>0.7931034482758621</v>
      </c>
      <c r="V33" s="83">
        <f>(M33*$P$71)+(N33*$P$72)</f>
        <v>25</v>
      </c>
      <c r="W33" s="84">
        <f t="shared" si="2"/>
        <v>1</v>
      </c>
      <c r="X33" s="89">
        <f>(O33*$P$77)+(P33*$P$78)+(Q33*$P$79)+(R33*$P$80)</f>
        <v>35</v>
      </c>
      <c r="Y33" s="90">
        <f t="shared" si="3"/>
        <v>0.76086956521739135</v>
      </c>
      <c r="Z33" s="93">
        <f t="shared" si="4"/>
        <v>83</v>
      </c>
    </row>
    <row r="34" spans="1:29" ht="15" customHeight="1" thickBot="1" x14ac:dyDescent="0.35">
      <c r="A34" s="10"/>
      <c r="B34" s="11" t="s">
        <v>6</v>
      </c>
      <c r="C34" s="17" t="s">
        <v>34</v>
      </c>
      <c r="D34" s="17" t="s">
        <v>65</v>
      </c>
      <c r="E34" s="18">
        <v>43958</v>
      </c>
      <c r="F34" s="17">
        <v>11800</v>
      </c>
      <c r="G34" s="17" t="s">
        <v>26</v>
      </c>
      <c r="H34" s="61">
        <v>83</v>
      </c>
      <c r="I34" s="13">
        <v>1</v>
      </c>
      <c r="J34" s="13">
        <v>1</v>
      </c>
      <c r="K34" s="13">
        <v>0.5</v>
      </c>
      <c r="L34" s="13">
        <v>0.5</v>
      </c>
      <c r="M34" s="14">
        <v>1</v>
      </c>
      <c r="N34" s="14">
        <v>1</v>
      </c>
      <c r="O34" s="15">
        <v>0</v>
      </c>
      <c r="P34" s="15">
        <v>1</v>
      </c>
      <c r="Q34" s="15">
        <v>1</v>
      </c>
      <c r="R34" s="71">
        <v>1</v>
      </c>
      <c r="S34" s="61">
        <f t="shared" si="0"/>
        <v>60</v>
      </c>
      <c r="T34" s="77">
        <f>(I34*$P$63)+(J34*$P$64)+(K34*$P$65)+(L34*$P$66)</f>
        <v>23</v>
      </c>
      <c r="U34" s="78">
        <f t="shared" si="1"/>
        <v>0.7931034482758621</v>
      </c>
      <c r="V34" s="83">
        <f>(M34*$P$71)+(N34*$P$72)</f>
        <v>25</v>
      </c>
      <c r="W34" s="84">
        <f t="shared" si="2"/>
        <v>1</v>
      </c>
      <c r="X34" s="89">
        <f>(O34*$P$77)+(P34*$P$78)+(Q34*$P$79)+(R34*$P$80)</f>
        <v>35</v>
      </c>
      <c r="Y34" s="90">
        <f t="shared" si="3"/>
        <v>0.76086956521739135</v>
      </c>
      <c r="Z34" s="93">
        <f t="shared" si="4"/>
        <v>83</v>
      </c>
    </row>
    <row r="35" spans="1:29" ht="15" customHeight="1" thickBot="1" x14ac:dyDescent="0.35">
      <c r="A35" s="10"/>
      <c r="B35" s="11" t="s">
        <v>6</v>
      </c>
      <c r="C35" s="17" t="s">
        <v>34</v>
      </c>
      <c r="D35" s="17" t="s">
        <v>66</v>
      </c>
      <c r="E35" s="18">
        <v>43960</v>
      </c>
      <c r="F35" s="17">
        <v>12100</v>
      </c>
      <c r="G35" s="17" t="s">
        <v>50</v>
      </c>
      <c r="H35" s="61">
        <v>83</v>
      </c>
      <c r="I35" s="13">
        <v>1</v>
      </c>
      <c r="J35" s="13">
        <v>1</v>
      </c>
      <c r="K35" s="13">
        <v>0.5</v>
      </c>
      <c r="L35" s="13">
        <v>1</v>
      </c>
      <c r="M35" s="14">
        <v>1</v>
      </c>
      <c r="N35" s="14">
        <v>0.5</v>
      </c>
      <c r="O35" s="15">
        <v>0</v>
      </c>
      <c r="P35" s="15">
        <v>1</v>
      </c>
      <c r="Q35" s="15">
        <v>1</v>
      </c>
      <c r="R35" s="71">
        <v>1</v>
      </c>
      <c r="S35" s="61">
        <f t="shared" ref="S35:S52" si="5">IF(H35&gt;=85,85,IF(H35&gt;=60,60,0))</f>
        <v>60</v>
      </c>
      <c r="T35" s="77">
        <f>(I35*$P$63)+(J35*$P$64)+(K35*$P$65)+(L35*$P$66)</f>
        <v>25.5</v>
      </c>
      <c r="U35" s="78">
        <f t="shared" ref="U35:U52" si="6">T35/$U$2</f>
        <v>0.87931034482758619</v>
      </c>
      <c r="V35" s="83">
        <f>(M35*$P$71)+(N35*$P$72)</f>
        <v>22.5</v>
      </c>
      <c r="W35" s="84">
        <f t="shared" ref="W35:W52" si="7">V35/$W$2</f>
        <v>0.9</v>
      </c>
      <c r="X35" s="89">
        <f>(O35*$P$77)+(P35*$P$78)+(Q35*$P$79)+(R35*$P$80)</f>
        <v>35</v>
      </c>
      <c r="Y35" s="90">
        <f t="shared" ref="Y35:Y52" si="8">X35/$Y$2</f>
        <v>0.76086956521739135</v>
      </c>
      <c r="Z35" s="93">
        <f t="shared" ref="Z35:Z52" si="9">SUM(T35+V35+X35)</f>
        <v>83</v>
      </c>
    </row>
    <row r="36" spans="1:29" ht="15" customHeight="1" thickBot="1" x14ac:dyDescent="0.35">
      <c r="A36" s="10"/>
      <c r="B36" s="11" t="s">
        <v>6</v>
      </c>
      <c r="C36" s="17" t="s">
        <v>24</v>
      </c>
      <c r="D36" s="17" t="s">
        <v>40</v>
      </c>
      <c r="E36" s="18">
        <v>43956</v>
      </c>
      <c r="F36" s="17">
        <v>10600</v>
      </c>
      <c r="G36" s="17" t="s">
        <v>41</v>
      </c>
      <c r="H36" s="61">
        <v>83</v>
      </c>
      <c r="I36" s="13">
        <v>1</v>
      </c>
      <c r="J36" s="13">
        <v>1</v>
      </c>
      <c r="K36" s="13">
        <v>0.5</v>
      </c>
      <c r="L36" s="13">
        <v>0.5</v>
      </c>
      <c r="M36" s="14">
        <v>1</v>
      </c>
      <c r="N36" s="14">
        <v>1</v>
      </c>
      <c r="O36" s="15">
        <v>0</v>
      </c>
      <c r="P36" s="15">
        <v>1</v>
      </c>
      <c r="Q36" s="15">
        <v>1</v>
      </c>
      <c r="R36" s="71">
        <v>1</v>
      </c>
      <c r="S36" s="61">
        <f t="shared" si="5"/>
        <v>60</v>
      </c>
      <c r="T36" s="77">
        <f>(I36*$P$63)+(J36*$P$64)+(K36*$P$65)+(L36*$P$66)</f>
        <v>23</v>
      </c>
      <c r="U36" s="78">
        <f t="shared" si="6"/>
        <v>0.7931034482758621</v>
      </c>
      <c r="V36" s="83">
        <f>(M36*$P$71)+(N36*$P$72)</f>
        <v>25</v>
      </c>
      <c r="W36" s="84">
        <f t="shared" si="7"/>
        <v>1</v>
      </c>
      <c r="X36" s="89">
        <f>(O36*$P$77)+(P36*$P$78)+(Q36*$P$79)+(R36*$P$80)</f>
        <v>35</v>
      </c>
      <c r="Y36" s="90">
        <f t="shared" si="8"/>
        <v>0.76086956521739135</v>
      </c>
      <c r="Z36" s="93">
        <f t="shared" si="9"/>
        <v>83</v>
      </c>
    </row>
    <row r="37" spans="1:29" ht="15" customHeight="1" thickBot="1" x14ac:dyDescent="0.35">
      <c r="A37" s="10"/>
      <c r="B37" s="11" t="s">
        <v>6</v>
      </c>
      <c r="C37" s="17" t="s">
        <v>34</v>
      </c>
      <c r="D37" s="17" t="s">
        <v>67</v>
      </c>
      <c r="E37" s="18">
        <v>43953</v>
      </c>
      <c r="F37" s="17">
        <v>11300</v>
      </c>
      <c r="G37" s="17" t="s">
        <v>44</v>
      </c>
      <c r="H37" s="61">
        <v>82</v>
      </c>
      <c r="I37" s="13">
        <v>1</v>
      </c>
      <c r="J37" s="13">
        <v>1</v>
      </c>
      <c r="K37" s="13">
        <v>0</v>
      </c>
      <c r="L37" s="13">
        <v>1</v>
      </c>
      <c r="M37" s="14">
        <v>1</v>
      </c>
      <c r="N37" s="14">
        <v>1</v>
      </c>
      <c r="O37" s="15">
        <v>0</v>
      </c>
      <c r="P37" s="15">
        <v>1</v>
      </c>
      <c r="Q37" s="15">
        <v>1</v>
      </c>
      <c r="R37" s="71">
        <v>1</v>
      </c>
      <c r="S37" s="61">
        <f t="shared" si="5"/>
        <v>60</v>
      </c>
      <c r="T37" s="77">
        <f>(I37*$P$63)+(J37*$P$64)+(K37*$P$65)+(L37*$P$66)</f>
        <v>22</v>
      </c>
      <c r="U37" s="78">
        <f t="shared" si="6"/>
        <v>0.75862068965517238</v>
      </c>
      <c r="V37" s="83">
        <f>(M37*$P$71)+(N37*$P$72)</f>
        <v>25</v>
      </c>
      <c r="W37" s="84">
        <f t="shared" si="7"/>
        <v>1</v>
      </c>
      <c r="X37" s="89">
        <f>(O37*$P$77)+(P37*$P$78)+(Q37*$P$79)+(R37*$P$80)</f>
        <v>35</v>
      </c>
      <c r="Y37" s="90">
        <f t="shared" si="8"/>
        <v>0.76086956521739135</v>
      </c>
      <c r="Z37" s="93">
        <f t="shared" si="9"/>
        <v>82</v>
      </c>
    </row>
    <row r="38" spans="1:29" ht="15" customHeight="1" thickBot="1" x14ac:dyDescent="0.35">
      <c r="A38" s="10"/>
      <c r="B38" s="11" t="s">
        <v>6</v>
      </c>
      <c r="C38" s="20" t="s">
        <v>34</v>
      </c>
      <c r="D38" s="20" t="s">
        <v>68</v>
      </c>
      <c r="E38" s="21">
        <v>43955</v>
      </c>
      <c r="F38" s="20">
        <v>11600</v>
      </c>
      <c r="G38" s="20" t="s">
        <v>41</v>
      </c>
      <c r="H38" s="61">
        <v>82</v>
      </c>
      <c r="I38" s="13">
        <v>1</v>
      </c>
      <c r="J38" s="13">
        <v>1</v>
      </c>
      <c r="K38" s="13">
        <v>0</v>
      </c>
      <c r="L38" s="13">
        <v>1</v>
      </c>
      <c r="M38" s="14">
        <v>1</v>
      </c>
      <c r="N38" s="14">
        <v>1</v>
      </c>
      <c r="O38" s="15">
        <v>0</v>
      </c>
      <c r="P38" s="15">
        <v>1</v>
      </c>
      <c r="Q38" s="15">
        <v>1</v>
      </c>
      <c r="R38" s="71">
        <v>1</v>
      </c>
      <c r="S38" s="61">
        <f t="shared" si="5"/>
        <v>60</v>
      </c>
      <c r="T38" s="77">
        <f>(I38*$P$63)+(J38*$P$64)+(K38*$P$65)+(L38*$P$66)</f>
        <v>22</v>
      </c>
      <c r="U38" s="78">
        <f t="shared" si="6"/>
        <v>0.75862068965517238</v>
      </c>
      <c r="V38" s="83">
        <f>(M38*$P$71)+(N38*$P$72)</f>
        <v>25</v>
      </c>
      <c r="W38" s="84">
        <f t="shared" si="7"/>
        <v>1</v>
      </c>
      <c r="X38" s="89">
        <f>(O38*$P$77)+(P38*$P$78)+(Q38*$P$79)+(R38*$P$80)</f>
        <v>35</v>
      </c>
      <c r="Y38" s="90">
        <f t="shared" si="8"/>
        <v>0.76086956521739135</v>
      </c>
      <c r="Z38" s="93">
        <f t="shared" si="9"/>
        <v>82</v>
      </c>
    </row>
    <row r="39" spans="1:29" ht="15" customHeight="1" thickBot="1" x14ac:dyDescent="0.35">
      <c r="A39" s="10"/>
      <c r="B39" s="11" t="s">
        <v>6</v>
      </c>
      <c r="C39" s="20" t="s">
        <v>34</v>
      </c>
      <c r="D39" s="20" t="s">
        <v>69</v>
      </c>
      <c r="E39" s="18">
        <v>43962</v>
      </c>
      <c r="F39" s="17">
        <v>11700</v>
      </c>
      <c r="G39" s="17" t="s">
        <v>36</v>
      </c>
      <c r="H39" s="61">
        <v>80.5</v>
      </c>
      <c r="I39" s="13">
        <v>1</v>
      </c>
      <c r="J39" s="13">
        <v>1</v>
      </c>
      <c r="K39" s="13">
        <v>0</v>
      </c>
      <c r="L39" s="13">
        <v>1</v>
      </c>
      <c r="M39" s="14">
        <v>1</v>
      </c>
      <c r="N39" s="14">
        <v>0.5</v>
      </c>
      <c r="O39" s="15">
        <v>1</v>
      </c>
      <c r="P39" s="15">
        <v>0.5</v>
      </c>
      <c r="Q39" s="15">
        <v>1</v>
      </c>
      <c r="R39" s="71">
        <v>1</v>
      </c>
      <c r="S39" s="61">
        <f t="shared" si="5"/>
        <v>60</v>
      </c>
      <c r="T39" s="77">
        <f>(I39*$P$63)+(J39*$P$64)+(K39*$P$65)+(L39*$P$66)</f>
        <v>22</v>
      </c>
      <c r="U39" s="78">
        <f t="shared" si="6"/>
        <v>0.75862068965517238</v>
      </c>
      <c r="V39" s="83">
        <f>(M39*$P$71)+(N39*$P$72)</f>
        <v>22.5</v>
      </c>
      <c r="W39" s="84">
        <f t="shared" si="7"/>
        <v>0.9</v>
      </c>
      <c r="X39" s="89">
        <f>(O39*$P$77)+(P39*$P$78)+(Q39*$P$79)+(R39*$P$80)</f>
        <v>36</v>
      </c>
      <c r="Y39" s="90">
        <f t="shared" si="8"/>
        <v>0.78260869565217395</v>
      </c>
      <c r="Z39" s="93">
        <f t="shared" si="9"/>
        <v>80.5</v>
      </c>
    </row>
    <row r="40" spans="1:29" ht="15" customHeight="1" thickBot="1" x14ac:dyDescent="0.35">
      <c r="A40" s="10"/>
      <c r="B40" s="11" t="s">
        <v>6</v>
      </c>
      <c r="C40" s="17" t="s">
        <v>24</v>
      </c>
      <c r="D40" s="17" t="s">
        <v>70</v>
      </c>
      <c r="E40" s="18">
        <v>43956</v>
      </c>
      <c r="F40" s="17">
        <v>11000</v>
      </c>
      <c r="G40" s="17" t="s">
        <v>23</v>
      </c>
      <c r="H40" s="61">
        <v>80</v>
      </c>
      <c r="I40" s="13">
        <v>1</v>
      </c>
      <c r="J40" s="13">
        <v>1</v>
      </c>
      <c r="K40" s="13">
        <v>0</v>
      </c>
      <c r="L40" s="13">
        <v>1</v>
      </c>
      <c r="M40" s="14">
        <v>0.5</v>
      </c>
      <c r="N40" s="14">
        <v>1</v>
      </c>
      <c r="O40" s="15">
        <v>1</v>
      </c>
      <c r="P40" s="15">
        <v>1</v>
      </c>
      <c r="Q40" s="15">
        <v>1</v>
      </c>
      <c r="R40" s="71">
        <v>0</v>
      </c>
      <c r="S40" s="61">
        <f t="shared" si="5"/>
        <v>60</v>
      </c>
      <c r="T40" s="77">
        <f>(I40*$P$63)+(J40*$P$64)+(K40*$P$65)+(L40*$P$66)</f>
        <v>22</v>
      </c>
      <c r="U40" s="78">
        <f t="shared" si="6"/>
        <v>0.75862068965517238</v>
      </c>
      <c r="V40" s="83">
        <f>(M40*$P$71)+(N40*$P$72)</f>
        <v>15</v>
      </c>
      <c r="W40" s="84">
        <f t="shared" si="7"/>
        <v>0.6</v>
      </c>
      <c r="X40" s="89">
        <f>(O40*$P$77)+(P40*$P$78)+(Q40*$P$79)+(R40*$P$80)</f>
        <v>43</v>
      </c>
      <c r="Y40" s="90">
        <f t="shared" si="8"/>
        <v>0.93478260869565222</v>
      </c>
      <c r="Z40" s="93">
        <f t="shared" si="9"/>
        <v>80</v>
      </c>
    </row>
    <row r="41" spans="1:29" ht="15" customHeight="1" thickBot="1" x14ac:dyDescent="0.35">
      <c r="A41" s="10"/>
      <c r="B41" s="11" t="s">
        <v>6</v>
      </c>
      <c r="C41" s="26" t="s">
        <v>34</v>
      </c>
      <c r="D41" s="26" t="s">
        <v>71</v>
      </c>
      <c r="E41" s="27">
        <v>43960</v>
      </c>
      <c r="F41" s="28">
        <v>13200</v>
      </c>
      <c r="G41" s="28" t="s">
        <v>30</v>
      </c>
      <c r="H41" s="59">
        <v>79.5</v>
      </c>
      <c r="I41" s="13">
        <v>0.5</v>
      </c>
      <c r="J41" s="13">
        <v>1</v>
      </c>
      <c r="K41" s="13">
        <v>0</v>
      </c>
      <c r="L41" s="13">
        <v>1</v>
      </c>
      <c r="M41" s="14">
        <v>1</v>
      </c>
      <c r="N41" s="14">
        <v>1</v>
      </c>
      <c r="O41" s="15">
        <v>0</v>
      </c>
      <c r="P41" s="15">
        <v>1</v>
      </c>
      <c r="Q41" s="15">
        <v>1</v>
      </c>
      <c r="R41" s="71">
        <v>1</v>
      </c>
      <c r="S41" s="59">
        <f t="shared" si="5"/>
        <v>60</v>
      </c>
      <c r="T41" s="77">
        <f>(I41*$P$63)+(J41*$P$64)+(K41*$P$65)+(L41*$P$66)</f>
        <v>19.5</v>
      </c>
      <c r="U41" s="78">
        <f t="shared" si="6"/>
        <v>0.67241379310344829</v>
      </c>
      <c r="V41" s="83">
        <f>(M41*$P$71)+(N41*$P$72)</f>
        <v>25</v>
      </c>
      <c r="W41" s="84">
        <f t="shared" si="7"/>
        <v>1</v>
      </c>
      <c r="X41" s="89">
        <f>(O41*$P$77)+(P41*$P$78)+(Q41*$P$79)+(R41*$P$80)</f>
        <v>35</v>
      </c>
      <c r="Y41" s="90">
        <f t="shared" si="8"/>
        <v>0.76086956521739135</v>
      </c>
      <c r="Z41" s="93">
        <f t="shared" si="9"/>
        <v>79.5</v>
      </c>
    </row>
    <row r="42" spans="1:29" ht="15" customHeight="1" thickBot="1" x14ac:dyDescent="0.35">
      <c r="A42" s="10"/>
      <c r="B42" s="11" t="s">
        <v>6</v>
      </c>
      <c r="C42" s="11" t="s">
        <v>34</v>
      </c>
      <c r="D42" s="11" t="s">
        <v>72</v>
      </c>
      <c r="E42" s="12">
        <v>43970</v>
      </c>
      <c r="F42" s="11">
        <v>13400</v>
      </c>
      <c r="G42" s="11" t="s">
        <v>28</v>
      </c>
      <c r="H42" s="60">
        <v>75.5</v>
      </c>
      <c r="I42" s="13">
        <v>0.5</v>
      </c>
      <c r="J42" s="13">
        <v>1</v>
      </c>
      <c r="K42" s="13">
        <v>0.5</v>
      </c>
      <c r="L42" s="13">
        <v>0.5</v>
      </c>
      <c r="M42" s="14">
        <v>1</v>
      </c>
      <c r="N42" s="14">
        <v>0</v>
      </c>
      <c r="O42" s="15">
        <v>0</v>
      </c>
      <c r="P42" s="15">
        <v>1</v>
      </c>
      <c r="Q42" s="15">
        <v>1</v>
      </c>
      <c r="R42" s="71">
        <v>1</v>
      </c>
      <c r="S42" s="60">
        <f t="shared" si="5"/>
        <v>60</v>
      </c>
      <c r="T42" s="77">
        <f>(I42*$P$63)+(J42*$P$64)+(K42*$P$65)+(L42*$P$66)</f>
        <v>20.5</v>
      </c>
      <c r="U42" s="78">
        <f t="shared" si="6"/>
        <v>0.7068965517241379</v>
      </c>
      <c r="V42" s="83">
        <f>(M42*$P$71)+(N42*$P$72)</f>
        <v>20</v>
      </c>
      <c r="W42" s="84">
        <f t="shared" si="7"/>
        <v>0.8</v>
      </c>
      <c r="X42" s="89">
        <f>(O42*$P$77)+(P42*$P$78)+(Q42*$P$79)+(R42*$P$80)</f>
        <v>35</v>
      </c>
      <c r="Y42" s="90">
        <f t="shared" si="8"/>
        <v>0.76086956521739135</v>
      </c>
      <c r="Z42" s="93">
        <f t="shared" si="9"/>
        <v>75.5</v>
      </c>
    </row>
    <row r="43" spans="1:29" ht="15" customHeight="1" thickBot="1" x14ac:dyDescent="0.35">
      <c r="A43" s="10"/>
      <c r="B43" s="11" t="s">
        <v>6</v>
      </c>
      <c r="C43" s="20" t="s">
        <v>34</v>
      </c>
      <c r="D43" s="20" t="s">
        <v>73</v>
      </c>
      <c r="E43" s="18">
        <v>43962</v>
      </c>
      <c r="F43" s="17">
        <v>12600</v>
      </c>
      <c r="G43" s="17" t="s">
        <v>41</v>
      </c>
      <c r="H43" s="61">
        <v>75</v>
      </c>
      <c r="I43" s="13">
        <v>1</v>
      </c>
      <c r="J43" s="13">
        <v>1</v>
      </c>
      <c r="K43" s="13">
        <v>0</v>
      </c>
      <c r="L43" s="13">
        <v>1</v>
      </c>
      <c r="M43" s="14">
        <v>0.5</v>
      </c>
      <c r="N43" s="14">
        <v>0.5</v>
      </c>
      <c r="O43" s="15">
        <v>0.5</v>
      </c>
      <c r="P43" s="15">
        <v>1</v>
      </c>
      <c r="Q43" s="15">
        <v>1</v>
      </c>
      <c r="R43" s="71">
        <v>1</v>
      </c>
      <c r="S43" s="61">
        <f t="shared" si="5"/>
        <v>60</v>
      </c>
      <c r="T43" s="77">
        <f>(I43*$P$63)+(J43*$P$64)+(K43*$P$65)+(L43*$P$66)</f>
        <v>22</v>
      </c>
      <c r="U43" s="78">
        <f t="shared" si="6"/>
        <v>0.75862068965517238</v>
      </c>
      <c r="V43" s="83">
        <f>(M43*$P$71)+(N43*$P$72)</f>
        <v>12.5</v>
      </c>
      <c r="W43" s="84">
        <f t="shared" si="7"/>
        <v>0.5</v>
      </c>
      <c r="X43" s="89">
        <f>(O43*$P$77)+(P43*$P$78)+(Q43*$P$79)+(R43*$P$80)</f>
        <v>40.5</v>
      </c>
      <c r="Y43" s="90">
        <f t="shared" si="8"/>
        <v>0.88043478260869568</v>
      </c>
      <c r="Z43" s="93">
        <f t="shared" si="9"/>
        <v>75</v>
      </c>
    </row>
    <row r="44" spans="1:29" ht="15" customHeight="1" thickBot="1" x14ac:dyDescent="0.35">
      <c r="A44" s="10"/>
      <c r="B44" s="11" t="s">
        <v>6</v>
      </c>
      <c r="C44" s="17" t="s">
        <v>24</v>
      </c>
      <c r="D44" s="17" t="s">
        <v>74</v>
      </c>
      <c r="E44" s="18">
        <v>43970</v>
      </c>
      <c r="F44" s="17">
        <v>13900</v>
      </c>
      <c r="G44" s="17" t="s">
        <v>32</v>
      </c>
      <c r="H44" s="61">
        <v>74.5</v>
      </c>
      <c r="I44" s="13">
        <v>1</v>
      </c>
      <c r="J44" s="13">
        <v>0</v>
      </c>
      <c r="K44" s="13">
        <v>0.5</v>
      </c>
      <c r="L44" s="13">
        <v>1</v>
      </c>
      <c r="M44" s="14">
        <v>0.5</v>
      </c>
      <c r="N44" s="14">
        <v>1</v>
      </c>
      <c r="O44" s="15">
        <v>1</v>
      </c>
      <c r="P44" s="15">
        <v>1</v>
      </c>
      <c r="Q44" s="15">
        <v>1</v>
      </c>
      <c r="R44" s="71">
        <v>1</v>
      </c>
      <c r="S44" s="61">
        <f t="shared" si="5"/>
        <v>60</v>
      </c>
      <c r="T44" s="77">
        <f>(I44*$P$63)+(J44*$P$64)+(K44*$P$65)+(L44*$P$66)</f>
        <v>13.5</v>
      </c>
      <c r="U44" s="78">
        <f t="shared" si="6"/>
        <v>0.46551724137931033</v>
      </c>
      <c r="V44" s="83">
        <f>(M44*$P$71)+(N44*$P$72)</f>
        <v>15</v>
      </c>
      <c r="W44" s="84">
        <f t="shared" si="7"/>
        <v>0.6</v>
      </c>
      <c r="X44" s="89">
        <f>(O44*$P$77)+(P44*$P$78)+(Q44*$P$79)+(R44*$P$80)</f>
        <v>46</v>
      </c>
      <c r="Y44" s="90">
        <f t="shared" si="8"/>
        <v>1</v>
      </c>
      <c r="Z44" s="93">
        <f t="shared" si="9"/>
        <v>74.5</v>
      </c>
    </row>
    <row r="45" spans="1:29" ht="15" customHeight="1" thickBot="1" x14ac:dyDescent="0.35">
      <c r="A45" s="10"/>
      <c r="B45" s="11" t="s">
        <v>6</v>
      </c>
      <c r="C45" s="17" t="s">
        <v>24</v>
      </c>
      <c r="D45" s="17" t="s">
        <v>75</v>
      </c>
      <c r="E45" s="18">
        <v>43969</v>
      </c>
      <c r="F45" s="17">
        <v>13500</v>
      </c>
      <c r="G45" s="17" t="s">
        <v>23</v>
      </c>
      <c r="H45" s="61">
        <v>73.5</v>
      </c>
      <c r="I45" s="13">
        <v>1</v>
      </c>
      <c r="J45" s="13">
        <v>1</v>
      </c>
      <c r="K45" s="13">
        <v>0.5</v>
      </c>
      <c r="L45" s="13">
        <v>1</v>
      </c>
      <c r="M45" s="14">
        <v>1</v>
      </c>
      <c r="N45" s="14">
        <v>1</v>
      </c>
      <c r="O45" s="15">
        <v>1</v>
      </c>
      <c r="P45" s="15">
        <v>0</v>
      </c>
      <c r="Q45" s="15">
        <v>1</v>
      </c>
      <c r="R45" s="71">
        <v>0</v>
      </c>
      <c r="S45" s="61">
        <f t="shared" si="5"/>
        <v>60</v>
      </c>
      <c r="T45" s="77">
        <f>(I45*$P$63)+(J45*$P$64)+(K45*$P$65)+(L45*$P$66)</f>
        <v>25.5</v>
      </c>
      <c r="U45" s="78">
        <f t="shared" si="6"/>
        <v>0.87931034482758619</v>
      </c>
      <c r="V45" s="83">
        <f>(M45*$P$71)+(N45*$P$72)</f>
        <v>25</v>
      </c>
      <c r="W45" s="84">
        <f t="shared" si="7"/>
        <v>1</v>
      </c>
      <c r="X45" s="89">
        <f>(O45*$P$77)+(P45*$P$78)+(Q45*$P$79)+(R45*$P$80)</f>
        <v>23</v>
      </c>
      <c r="Y45" s="90">
        <f t="shared" si="8"/>
        <v>0.5</v>
      </c>
      <c r="Z45" s="93">
        <f t="shared" si="9"/>
        <v>73.5</v>
      </c>
    </row>
    <row r="46" spans="1:29" ht="15" customHeight="1" thickBot="1" x14ac:dyDescent="0.35">
      <c r="A46" s="10"/>
      <c r="B46" s="11" t="s">
        <v>6</v>
      </c>
      <c r="C46" s="20" t="s">
        <v>24</v>
      </c>
      <c r="D46" s="20" t="s">
        <v>76</v>
      </c>
      <c r="E46" s="18">
        <v>43955</v>
      </c>
      <c r="F46" s="17">
        <v>10000</v>
      </c>
      <c r="G46" s="17" t="s">
        <v>23</v>
      </c>
      <c r="H46" s="61">
        <v>73</v>
      </c>
      <c r="I46" s="13">
        <v>1</v>
      </c>
      <c r="J46" s="13">
        <v>1</v>
      </c>
      <c r="K46" s="13">
        <v>0.5</v>
      </c>
      <c r="L46" s="13">
        <v>0.5</v>
      </c>
      <c r="M46" s="14">
        <v>0.5</v>
      </c>
      <c r="N46" s="14">
        <v>1</v>
      </c>
      <c r="O46" s="15">
        <v>0</v>
      </c>
      <c r="P46" s="15">
        <v>1</v>
      </c>
      <c r="Q46" s="15">
        <v>1</v>
      </c>
      <c r="R46" s="71">
        <v>1</v>
      </c>
      <c r="S46" s="61">
        <f t="shared" si="5"/>
        <v>60</v>
      </c>
      <c r="T46" s="77">
        <f>(I46*$P$63)+(J46*$P$64)+(K46*$P$65)+(L46*$P$66)</f>
        <v>23</v>
      </c>
      <c r="U46" s="78">
        <f t="shared" si="6"/>
        <v>0.7931034482758621</v>
      </c>
      <c r="V46" s="83">
        <f>(M46*$P$71)+(N46*$P$72)</f>
        <v>15</v>
      </c>
      <c r="W46" s="84">
        <f t="shared" si="7"/>
        <v>0.6</v>
      </c>
      <c r="X46" s="89">
        <f>(O46*$P$77)+(P46*$P$78)+(Q46*$P$79)+(R46*$P$80)</f>
        <v>35</v>
      </c>
      <c r="Y46" s="90">
        <f t="shared" si="8"/>
        <v>0.76086956521739135</v>
      </c>
      <c r="Z46" s="93">
        <f t="shared" si="9"/>
        <v>73</v>
      </c>
      <c r="AB46" s="30"/>
      <c r="AC46" s="30"/>
    </row>
    <row r="47" spans="1:29" ht="15" customHeight="1" thickBot="1" x14ac:dyDescent="0.35">
      <c r="A47" s="10"/>
      <c r="B47" s="11" t="s">
        <v>6</v>
      </c>
      <c r="C47" s="17" t="s">
        <v>34</v>
      </c>
      <c r="D47" s="17" t="s">
        <v>77</v>
      </c>
      <c r="E47" s="18">
        <v>43962</v>
      </c>
      <c r="F47" s="17">
        <v>13300</v>
      </c>
      <c r="G47" s="17" t="s">
        <v>44</v>
      </c>
      <c r="H47" s="61">
        <v>72</v>
      </c>
      <c r="I47" s="13">
        <v>1</v>
      </c>
      <c r="J47" s="13">
        <v>0</v>
      </c>
      <c r="K47" s="13">
        <v>0.5</v>
      </c>
      <c r="L47" s="13">
        <v>1</v>
      </c>
      <c r="M47" s="14">
        <v>0.5</v>
      </c>
      <c r="N47" s="14">
        <v>0.5</v>
      </c>
      <c r="O47" s="15">
        <v>1</v>
      </c>
      <c r="P47" s="15">
        <v>1</v>
      </c>
      <c r="Q47" s="15">
        <v>1</v>
      </c>
      <c r="R47" s="71">
        <v>1</v>
      </c>
      <c r="S47" s="61">
        <f t="shared" si="5"/>
        <v>60</v>
      </c>
      <c r="T47" s="77">
        <f>(I47*$P$63)+(J47*$P$64)+(K47*$P$65)+(L47*$P$66)</f>
        <v>13.5</v>
      </c>
      <c r="U47" s="78">
        <f t="shared" si="6"/>
        <v>0.46551724137931033</v>
      </c>
      <c r="V47" s="83">
        <f>(M47*$P$71)+(N47*$P$72)</f>
        <v>12.5</v>
      </c>
      <c r="W47" s="84">
        <f t="shared" si="7"/>
        <v>0.5</v>
      </c>
      <c r="X47" s="89">
        <f>(O47*$P$77)+(P47*$P$78)+(Q47*$P$79)+(R47*$P$80)</f>
        <v>46</v>
      </c>
      <c r="Y47" s="90">
        <f t="shared" si="8"/>
        <v>1</v>
      </c>
      <c r="Z47" s="93">
        <f t="shared" si="9"/>
        <v>72</v>
      </c>
      <c r="AB47" s="30"/>
      <c r="AC47" s="30"/>
    </row>
    <row r="48" spans="1:29" ht="15" customHeight="1" thickBot="1" x14ac:dyDescent="0.35">
      <c r="A48" s="10"/>
      <c r="B48" s="11" t="s">
        <v>6</v>
      </c>
      <c r="C48" s="17" t="s">
        <v>24</v>
      </c>
      <c r="D48" s="17" t="s">
        <v>78</v>
      </c>
      <c r="E48" s="18">
        <v>43955</v>
      </c>
      <c r="F48" s="17">
        <v>10300</v>
      </c>
      <c r="G48" s="17" t="s">
        <v>44</v>
      </c>
      <c r="H48" s="61">
        <v>70</v>
      </c>
      <c r="I48" s="13">
        <v>1</v>
      </c>
      <c r="J48" s="13">
        <v>1</v>
      </c>
      <c r="K48" s="13">
        <v>0.5</v>
      </c>
      <c r="L48" s="13">
        <v>1</v>
      </c>
      <c r="M48" s="14">
        <v>0.5</v>
      </c>
      <c r="N48" s="14">
        <v>0.5</v>
      </c>
      <c r="O48" s="15">
        <v>0</v>
      </c>
      <c r="P48" s="15">
        <v>1</v>
      </c>
      <c r="Q48" s="15">
        <v>1</v>
      </c>
      <c r="R48" s="71">
        <v>0</v>
      </c>
      <c r="S48" s="61">
        <f t="shared" si="5"/>
        <v>60</v>
      </c>
      <c r="T48" s="79">
        <f>(I48*$P$63)+(J48*$P$64)+(K48*$P$65)+(L48*$P$66)</f>
        <v>25.5</v>
      </c>
      <c r="U48" s="80">
        <f t="shared" si="6"/>
        <v>0.87931034482758619</v>
      </c>
      <c r="V48" s="85">
        <f>(M48*$P$71)+(N48*$P$72)</f>
        <v>12.5</v>
      </c>
      <c r="W48" s="86">
        <f t="shared" si="7"/>
        <v>0.5</v>
      </c>
      <c r="X48" s="91">
        <f>(O48*$P$77)+(P48*$P$78)+(Q48*$P$79)+(R48*$P$80)</f>
        <v>32</v>
      </c>
      <c r="Y48" s="92">
        <f t="shared" si="8"/>
        <v>0.69565217391304346</v>
      </c>
      <c r="Z48" s="93">
        <f t="shared" si="9"/>
        <v>70</v>
      </c>
      <c r="AB48" s="30"/>
      <c r="AC48" s="30"/>
    </row>
    <row r="49" spans="1:29" ht="15" customHeight="1" thickBot="1" x14ac:dyDescent="0.35">
      <c r="A49" s="10"/>
      <c r="B49" s="11" t="s">
        <v>6</v>
      </c>
      <c r="C49" s="20" t="s">
        <v>24</v>
      </c>
      <c r="D49" s="20" t="s">
        <v>79</v>
      </c>
      <c r="E49" s="18">
        <v>43956</v>
      </c>
      <c r="F49" s="17">
        <v>10700</v>
      </c>
      <c r="G49" s="17" t="s">
        <v>36</v>
      </c>
      <c r="H49" s="62">
        <v>50.5</v>
      </c>
      <c r="I49" s="13">
        <v>1</v>
      </c>
      <c r="J49" s="13">
        <v>0</v>
      </c>
      <c r="K49" s="13">
        <v>0.5</v>
      </c>
      <c r="L49" s="13">
        <v>0.5</v>
      </c>
      <c r="M49" s="14">
        <v>0.5</v>
      </c>
      <c r="N49" s="14">
        <v>0.5</v>
      </c>
      <c r="O49" s="15">
        <v>1</v>
      </c>
      <c r="P49" s="15">
        <v>0.5</v>
      </c>
      <c r="Q49" s="15">
        <v>0.5</v>
      </c>
      <c r="R49" s="71">
        <v>0</v>
      </c>
      <c r="S49" s="62">
        <f t="shared" si="5"/>
        <v>0</v>
      </c>
      <c r="T49" s="75">
        <f>(I49*$P$63)+(J49*$P$64)+(K49*$P$65)+(L49*$P$66)</f>
        <v>11</v>
      </c>
      <c r="U49" s="76">
        <f t="shared" si="6"/>
        <v>0.37931034482758619</v>
      </c>
      <c r="V49" s="81">
        <f>(M49*$P$71)+(N49*$P$72)</f>
        <v>12.5</v>
      </c>
      <c r="W49" s="82">
        <f t="shared" si="7"/>
        <v>0.5</v>
      </c>
      <c r="X49" s="87">
        <f>(O49*$P$77)+(P49*$P$78)+(Q49*$P$79)+(R49*$P$80)</f>
        <v>27</v>
      </c>
      <c r="Y49" s="88">
        <f t="shared" si="8"/>
        <v>0.58695652173913049</v>
      </c>
      <c r="Z49" s="93">
        <f t="shared" si="9"/>
        <v>50.5</v>
      </c>
      <c r="AB49" s="30"/>
      <c r="AC49" s="30"/>
    </row>
    <row r="50" spans="1:29" ht="15" customHeight="1" thickBot="1" x14ac:dyDescent="0.35">
      <c r="A50" s="10"/>
      <c r="B50" s="11" t="s">
        <v>6</v>
      </c>
      <c r="C50" s="20" t="s">
        <v>34</v>
      </c>
      <c r="D50" s="20" t="s">
        <v>80</v>
      </c>
      <c r="E50" s="18">
        <v>43969</v>
      </c>
      <c r="F50" s="17">
        <v>13600</v>
      </c>
      <c r="G50" s="17" t="s">
        <v>41</v>
      </c>
      <c r="H50" s="62">
        <v>41</v>
      </c>
      <c r="I50" s="13">
        <v>0.5</v>
      </c>
      <c r="J50" s="13">
        <v>0.5</v>
      </c>
      <c r="K50" s="13">
        <v>0</v>
      </c>
      <c r="L50" s="13">
        <v>1</v>
      </c>
      <c r="M50" s="14">
        <v>0.5</v>
      </c>
      <c r="N50" s="14">
        <v>0</v>
      </c>
      <c r="O50" s="15">
        <v>0.5</v>
      </c>
      <c r="P50" s="15">
        <v>0</v>
      </c>
      <c r="Q50" s="15">
        <v>1</v>
      </c>
      <c r="R50" s="71">
        <v>0</v>
      </c>
      <c r="S50" s="62">
        <f t="shared" si="5"/>
        <v>0</v>
      </c>
      <c r="T50" s="77">
        <f>(I50*$P$63)+(J50*$P$64)+(K50*$P$65)+(L50*$P$66)</f>
        <v>13.5</v>
      </c>
      <c r="U50" s="78">
        <f t="shared" si="6"/>
        <v>0.46551724137931033</v>
      </c>
      <c r="V50" s="83">
        <f>(M50*$P$71)+(N50*$P$72)</f>
        <v>10</v>
      </c>
      <c r="W50" s="84">
        <f t="shared" si="7"/>
        <v>0.4</v>
      </c>
      <c r="X50" s="89">
        <f>(O50*$P$77)+(P50*$P$78)+(Q50*$P$79)+(R50*$P$80)</f>
        <v>17.5</v>
      </c>
      <c r="Y50" s="90">
        <f t="shared" si="8"/>
        <v>0.38043478260869568</v>
      </c>
      <c r="Z50" s="93">
        <f t="shared" si="9"/>
        <v>41</v>
      </c>
      <c r="AB50" s="30"/>
      <c r="AC50" s="30"/>
    </row>
    <row r="51" spans="1:29" ht="15" customHeight="1" thickBot="1" x14ac:dyDescent="0.35">
      <c r="A51" s="10"/>
      <c r="B51" s="11" t="s">
        <v>6</v>
      </c>
      <c r="C51" s="20" t="s">
        <v>34</v>
      </c>
      <c r="D51" s="20" t="s">
        <v>81</v>
      </c>
      <c r="E51" s="21">
        <v>43962</v>
      </c>
      <c r="F51" s="20">
        <v>13100</v>
      </c>
      <c r="G51" s="17" t="s">
        <v>50</v>
      </c>
      <c r="H51" s="62">
        <v>33.5</v>
      </c>
      <c r="I51" s="13">
        <v>0.5</v>
      </c>
      <c r="J51" s="13">
        <v>0</v>
      </c>
      <c r="K51" s="13">
        <v>0</v>
      </c>
      <c r="L51" s="13">
        <v>1</v>
      </c>
      <c r="M51" s="14">
        <v>1</v>
      </c>
      <c r="N51" s="14">
        <v>0</v>
      </c>
      <c r="O51" s="15">
        <v>0</v>
      </c>
      <c r="P51" s="15">
        <v>0</v>
      </c>
      <c r="Q51" s="15">
        <v>0.5</v>
      </c>
      <c r="R51" s="71">
        <v>0</v>
      </c>
      <c r="S51" s="62">
        <f t="shared" si="5"/>
        <v>0</v>
      </c>
      <c r="T51" s="77">
        <f>(I51*$P$63)+(J51*$P$64)+(K51*$P$65)+(L51*$P$66)</f>
        <v>7.5</v>
      </c>
      <c r="U51" s="78">
        <f t="shared" si="6"/>
        <v>0.25862068965517243</v>
      </c>
      <c r="V51" s="83">
        <f>(M51*$P$71)+(N51*$P$72)</f>
        <v>20</v>
      </c>
      <c r="W51" s="84">
        <f t="shared" si="7"/>
        <v>0.8</v>
      </c>
      <c r="X51" s="89">
        <f>(O51*$P$77)+(P51*$P$78)+(Q51*$P$79)+(R51*$P$80)</f>
        <v>6</v>
      </c>
      <c r="Y51" s="90">
        <f t="shared" si="8"/>
        <v>0.13043478260869565</v>
      </c>
      <c r="Z51" s="93">
        <f t="shared" si="9"/>
        <v>33.5</v>
      </c>
      <c r="AB51" s="30"/>
      <c r="AC51" s="30"/>
    </row>
    <row r="52" spans="1:29" ht="15" customHeight="1" thickBot="1" x14ac:dyDescent="0.35">
      <c r="A52" s="10"/>
      <c r="B52" s="11" t="s">
        <v>6</v>
      </c>
      <c r="C52" s="26" t="s">
        <v>24</v>
      </c>
      <c r="D52" s="26" t="s">
        <v>82</v>
      </c>
      <c r="E52" s="27">
        <v>43955</v>
      </c>
      <c r="F52" s="28">
        <v>11500</v>
      </c>
      <c r="G52" s="28" t="s">
        <v>23</v>
      </c>
      <c r="H52" s="63">
        <v>0</v>
      </c>
      <c r="I52" s="13">
        <v>1</v>
      </c>
      <c r="J52" s="13">
        <v>1</v>
      </c>
      <c r="K52" s="13">
        <v>0.5</v>
      </c>
      <c r="L52" s="13">
        <v>1</v>
      </c>
      <c r="M52" s="14">
        <v>0</v>
      </c>
      <c r="N52" s="14">
        <v>0</v>
      </c>
      <c r="O52" s="15">
        <v>1</v>
      </c>
      <c r="P52" s="15">
        <v>1</v>
      </c>
      <c r="Q52" s="15">
        <v>1</v>
      </c>
      <c r="R52" s="71">
        <v>1</v>
      </c>
      <c r="S52" s="63">
        <f t="shared" si="5"/>
        <v>0</v>
      </c>
      <c r="T52" s="79">
        <f>(I52*$P$63)+(J52*$P$64)+(K52*$P$65)+(L52*$P$66)</f>
        <v>25.5</v>
      </c>
      <c r="U52" s="80">
        <f t="shared" si="6"/>
        <v>0.87931034482758619</v>
      </c>
      <c r="V52" s="85">
        <f>(M52*$P$71)+(N52*$P$72)</f>
        <v>0</v>
      </c>
      <c r="W52" s="86">
        <f t="shared" si="7"/>
        <v>0</v>
      </c>
      <c r="X52" s="91">
        <f>(O52*$P$77)+(P52*$P$78)+(Q52*$P$79)+(R52*$P$80)</f>
        <v>46</v>
      </c>
      <c r="Y52" s="92">
        <f t="shared" si="8"/>
        <v>1</v>
      </c>
      <c r="Z52" s="93">
        <f t="shared" si="9"/>
        <v>71.5</v>
      </c>
      <c r="AB52" s="30"/>
      <c r="AC52" s="30"/>
    </row>
    <row r="53" spans="1:29" x14ac:dyDescent="0.3">
      <c r="A53" s="31"/>
      <c r="B53" s="189"/>
      <c r="C53" s="190"/>
      <c r="D53" s="191"/>
      <c r="E53" s="191"/>
      <c r="F53" s="191"/>
      <c r="G53" s="191"/>
      <c r="H53" s="192"/>
      <c r="I53" s="193"/>
      <c r="J53" s="193"/>
      <c r="K53" s="193"/>
      <c r="L53" s="193"/>
      <c r="M53" s="193"/>
      <c r="N53" s="193"/>
      <c r="O53" s="193"/>
      <c r="P53" s="193"/>
      <c r="Q53" s="193"/>
      <c r="R53" s="193"/>
      <c r="S53" s="193"/>
      <c r="T53" s="193"/>
      <c r="U53" s="193"/>
      <c r="V53" s="193"/>
      <c r="W53" s="193"/>
      <c r="X53" s="193"/>
      <c r="Y53" s="193"/>
      <c r="Z53" s="193"/>
      <c r="AA53" s="3"/>
    </row>
    <row r="54" spans="1:29" x14ac:dyDescent="0.3">
      <c r="A54" s="31"/>
      <c r="D54" s="3"/>
      <c r="E54" s="3"/>
      <c r="F54" s="3"/>
      <c r="G54" s="3"/>
      <c r="H54" s="43"/>
      <c r="I54" s="32"/>
      <c r="J54" s="33"/>
      <c r="K54" s="33"/>
      <c r="L54" s="33"/>
      <c r="M54" s="33"/>
      <c r="N54" s="33"/>
      <c r="O54" s="33"/>
      <c r="P54" s="33"/>
      <c r="Q54" s="33"/>
      <c r="R54" s="33"/>
      <c r="S54" s="58"/>
    </row>
    <row r="55" spans="1:29" x14ac:dyDescent="0.3">
      <c r="A55" s="31"/>
      <c r="D55" s="3"/>
      <c r="E55" s="3"/>
      <c r="F55" s="3"/>
      <c r="G55" s="3"/>
      <c r="H55" s="43"/>
      <c r="I55" s="32"/>
      <c r="J55" s="33"/>
      <c r="K55" s="33"/>
      <c r="L55" s="33"/>
      <c r="M55" s="33"/>
      <c r="N55" s="33"/>
      <c r="O55" s="33"/>
      <c r="P55" s="33"/>
      <c r="Q55" s="33"/>
      <c r="R55" s="33"/>
      <c r="S55" s="58"/>
    </row>
    <row r="56" spans="1:29" ht="23.4" x14ac:dyDescent="0.45">
      <c r="B56" s="194" t="s">
        <v>117</v>
      </c>
      <c r="C56" s="194"/>
      <c r="D56" s="194"/>
      <c r="F56" s="217" t="s">
        <v>107</v>
      </c>
      <c r="G56" s="197"/>
      <c r="H56" s="196"/>
      <c r="I56" s="217"/>
      <c r="J56" s="217"/>
      <c r="K56" s="217"/>
      <c r="M56" s="233" t="s">
        <v>109</v>
      </c>
      <c r="N56" s="234"/>
      <c r="O56" s="234"/>
      <c r="P56" s="234"/>
      <c r="Q56" s="33"/>
      <c r="R56" s="33"/>
      <c r="T56" s="39"/>
      <c r="U56" s="148"/>
      <c r="W56" s="148"/>
      <c r="Y56" s="148"/>
    </row>
    <row r="57" spans="1:29" x14ac:dyDescent="0.3">
      <c r="B57"/>
      <c r="I57" s="34"/>
      <c r="M57" s="208" t="s">
        <v>14</v>
      </c>
      <c r="N57" s="209"/>
      <c r="O57" s="218"/>
      <c r="P57" s="219" t="s">
        <v>110</v>
      </c>
      <c r="Q57" s="33"/>
      <c r="R57" s="33"/>
      <c r="T57" s="39"/>
      <c r="U57" s="148"/>
      <c r="V57" s="39"/>
      <c r="W57" s="148"/>
      <c r="Y57" s="148"/>
    </row>
    <row r="58" spans="1:29" s="200" customFormat="1" ht="15" customHeight="1" x14ac:dyDescent="0.35">
      <c r="A58" s="198"/>
      <c r="B58" s="199" t="s">
        <v>6</v>
      </c>
      <c r="C58" s="199"/>
      <c r="D58" s="199"/>
      <c r="F58" s="201" t="s">
        <v>6</v>
      </c>
      <c r="G58" s="210"/>
      <c r="H58" s="202"/>
      <c r="I58" s="203"/>
      <c r="J58" s="204"/>
      <c r="K58" s="204"/>
      <c r="M58" s="222" t="s">
        <v>15</v>
      </c>
      <c r="N58" s="223"/>
      <c r="O58" s="224"/>
      <c r="P58" s="225" t="s">
        <v>111</v>
      </c>
      <c r="Q58" s="205"/>
      <c r="R58" s="205"/>
      <c r="S58" s="206"/>
      <c r="T58" s="206"/>
      <c r="U58" s="216"/>
      <c r="V58" s="206"/>
      <c r="W58" s="216"/>
      <c r="Y58" s="216"/>
    </row>
    <row r="59" spans="1:29" s="102" customFormat="1" ht="15" customHeight="1" x14ac:dyDescent="0.3">
      <c r="A59" s="101"/>
      <c r="B59" s="155" t="s">
        <v>7</v>
      </c>
      <c r="C59" s="155" t="s">
        <v>8</v>
      </c>
      <c r="D59" s="156" t="s">
        <v>106</v>
      </c>
      <c r="F59" s="102" t="s">
        <v>7</v>
      </c>
      <c r="G59" s="220" t="s">
        <v>108</v>
      </c>
      <c r="H59" s="221" t="s">
        <v>113</v>
      </c>
      <c r="I59" s="220" t="s">
        <v>110</v>
      </c>
      <c r="J59" s="220" t="s">
        <v>111</v>
      </c>
      <c r="K59" s="220" t="s">
        <v>112</v>
      </c>
      <c r="M59" s="226" t="s">
        <v>16</v>
      </c>
      <c r="N59" s="227"/>
      <c r="O59" s="228"/>
      <c r="P59" s="229" t="s">
        <v>112</v>
      </c>
      <c r="Q59" s="104"/>
      <c r="R59" s="104"/>
      <c r="S59" s="106"/>
      <c r="T59" s="106"/>
      <c r="U59" s="150"/>
      <c r="V59" s="106"/>
      <c r="W59" s="150"/>
      <c r="Y59" s="150"/>
    </row>
    <row r="60" spans="1:29" ht="15" customHeight="1" x14ac:dyDescent="0.3">
      <c r="B60" s="152" t="s">
        <v>10</v>
      </c>
      <c r="C60" s="152">
        <f>SUMPRODUCT(($H$3:$H$52&lt;=100)*($H$3:$H$52&gt;=85)*($B$3:$B$52=$B$58))</f>
        <v>26</v>
      </c>
      <c r="D60" s="153">
        <f>SUMPRODUCT(($H$3:$H$52)*($H$3:$H$52&lt;=100)*($H$3:$H$52&gt;=85)*($B$3:$B$52=$B$58))/C60</f>
        <v>92.90384615384616</v>
      </c>
      <c r="F60" t="s">
        <v>10</v>
      </c>
      <c r="G60" s="214">
        <v>26</v>
      </c>
      <c r="H60" s="148"/>
      <c r="I60" s="154">
        <v>0.89257294429708223</v>
      </c>
      <c r="J60" s="154">
        <v>0.92615384615384611</v>
      </c>
      <c r="K60" s="154">
        <v>0.95735785953177255</v>
      </c>
      <c r="Q60" s="33"/>
      <c r="R60" s="33"/>
      <c r="T60" s="39"/>
      <c r="U60" s="148"/>
      <c r="V60" s="39"/>
      <c r="W60" s="148"/>
      <c r="Y60" s="148"/>
    </row>
    <row r="61" spans="1:29" ht="15" customHeight="1" x14ac:dyDescent="0.3">
      <c r="B61" s="152" t="s">
        <v>11</v>
      </c>
      <c r="C61" s="152">
        <f>SUMPRODUCT(($H$3:$H$52&lt;85)*($H$3:$H$52&gt;=60)*($B$3:$B$52=$B$58))</f>
        <v>20</v>
      </c>
      <c r="D61" s="153">
        <f>SUMPRODUCT(($H$3:$H$52)*($H$3:$H$52&lt;85)*($H$3:$H$52&gt;=60)*($B$3:$B$52=$B$58))/C61</f>
        <v>79.325000000000003</v>
      </c>
      <c r="F61" t="s">
        <v>11</v>
      </c>
      <c r="G61" s="214">
        <v>20</v>
      </c>
      <c r="H61" s="148"/>
      <c r="I61" s="154">
        <v>0.75172413793103443</v>
      </c>
      <c r="J61" s="154">
        <v>0.78</v>
      </c>
      <c r="K61" s="154">
        <v>0.82608695652173914</v>
      </c>
      <c r="L61" s="148"/>
      <c r="M61" s="149"/>
      <c r="N61" s="148"/>
      <c r="O61" s="148"/>
      <c r="P61" s="148"/>
      <c r="Q61" s="149"/>
      <c r="R61" s="149"/>
      <c r="S61" s="148"/>
      <c r="T61" s="148"/>
      <c r="U61" s="148"/>
      <c r="V61" s="148"/>
      <c r="W61" s="148"/>
      <c r="X61" s="148"/>
      <c r="Y61" s="148"/>
    </row>
    <row r="62" spans="1:29" ht="15" customHeight="1" x14ac:dyDescent="0.3">
      <c r="B62" s="152" t="s">
        <v>12</v>
      </c>
      <c r="C62" s="152">
        <f>SUMPRODUCT(($H$3:$H$52&lt;60)*($B$3:$B$52=$B$58))</f>
        <v>4</v>
      </c>
      <c r="D62" s="153">
        <f>SUMPRODUCT(($H$3:$H$52)*($H$3:$H$52&lt;60)*($B$3:$B$52=$B$58))/C62</f>
        <v>31.25</v>
      </c>
      <c r="F62" t="s">
        <v>12</v>
      </c>
      <c r="G62" s="214">
        <v>4</v>
      </c>
      <c r="H62" s="148"/>
      <c r="I62" s="154">
        <v>0.5</v>
      </c>
      <c r="J62" s="154">
        <v>0.42</v>
      </c>
      <c r="K62" s="154">
        <v>0.52173913043478259</v>
      </c>
      <c r="L62" s="39"/>
      <c r="M62" s="170" t="s">
        <v>114</v>
      </c>
      <c r="N62" s="170"/>
      <c r="O62" s="171"/>
      <c r="P62" s="16" t="s">
        <v>4</v>
      </c>
      <c r="Q62" s="58"/>
      <c r="R62" s="58"/>
      <c r="T62" s="39"/>
      <c r="U62" s="39"/>
      <c r="V62" s="39"/>
      <c r="W62" s="39"/>
      <c r="X62" s="39"/>
      <c r="Y62" s="39"/>
      <c r="Z62" s="39"/>
    </row>
    <row r="63" spans="1:29" ht="15" customHeight="1" x14ac:dyDescent="0.3">
      <c r="B63" s="235" t="s">
        <v>13</v>
      </c>
      <c r="C63" s="235">
        <f>SUM(C60:C62)</f>
        <v>50</v>
      </c>
      <c r="D63" s="236">
        <f>SUM($H$3:$H$52)/C63</f>
        <v>82.54</v>
      </c>
      <c r="F63" t="s">
        <v>13</v>
      </c>
      <c r="G63" s="215">
        <f>SUM(G60:G62)</f>
        <v>50</v>
      </c>
      <c r="H63" s="195"/>
      <c r="I63" s="158"/>
      <c r="J63" s="158"/>
      <c r="K63" s="158"/>
      <c r="L63" s="39"/>
      <c r="M63" s="172" t="s">
        <v>87</v>
      </c>
      <c r="N63" s="172"/>
      <c r="O63" s="173"/>
      <c r="P63" s="19">
        <v>5</v>
      </c>
      <c r="Q63" s="58"/>
      <c r="R63" s="58"/>
      <c r="T63" s="39"/>
      <c r="U63" s="39"/>
      <c r="V63" s="39"/>
      <c r="W63" s="39"/>
      <c r="X63" s="39"/>
      <c r="Y63" s="39"/>
      <c r="Z63" s="39"/>
    </row>
    <row r="64" spans="1:29" ht="15" customHeight="1" x14ac:dyDescent="0.3">
      <c r="B64" s="35"/>
      <c r="C64" s="35"/>
      <c r="D64" s="45"/>
      <c r="I64" s="36"/>
      <c r="J64" s="36"/>
      <c r="K64" s="36"/>
      <c r="L64" s="39"/>
      <c r="M64" s="172" t="s">
        <v>93</v>
      </c>
      <c r="N64" s="172"/>
      <c r="O64" s="173"/>
      <c r="P64" s="19">
        <v>12</v>
      </c>
      <c r="Q64" s="58"/>
      <c r="R64" s="58"/>
      <c r="T64" s="39"/>
      <c r="U64" s="39"/>
      <c r="V64" s="39"/>
      <c r="W64" s="39"/>
      <c r="X64" s="39"/>
      <c r="Y64" s="39"/>
      <c r="Z64" s="39"/>
    </row>
    <row r="65" spans="1:27" s="200" customFormat="1" ht="15" customHeight="1" x14ac:dyDescent="0.35">
      <c r="A65" s="198"/>
      <c r="B65" s="199" t="s">
        <v>34</v>
      </c>
      <c r="C65" s="199"/>
      <c r="D65" s="199"/>
      <c r="F65" s="211" t="s">
        <v>34</v>
      </c>
      <c r="G65" s="210"/>
      <c r="H65" s="212"/>
      <c r="I65" s="210"/>
      <c r="J65" s="210"/>
      <c r="K65" s="210"/>
      <c r="L65" s="206"/>
      <c r="M65" s="230" t="s">
        <v>88</v>
      </c>
      <c r="N65" s="230"/>
      <c r="O65" s="231"/>
      <c r="P65" s="232">
        <v>7</v>
      </c>
      <c r="Q65" s="207"/>
      <c r="R65" s="207"/>
      <c r="S65" s="206"/>
      <c r="T65" s="206"/>
      <c r="U65" s="206"/>
      <c r="V65" s="206"/>
      <c r="W65" s="206"/>
      <c r="X65" s="206"/>
      <c r="Y65" s="206"/>
      <c r="Z65" s="206"/>
    </row>
    <row r="66" spans="1:27" s="102" customFormat="1" ht="15" customHeight="1" x14ac:dyDescent="0.3">
      <c r="A66" s="101"/>
      <c r="B66" s="155" t="s">
        <v>7</v>
      </c>
      <c r="C66" s="155" t="s">
        <v>8</v>
      </c>
      <c r="D66" s="156" t="s">
        <v>106</v>
      </c>
      <c r="F66" s="102" t="s">
        <v>7</v>
      </c>
      <c r="G66" s="220" t="s">
        <v>108</v>
      </c>
      <c r="H66" s="221" t="s">
        <v>113</v>
      </c>
      <c r="I66" s="220" t="s">
        <v>110</v>
      </c>
      <c r="J66" s="220" t="s">
        <v>111</v>
      </c>
      <c r="K66" s="220" t="s">
        <v>112</v>
      </c>
      <c r="L66" s="106"/>
      <c r="M66" s="172" t="s">
        <v>89</v>
      </c>
      <c r="N66" s="172"/>
      <c r="O66" s="173"/>
      <c r="P66" s="19">
        <v>5</v>
      </c>
      <c r="Q66" s="105"/>
      <c r="R66" s="105"/>
      <c r="S66" s="106"/>
      <c r="T66" s="106"/>
      <c r="U66" s="106"/>
      <c r="V66" s="106"/>
      <c r="W66" s="106"/>
      <c r="X66" s="106"/>
      <c r="Y66" s="106"/>
      <c r="Z66" s="106"/>
    </row>
    <row r="67" spans="1:27" ht="15" customHeight="1" x14ac:dyDescent="0.3">
      <c r="B67" s="157" t="s">
        <v>10</v>
      </c>
      <c r="C67" s="152">
        <f>SUMPRODUCT(($H$3:$H$52&lt;=100)*($H$3:$H$52&gt;=85)*($C$3:$C$52=$B$65))</f>
        <v>11</v>
      </c>
      <c r="D67" s="153">
        <f>SUMPRODUCT(($H$3:$H$52)*($H$3:$H$52&lt;=100)*($H$3:$H$52&gt;=85)*($C$3:$C$52=$B$65))/C67</f>
        <v>93.681818181818187</v>
      </c>
      <c r="F67" t="s">
        <v>10</v>
      </c>
      <c r="H67" s="148"/>
      <c r="I67" s="159"/>
      <c r="J67" s="159"/>
      <c r="K67" s="159"/>
      <c r="L67" s="39"/>
      <c r="M67" s="174" t="s">
        <v>5</v>
      </c>
      <c r="N67" s="174"/>
      <c r="O67" s="175"/>
      <c r="P67" s="22">
        <f>SUM(P63:P66)</f>
        <v>29</v>
      </c>
      <c r="Q67" s="39"/>
      <c r="R67" s="39"/>
      <c r="T67" s="39"/>
      <c r="U67" s="39"/>
      <c r="V67" s="39"/>
      <c r="W67" s="39"/>
      <c r="X67" s="39"/>
      <c r="Y67" s="39"/>
      <c r="Z67" s="39"/>
    </row>
    <row r="68" spans="1:27" ht="15" customHeight="1" x14ac:dyDescent="0.3">
      <c r="B68" s="157" t="s">
        <v>11</v>
      </c>
      <c r="C68" s="152">
        <f>SUMPRODUCT(($H$3:$H$52&lt;85)*($H$3:$H$52&gt;=60)*($C$3:$C$52=$B$65))</f>
        <v>11</v>
      </c>
      <c r="D68" s="153">
        <f>SUMPRODUCT(($H$3:$H$52)*($H$3:$H$52&lt;85)*($H$3:$H$52&gt;=60)*($C$3:$C$52=$B$65))/C68</f>
        <v>79.954545454545453</v>
      </c>
      <c r="F68" t="s">
        <v>11</v>
      </c>
      <c r="H68" s="148"/>
      <c r="I68" s="159"/>
      <c r="J68" s="159"/>
      <c r="K68" s="159"/>
      <c r="L68" s="39"/>
      <c r="Q68" s="39"/>
      <c r="R68" s="39"/>
      <c r="T68" s="39"/>
      <c r="U68" s="39"/>
      <c r="V68" s="39"/>
      <c r="W68" s="39"/>
      <c r="X68" s="39"/>
      <c r="Y68" s="39"/>
      <c r="Z68" s="39"/>
    </row>
    <row r="69" spans="1:27" ht="15" customHeight="1" x14ac:dyDescent="0.3">
      <c r="B69" s="157" t="s">
        <v>12</v>
      </c>
      <c r="C69" s="152">
        <f>SUMPRODUCT(($H$3:$H$52&lt;60)*($C$3:$C$52=$B$65))</f>
        <v>2</v>
      </c>
      <c r="D69" s="153">
        <f>SUMPRODUCT(($H$3:$H$52)*($H$3:$H$52&lt;60)*($C$3:$C$52=$B$65))/C69</f>
        <v>37.25</v>
      </c>
      <c r="F69" t="s">
        <v>12</v>
      </c>
      <c r="H69" s="148"/>
      <c r="I69" s="159"/>
      <c r="J69" s="159"/>
      <c r="K69" s="159"/>
      <c r="L69" s="39"/>
      <c r="M69" s="39"/>
      <c r="O69" s="39"/>
      <c r="P69" s="39"/>
      <c r="Q69" s="39"/>
      <c r="R69" s="39"/>
      <c r="T69" s="39"/>
      <c r="U69" s="39"/>
      <c r="V69" s="39"/>
      <c r="W69" s="39"/>
      <c r="X69" s="39"/>
      <c r="Y69" s="39"/>
      <c r="Z69" s="39"/>
    </row>
    <row r="70" spans="1:27" ht="15" customHeight="1" x14ac:dyDescent="0.3">
      <c r="B70" s="235" t="s">
        <v>13</v>
      </c>
      <c r="C70" s="235">
        <f>SUM(C67:C69)</f>
        <v>24</v>
      </c>
      <c r="D70" s="237">
        <f>SUMPRODUCT(($H$3:$H$52)*($C$3:$C$52=$B$65))/C70</f>
        <v>82.6875</v>
      </c>
      <c r="F70" t="s">
        <v>13</v>
      </c>
      <c r="H70" s="195"/>
      <c r="I70" s="160"/>
      <c r="J70" s="160"/>
      <c r="K70" s="160"/>
      <c r="L70" s="39"/>
      <c r="M70" s="170" t="s">
        <v>115</v>
      </c>
      <c r="N70" s="170"/>
      <c r="O70" s="171"/>
      <c r="P70" s="16" t="s">
        <v>4</v>
      </c>
      <c r="Q70" s="39"/>
      <c r="R70" s="39"/>
      <c r="T70" s="39"/>
      <c r="U70" s="39"/>
      <c r="V70" s="39"/>
      <c r="W70" s="39"/>
      <c r="X70" s="39"/>
      <c r="Y70" s="39"/>
      <c r="Z70" s="39"/>
    </row>
    <row r="71" spans="1:27" ht="15" customHeight="1" x14ac:dyDescent="0.3">
      <c r="B71" s="37"/>
      <c r="C71" s="40"/>
      <c r="D71" s="46"/>
      <c r="I71" s="40"/>
      <c r="J71" s="40"/>
      <c r="K71" s="40"/>
      <c r="L71" s="39"/>
      <c r="M71" s="176" t="s">
        <v>15</v>
      </c>
      <c r="N71" s="176"/>
      <c r="O71" s="177"/>
      <c r="P71" s="23">
        <v>20</v>
      </c>
      <c r="Q71" s="39"/>
      <c r="R71" s="39"/>
      <c r="T71" s="39"/>
      <c r="U71" s="39"/>
      <c r="V71" s="39"/>
      <c r="W71" s="39"/>
      <c r="X71" s="39"/>
      <c r="Y71" s="39"/>
      <c r="Z71" s="39"/>
    </row>
    <row r="72" spans="1:27" s="200" customFormat="1" ht="15" customHeight="1" x14ac:dyDescent="0.35">
      <c r="A72" s="198"/>
      <c r="B72" s="199" t="s">
        <v>83</v>
      </c>
      <c r="C72" s="199"/>
      <c r="D72" s="199"/>
      <c r="F72" s="211" t="s">
        <v>83</v>
      </c>
      <c r="G72" s="210"/>
      <c r="H72" s="212"/>
      <c r="I72" s="213"/>
      <c r="J72" s="213"/>
      <c r="K72" s="213"/>
      <c r="L72" s="206"/>
      <c r="M72" s="176" t="s">
        <v>94</v>
      </c>
      <c r="N72" s="176"/>
      <c r="O72" s="177"/>
      <c r="P72" s="23">
        <v>5</v>
      </c>
      <c r="Q72" s="206"/>
      <c r="R72" s="206"/>
      <c r="S72" s="206"/>
      <c r="T72" s="206"/>
      <c r="U72" s="206"/>
      <c r="V72" s="206"/>
      <c r="W72" s="206"/>
      <c r="X72" s="206"/>
      <c r="Y72" s="206"/>
      <c r="Z72" s="206"/>
    </row>
    <row r="73" spans="1:27" s="102" customFormat="1" ht="15" customHeight="1" x14ac:dyDescent="0.3">
      <c r="A73" s="101"/>
      <c r="B73" s="103" t="s">
        <v>7</v>
      </c>
      <c r="C73" s="103" t="s">
        <v>8</v>
      </c>
      <c r="D73" s="156" t="s">
        <v>106</v>
      </c>
      <c r="F73" s="102" t="s">
        <v>7</v>
      </c>
      <c r="G73" s="220" t="s">
        <v>108</v>
      </c>
      <c r="H73" s="221" t="s">
        <v>113</v>
      </c>
      <c r="I73" s="220" t="s">
        <v>110</v>
      </c>
      <c r="J73" s="220" t="s">
        <v>111</v>
      </c>
      <c r="K73" s="220" t="s">
        <v>112</v>
      </c>
      <c r="L73" s="106"/>
      <c r="M73" s="174" t="s">
        <v>5</v>
      </c>
      <c r="N73" s="175"/>
      <c r="O73"/>
      <c r="P73" s="24">
        <f>SUM(P71:P72)</f>
        <v>25</v>
      </c>
      <c r="Q73" s="106"/>
      <c r="R73" s="106"/>
      <c r="S73" s="106"/>
      <c r="T73" s="106"/>
      <c r="U73" s="106"/>
      <c r="V73" s="106"/>
      <c r="W73" s="106"/>
      <c r="X73" s="106"/>
      <c r="Y73" s="106"/>
      <c r="Z73" s="106"/>
      <c r="AA73" s="106"/>
    </row>
    <row r="74" spans="1:27" ht="15" customHeight="1" x14ac:dyDescent="0.3">
      <c r="B74" s="38" t="s">
        <v>10</v>
      </c>
      <c r="C74" s="35">
        <f>SUMPRODUCT(($H$3:$H$52&lt;=100)*($H$3:$H$52&gt;=85)*($C$3:$C$52=$B$72))</f>
        <v>0</v>
      </c>
      <c r="D74" s="44" t="e">
        <f>SUMPRODUCT(($H$3:$H$52)*($H$3:$H$52&lt;=100)*($H$3:$H$52&gt;=85)*($C$3:$C$52=$B$72))/C74</f>
        <v>#DIV/0!</v>
      </c>
      <c r="F74" t="s">
        <v>10</v>
      </c>
      <c r="H74" s="148"/>
      <c r="I74" s="159"/>
      <c r="J74" s="159"/>
      <c r="K74" s="159"/>
      <c r="L74" s="39"/>
      <c r="Q74" s="39"/>
      <c r="R74" s="39"/>
      <c r="T74" s="39"/>
      <c r="U74" s="39"/>
      <c r="V74" s="39"/>
      <c r="W74" s="39"/>
      <c r="X74" s="39"/>
      <c r="Y74" s="39"/>
      <c r="Z74" s="39"/>
    </row>
    <row r="75" spans="1:27" ht="15" customHeight="1" x14ac:dyDescent="0.3">
      <c r="B75" s="38" t="s">
        <v>11</v>
      </c>
      <c r="C75" s="35">
        <f>SUMPRODUCT(($H$3:$H$52&lt;85)*($H$3:$H$52&gt;=60)*($C$3:$C$52=$B$72))</f>
        <v>0</v>
      </c>
      <c r="D75" s="44" t="e">
        <f>SUMPRODUCT(($H$3:$H$52)*($H$3:$H$52&lt;85)*($H$3:$H$52&gt;=60)*($C$3:$C$52=$B$72))/C75</f>
        <v>#DIV/0!</v>
      </c>
      <c r="F75" t="s">
        <v>11</v>
      </c>
      <c r="H75" s="148"/>
      <c r="I75" s="159"/>
      <c r="J75" s="159"/>
      <c r="K75" s="159"/>
      <c r="L75" s="39"/>
      <c r="Q75" s="39"/>
      <c r="R75" s="39"/>
      <c r="T75" s="39"/>
      <c r="U75" s="39"/>
      <c r="V75" s="39"/>
      <c r="W75" s="39"/>
      <c r="X75" s="39"/>
      <c r="Y75" s="39"/>
      <c r="Z75" s="39"/>
    </row>
    <row r="76" spans="1:27" ht="15" customHeight="1" x14ac:dyDescent="0.3">
      <c r="B76" s="38" t="s">
        <v>12</v>
      </c>
      <c r="C76" s="35">
        <f>SUMPRODUCT(($H$3:$H$52&lt;60)*($C$3:$C$52=$B$72))</f>
        <v>0</v>
      </c>
      <c r="D76" s="44" t="e">
        <f>SUMPRODUCT(($H$3:$H$52)*($H$3:$H$52&lt;60)*($C$3:$C$52=$B$72))/C76</f>
        <v>#DIV/0!</v>
      </c>
      <c r="F76" t="s">
        <v>12</v>
      </c>
      <c r="H76" s="148"/>
      <c r="I76" s="159"/>
      <c r="J76" s="159"/>
      <c r="K76" s="159"/>
      <c r="L76" s="39"/>
      <c r="M76" s="170" t="s">
        <v>116</v>
      </c>
      <c r="N76" s="170"/>
      <c r="O76" s="171"/>
      <c r="P76" s="16" t="s">
        <v>4</v>
      </c>
      <c r="Q76" s="39"/>
      <c r="R76" s="39"/>
      <c r="T76" s="39"/>
      <c r="U76" s="39"/>
      <c r="V76" s="39"/>
      <c r="W76" s="39"/>
      <c r="X76" s="39"/>
      <c r="Y76" s="39"/>
      <c r="Z76" s="39"/>
    </row>
    <row r="77" spans="1:27" ht="15" customHeight="1" x14ac:dyDescent="0.3">
      <c r="B77" s="38" t="s">
        <v>13</v>
      </c>
      <c r="C77" s="35">
        <f>SUM(C74:C76)</f>
        <v>0</v>
      </c>
      <c r="D77" s="44" t="e">
        <f>SUMPRODUCT(($H$3:$H$52)*($C$3:$C$52=$B$72))/C77</f>
        <v>#DIV/0!</v>
      </c>
      <c r="F77" t="s">
        <v>13</v>
      </c>
      <c r="H77" s="195"/>
      <c r="I77" s="160"/>
      <c r="J77" s="160"/>
      <c r="K77" s="160"/>
      <c r="L77" s="39"/>
      <c r="M77" s="178" t="s">
        <v>95</v>
      </c>
      <c r="N77" s="178"/>
      <c r="O77" s="179"/>
      <c r="P77" s="25">
        <v>11</v>
      </c>
      <c r="Q77" s="39"/>
      <c r="R77" s="39"/>
      <c r="T77" s="39"/>
      <c r="U77" s="39"/>
      <c r="V77" s="39"/>
      <c r="W77" s="39"/>
      <c r="X77" s="39"/>
      <c r="Y77" s="39"/>
      <c r="Z77" s="39"/>
    </row>
    <row r="78" spans="1:27" ht="15" customHeight="1" x14ac:dyDescent="0.3">
      <c r="B78" s="37"/>
      <c r="C78" s="40"/>
      <c r="D78" s="46"/>
      <c r="I78" s="40"/>
      <c r="J78" s="40"/>
      <c r="K78" s="40"/>
      <c r="L78" s="39"/>
      <c r="M78" s="178" t="s">
        <v>90</v>
      </c>
      <c r="N78" s="178"/>
      <c r="O78" s="179"/>
      <c r="P78" s="25">
        <v>20</v>
      </c>
      <c r="Q78" s="39"/>
      <c r="R78" s="39"/>
      <c r="T78" s="39"/>
      <c r="U78" s="39"/>
      <c r="V78" s="39"/>
      <c r="W78" s="39"/>
      <c r="X78" s="39"/>
      <c r="Y78" s="39"/>
      <c r="Z78" s="39"/>
    </row>
    <row r="79" spans="1:27" s="200" customFormat="1" ht="15" customHeight="1" x14ac:dyDescent="0.35">
      <c r="A79" s="198"/>
      <c r="B79" s="199" t="s">
        <v>24</v>
      </c>
      <c r="C79" s="199"/>
      <c r="D79" s="199"/>
      <c r="F79" s="211" t="s">
        <v>24</v>
      </c>
      <c r="G79" s="210"/>
      <c r="H79" s="212"/>
      <c r="I79" s="213"/>
      <c r="J79" s="213"/>
      <c r="K79" s="213"/>
      <c r="L79" s="206"/>
      <c r="M79" s="178" t="s">
        <v>91</v>
      </c>
      <c r="N79" s="178"/>
      <c r="O79" s="179"/>
      <c r="P79" s="25">
        <v>12</v>
      </c>
      <c r="Q79" s="206"/>
      <c r="R79" s="206"/>
      <c r="S79" s="206"/>
      <c r="T79" s="206"/>
      <c r="U79" s="206"/>
      <c r="V79" s="206"/>
      <c r="W79" s="206"/>
      <c r="X79" s="206"/>
      <c r="Y79" s="206"/>
      <c r="Z79" s="206"/>
    </row>
    <row r="80" spans="1:27" s="102" customFormat="1" ht="15" customHeight="1" x14ac:dyDescent="0.3">
      <c r="A80" s="101"/>
      <c r="B80" s="155" t="s">
        <v>7</v>
      </c>
      <c r="C80" s="155" t="s">
        <v>8</v>
      </c>
      <c r="D80" s="156" t="s">
        <v>9</v>
      </c>
      <c r="F80" s="102" t="s">
        <v>7</v>
      </c>
      <c r="G80" s="220" t="s">
        <v>108</v>
      </c>
      <c r="H80" s="221" t="s">
        <v>113</v>
      </c>
      <c r="I80" s="220" t="s">
        <v>110</v>
      </c>
      <c r="J80" s="220" t="s">
        <v>111</v>
      </c>
      <c r="K80" s="220" t="s">
        <v>112</v>
      </c>
      <c r="L80" s="106"/>
      <c r="M80" s="178" t="s">
        <v>92</v>
      </c>
      <c r="N80" s="178"/>
      <c r="O80" s="179"/>
      <c r="P80" s="25">
        <v>3</v>
      </c>
      <c r="Q80" s="106"/>
      <c r="R80" s="106"/>
      <c r="S80" s="106"/>
      <c r="T80" s="106"/>
      <c r="U80" s="106"/>
      <c r="V80" s="106"/>
      <c r="W80" s="106"/>
      <c r="X80" s="106"/>
      <c r="Y80" s="106"/>
      <c r="Z80" s="106"/>
    </row>
    <row r="81" spans="2:26" ht="15" customHeight="1" x14ac:dyDescent="0.3">
      <c r="B81" s="157" t="s">
        <v>10</v>
      </c>
      <c r="C81" s="152">
        <f>SUMPRODUCT(($H$3:$H$52&lt;=100)*($H$3:$H$52&gt;=85)*($C$3:$C$52=$B$79))</f>
        <v>15</v>
      </c>
      <c r="D81" s="153">
        <f>SUMPRODUCT(($H$3:$H$52)*($H$3:$H$52&lt;=100)*($H$3:$H$52&gt;=85)*($C$3:$C$52=$B$79))/C81</f>
        <v>92.333333333333329</v>
      </c>
      <c r="F81" t="s">
        <v>10</v>
      </c>
      <c r="H81" s="148"/>
      <c r="I81" s="159"/>
      <c r="J81" s="159"/>
      <c r="K81" s="159"/>
      <c r="L81" s="39"/>
      <c r="M81" s="174" t="s">
        <v>5</v>
      </c>
      <c r="N81" s="175"/>
      <c r="P81" s="29">
        <f>SUM(P77:P80)</f>
        <v>46</v>
      </c>
      <c r="Q81" s="39"/>
      <c r="R81" s="39"/>
      <c r="T81" s="39"/>
      <c r="U81" s="39"/>
      <c r="V81" s="39"/>
      <c r="W81" s="39"/>
      <c r="X81" s="39"/>
      <c r="Y81" s="39"/>
      <c r="Z81" s="39"/>
    </row>
    <row r="82" spans="2:26" ht="15" customHeight="1" x14ac:dyDescent="0.3">
      <c r="B82" s="157" t="s">
        <v>11</v>
      </c>
      <c r="C82" s="152">
        <f>SUMPRODUCT(($H$3:$H$52&lt;85)*($H$3:$H$52&gt;=60)*($C$3:$C$52=$B$79))</f>
        <v>9</v>
      </c>
      <c r="D82" s="153">
        <f>SUMPRODUCT(($H$3:$H$52)*($H$3:$H$52&lt;85)*($H$3:$H$52&gt;=60)*($C$3:$C$52=$B$79))/C82</f>
        <v>78.555555555555557</v>
      </c>
      <c r="F82" t="s">
        <v>11</v>
      </c>
      <c r="H82" s="148"/>
      <c r="I82" s="159"/>
      <c r="J82" s="159"/>
      <c r="K82" s="159"/>
      <c r="L82" s="39"/>
      <c r="Q82" s="39"/>
      <c r="R82" s="39"/>
      <c r="T82" s="39"/>
      <c r="U82" s="39"/>
      <c r="V82" s="39"/>
      <c r="W82" s="39"/>
      <c r="X82" s="39"/>
      <c r="Y82" s="39"/>
      <c r="Z82" s="39"/>
    </row>
    <row r="83" spans="2:26" ht="15" customHeight="1" x14ac:dyDescent="0.3">
      <c r="B83" s="157" t="s">
        <v>12</v>
      </c>
      <c r="C83" s="152">
        <f>SUMPRODUCT(($H$3:$H$52&lt;60)*($C$3:$C$52=$B$79))</f>
        <v>2</v>
      </c>
      <c r="D83" s="153">
        <f>SUMPRODUCT(($H$3:$H$52)*($H$3:$H$52&lt;60)*($C$3:$C$52=$B$79))/C83</f>
        <v>25.25</v>
      </c>
      <c r="F83" t="s">
        <v>12</v>
      </c>
      <c r="H83" s="148"/>
      <c r="I83" s="159"/>
      <c r="J83" s="159"/>
      <c r="K83" s="159"/>
      <c r="L83" s="39"/>
      <c r="Q83" s="39"/>
      <c r="R83" s="39"/>
      <c r="T83" s="39"/>
      <c r="U83" s="39"/>
      <c r="V83" s="39"/>
      <c r="W83" s="39"/>
      <c r="X83" s="39"/>
      <c r="Y83" s="39"/>
      <c r="Z83" s="39"/>
    </row>
    <row r="84" spans="2:26" ht="15" customHeight="1" x14ac:dyDescent="0.3">
      <c r="B84" s="235" t="s">
        <v>13</v>
      </c>
      <c r="C84" s="235">
        <f>SUM(C81:C83)</f>
        <v>26</v>
      </c>
      <c r="D84" s="237">
        <f>SUMPRODUCT(($H$3:$H$52)*($C$3:$C$52=$B$79))/C84</f>
        <v>82.40384615384616</v>
      </c>
      <c r="F84" t="s">
        <v>13</v>
      </c>
      <c r="H84" s="195"/>
      <c r="I84" s="160"/>
      <c r="J84" s="160"/>
      <c r="K84" s="160"/>
    </row>
    <row r="85" spans="2:26" ht="15" customHeight="1" x14ac:dyDescent="0.3"/>
    <row r="86" spans="2:26" ht="15" customHeight="1" x14ac:dyDescent="0.3"/>
    <row r="87" spans="2:26" ht="15" customHeight="1" x14ac:dyDescent="0.3"/>
    <row r="88" spans="2:26" ht="15" customHeight="1" x14ac:dyDescent="0.3"/>
    <row r="89" spans="2:26" ht="15" customHeight="1" x14ac:dyDescent="0.3"/>
    <row r="90" spans="2:26" ht="15" customHeight="1" x14ac:dyDescent="0.3"/>
    <row r="91" spans="2:26" ht="15" customHeight="1" x14ac:dyDescent="0.3"/>
    <row r="92" spans="2:26" ht="15" customHeight="1" x14ac:dyDescent="0.3"/>
    <row r="93" spans="2:26" ht="15" customHeight="1" x14ac:dyDescent="0.3"/>
    <row r="94" spans="2:26" ht="15" customHeight="1" x14ac:dyDescent="0.3"/>
    <row r="95" spans="2:26" ht="15" customHeight="1" x14ac:dyDescent="0.3"/>
    <row r="96" spans="2:26" ht="15" customHeight="1" x14ac:dyDescent="0.3"/>
    <row r="97" ht="15" customHeight="1" x14ac:dyDescent="0.3"/>
    <row r="98" ht="15" customHeight="1" x14ac:dyDescent="0.3"/>
    <row r="99" ht="15" customHeight="1" x14ac:dyDescent="0.3"/>
    <row r="100" ht="15" customHeight="1" x14ac:dyDescent="0.3"/>
  </sheetData>
  <autoFilter ref="A2:AC2" xr:uid="{B448546F-63B5-4D2F-B5A5-0C227FC3FB53}">
    <sortState ref="A3:AC52">
      <sortCondition ref="C2"/>
    </sortState>
  </autoFilter>
  <sortState ref="C3:R52">
    <sortCondition descending="1" ref="H3:H52"/>
  </sortState>
  <mergeCells count="19">
    <mergeCell ref="M62:O62"/>
    <mergeCell ref="M63:O63"/>
    <mergeCell ref="M70:O70"/>
    <mergeCell ref="M81:N81"/>
    <mergeCell ref="M73:N73"/>
    <mergeCell ref="M72:O72"/>
    <mergeCell ref="M77:O77"/>
    <mergeCell ref="M78:O78"/>
    <mergeCell ref="M79:O79"/>
    <mergeCell ref="M80:O80"/>
    <mergeCell ref="M76:O76"/>
    <mergeCell ref="M64:O64"/>
    <mergeCell ref="M65:O65"/>
    <mergeCell ref="M66:O66"/>
    <mergeCell ref="M67:O67"/>
    <mergeCell ref="M71:O71"/>
    <mergeCell ref="V1:W1"/>
    <mergeCell ref="X1:Y1"/>
    <mergeCell ref="T1:U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7887D3-535B-49EF-8604-493502E83F3C}">
  <sheetPr codeName="Feuil3"/>
  <dimension ref="A1:AC90"/>
  <sheetViews>
    <sheetView tabSelected="1" topLeftCell="A62" zoomScale="80" zoomScaleNormal="80" workbookViewId="0">
      <selection activeCell="X79" sqref="X79"/>
    </sheetView>
  </sheetViews>
  <sheetFormatPr baseColWidth="10" defaultRowHeight="14.4" x14ac:dyDescent="0.3"/>
  <cols>
    <col min="1" max="1" width="11.5546875" style="1"/>
    <col min="2" max="2" width="8.21875" style="1" bestFit="1" customWidth="1"/>
    <col min="3" max="3" width="15.6640625" customWidth="1"/>
    <col min="4" max="4" width="32" customWidth="1"/>
    <col min="5" max="5" width="12" bestFit="1" customWidth="1"/>
    <col min="6" max="6" width="11.6640625" customWidth="1"/>
    <col min="7" max="7" width="27.6640625" bestFit="1" customWidth="1"/>
    <col min="8" max="8" width="11.5546875" style="41"/>
    <col min="9" max="18" width="10.77734375" customWidth="1"/>
    <col min="19" max="19" width="11.5546875" style="39" customWidth="1"/>
    <col min="20" max="25" width="11.5546875" customWidth="1"/>
    <col min="28" max="28" width="25" customWidth="1"/>
  </cols>
  <sheetData>
    <row r="1" spans="1:26" ht="50.1" customHeight="1" thickBot="1" x14ac:dyDescent="0.35">
      <c r="B1"/>
      <c r="D1" s="2" t="s">
        <v>96</v>
      </c>
      <c r="H1"/>
      <c r="I1" s="107" t="s">
        <v>14</v>
      </c>
      <c r="J1" s="108"/>
      <c r="K1" s="108"/>
      <c r="L1" s="109"/>
      <c r="M1" s="110" t="s">
        <v>15</v>
      </c>
      <c r="N1" s="111"/>
      <c r="O1" s="112" t="s">
        <v>16</v>
      </c>
      <c r="P1" s="113"/>
      <c r="Q1" s="113"/>
      <c r="R1" s="114"/>
      <c r="S1" s="115"/>
      <c r="T1" s="180" t="s">
        <v>14</v>
      </c>
      <c r="U1" s="181"/>
      <c r="V1" s="182" t="s">
        <v>15</v>
      </c>
      <c r="W1" s="183"/>
      <c r="X1" s="184" t="s">
        <v>16</v>
      </c>
      <c r="Y1" s="185"/>
      <c r="Z1" s="4" t="s">
        <v>0</v>
      </c>
    </row>
    <row r="2" spans="1:26" ht="35.25" customHeight="1" thickBot="1" x14ac:dyDescent="0.35">
      <c r="A2" s="5"/>
      <c r="B2" s="6" t="s">
        <v>1</v>
      </c>
      <c r="C2" s="6" t="s">
        <v>1</v>
      </c>
      <c r="D2" s="6" t="s">
        <v>17</v>
      </c>
      <c r="E2" s="7" t="s">
        <v>18</v>
      </c>
      <c r="F2" s="8" t="s">
        <v>19</v>
      </c>
      <c r="G2" s="9" t="s">
        <v>20</v>
      </c>
      <c r="H2" s="42" t="s">
        <v>21</v>
      </c>
      <c r="I2" s="238" t="s">
        <v>97</v>
      </c>
      <c r="J2" s="239" t="s">
        <v>98</v>
      </c>
      <c r="K2" s="239" t="s">
        <v>99</v>
      </c>
      <c r="L2" s="239" t="s">
        <v>100</v>
      </c>
      <c r="M2" s="239" t="s">
        <v>101</v>
      </c>
      <c r="N2" s="239" t="s">
        <v>102</v>
      </c>
      <c r="O2" s="239" t="s">
        <v>103</v>
      </c>
      <c r="P2" s="239" t="s">
        <v>104</v>
      </c>
      <c r="Q2" s="239" t="s">
        <v>91</v>
      </c>
      <c r="R2" s="240" t="s">
        <v>92</v>
      </c>
      <c r="S2"/>
      <c r="T2" s="64" t="s">
        <v>2</v>
      </c>
      <c r="U2" s="65">
        <v>29</v>
      </c>
      <c r="V2" s="66" t="s">
        <v>2</v>
      </c>
      <c r="W2" s="67">
        <v>25</v>
      </c>
      <c r="X2" s="68" t="s">
        <v>2</v>
      </c>
      <c r="Y2" s="69">
        <v>46</v>
      </c>
      <c r="Z2" s="70" t="s">
        <v>3</v>
      </c>
    </row>
    <row r="3" spans="1:26" ht="15" customHeight="1" thickBot="1" x14ac:dyDescent="0.35">
      <c r="A3" s="10"/>
      <c r="B3" s="11" t="s">
        <v>86</v>
      </c>
      <c r="C3" s="11" t="s">
        <v>24</v>
      </c>
      <c r="D3" s="11" t="s">
        <v>25</v>
      </c>
      <c r="E3" s="12">
        <v>43970</v>
      </c>
      <c r="F3" s="11">
        <v>14800</v>
      </c>
      <c r="G3" s="11" t="s">
        <v>26</v>
      </c>
      <c r="H3" s="95">
        <v>100</v>
      </c>
      <c r="I3" s="143">
        <v>1</v>
      </c>
      <c r="J3" s="143">
        <v>1</v>
      </c>
      <c r="K3" s="143">
        <v>1</v>
      </c>
      <c r="L3" s="143">
        <v>1</v>
      </c>
      <c r="M3" s="14">
        <v>1</v>
      </c>
      <c r="N3" s="14">
        <v>1</v>
      </c>
      <c r="O3" s="15">
        <v>1</v>
      </c>
      <c r="P3" s="15">
        <v>1</v>
      </c>
      <c r="Q3" s="15">
        <v>1</v>
      </c>
      <c r="R3" s="71">
        <v>1</v>
      </c>
      <c r="S3" s="98">
        <f t="shared" ref="S3:S28" si="0">IF(H3&gt;=85,85,IF(H3&gt;=60,60,0))</f>
        <v>85</v>
      </c>
      <c r="T3" s="144">
        <f t="shared" ref="T3:T28" si="1">(I3*$W$67)+(J3*$W$68)+(K3*$W$69)+(L3*$W$70)</f>
        <v>29</v>
      </c>
      <c r="U3" s="161">
        <f t="shared" ref="U3:U29" si="2">T3/$U$2</f>
        <v>1</v>
      </c>
      <c r="V3" s="81">
        <f>(M3*$W$75)+(N3*$W$76)</f>
        <v>25</v>
      </c>
      <c r="W3" s="161">
        <f t="shared" ref="W3:W29" si="3">V3/$W$2</f>
        <v>1</v>
      </c>
      <c r="X3" s="87">
        <f>(O3*$W$80)+(P3*$W$81)+(Q3*$W$82)+(R3*$W$83)</f>
        <v>46</v>
      </c>
      <c r="Y3" s="161">
        <f t="shared" ref="Y3:Y29" si="4">X3/$Y$2</f>
        <v>1</v>
      </c>
      <c r="Z3" s="93">
        <f>SUM(T3+V3+X3)</f>
        <v>100</v>
      </c>
    </row>
    <row r="4" spans="1:26" ht="15" customHeight="1" thickBot="1" x14ac:dyDescent="0.35">
      <c r="A4" s="10"/>
      <c r="B4" s="17" t="s">
        <v>86</v>
      </c>
      <c r="C4" s="11" t="s">
        <v>34</v>
      </c>
      <c r="D4" s="17" t="s">
        <v>22</v>
      </c>
      <c r="E4" s="18">
        <v>43955</v>
      </c>
      <c r="F4" s="17">
        <v>10500</v>
      </c>
      <c r="G4" s="17" t="s">
        <v>23</v>
      </c>
      <c r="H4" s="96">
        <v>100</v>
      </c>
      <c r="I4" s="13">
        <v>1</v>
      </c>
      <c r="J4" s="13">
        <v>1</v>
      </c>
      <c r="K4" s="13">
        <v>1</v>
      </c>
      <c r="L4" s="13">
        <v>1</v>
      </c>
      <c r="M4" s="14">
        <v>1</v>
      </c>
      <c r="N4" s="14">
        <v>1</v>
      </c>
      <c r="O4" s="15">
        <v>1</v>
      </c>
      <c r="P4" s="15">
        <v>1</v>
      </c>
      <c r="Q4" s="15">
        <v>1</v>
      </c>
      <c r="R4" s="71">
        <v>1</v>
      </c>
      <c r="S4" s="99">
        <f t="shared" si="0"/>
        <v>85</v>
      </c>
      <c r="T4" s="77">
        <f t="shared" si="1"/>
        <v>29</v>
      </c>
      <c r="U4" s="162">
        <f t="shared" si="2"/>
        <v>1</v>
      </c>
      <c r="V4" s="83">
        <f>(M4*$W$75)+(N4*$W$76)</f>
        <v>25</v>
      </c>
      <c r="W4" s="162">
        <f t="shared" si="3"/>
        <v>1</v>
      </c>
      <c r="X4" s="89">
        <f>(O4*$W$80)+(P4*$W$81)+(Q4*$W$82)+(R4*$W$83)</f>
        <v>46</v>
      </c>
      <c r="Y4" s="162">
        <f t="shared" si="4"/>
        <v>1</v>
      </c>
      <c r="Z4" s="93">
        <f>SUM(T4+V4+X4)</f>
        <v>100</v>
      </c>
    </row>
    <row r="5" spans="1:26" ht="15" customHeight="1" thickBot="1" x14ac:dyDescent="0.35">
      <c r="A5" s="10"/>
      <c r="B5" s="17" t="s">
        <v>86</v>
      </c>
      <c r="C5" s="11" t="s">
        <v>24</v>
      </c>
      <c r="D5" s="17" t="s">
        <v>27</v>
      </c>
      <c r="E5" s="18">
        <v>43955</v>
      </c>
      <c r="F5" s="17">
        <v>10400</v>
      </c>
      <c r="G5" s="17" t="s">
        <v>28</v>
      </c>
      <c r="H5" s="96">
        <v>100</v>
      </c>
      <c r="I5" s="13">
        <v>1</v>
      </c>
      <c r="J5" s="13">
        <v>1</v>
      </c>
      <c r="K5" s="13">
        <v>1</v>
      </c>
      <c r="L5" s="13">
        <v>1</v>
      </c>
      <c r="M5" s="14">
        <v>1</v>
      </c>
      <c r="N5" s="14">
        <v>1</v>
      </c>
      <c r="O5" s="15">
        <v>1</v>
      </c>
      <c r="P5" s="15">
        <v>1</v>
      </c>
      <c r="Q5" s="15">
        <v>1</v>
      </c>
      <c r="R5" s="71">
        <v>1</v>
      </c>
      <c r="S5" s="99">
        <f t="shared" si="0"/>
        <v>85</v>
      </c>
      <c r="T5" s="77">
        <f t="shared" si="1"/>
        <v>29</v>
      </c>
      <c r="U5" s="162">
        <f t="shared" si="2"/>
        <v>1</v>
      </c>
      <c r="V5" s="83">
        <f>(M5*$W$75)+(N5*$W$76)</f>
        <v>25</v>
      </c>
      <c r="W5" s="162">
        <f t="shared" si="3"/>
        <v>1</v>
      </c>
      <c r="X5" s="89">
        <f>(O5*$W$80)+(P5*$W$81)+(Q5*$W$82)+(R5*$W$83)</f>
        <v>46</v>
      </c>
      <c r="Y5" s="162">
        <f t="shared" si="4"/>
        <v>1</v>
      </c>
      <c r="Z5" s="93">
        <f t="shared" ref="Z5:Z56" si="5">SUM(T5+V5+X5)</f>
        <v>100</v>
      </c>
    </row>
    <row r="6" spans="1:26" ht="15" customHeight="1" thickBot="1" x14ac:dyDescent="0.35">
      <c r="A6" s="10"/>
      <c r="B6" s="20" t="s">
        <v>86</v>
      </c>
      <c r="C6" s="11" t="s">
        <v>34</v>
      </c>
      <c r="D6" s="20" t="s">
        <v>31</v>
      </c>
      <c r="E6" s="18">
        <v>43960</v>
      </c>
      <c r="F6" s="17">
        <v>11900</v>
      </c>
      <c r="G6" s="17" t="s">
        <v>32</v>
      </c>
      <c r="H6" s="96">
        <v>97.5</v>
      </c>
      <c r="I6" s="13">
        <v>1</v>
      </c>
      <c r="J6" s="13">
        <v>1</v>
      </c>
      <c r="K6" s="13">
        <v>1</v>
      </c>
      <c r="L6" s="13">
        <v>1</v>
      </c>
      <c r="M6" s="14">
        <v>1</v>
      </c>
      <c r="N6" s="14">
        <v>0.5</v>
      </c>
      <c r="O6" s="15">
        <v>1</v>
      </c>
      <c r="P6" s="15">
        <v>1</v>
      </c>
      <c r="Q6" s="15">
        <v>1</v>
      </c>
      <c r="R6" s="71">
        <v>1</v>
      </c>
      <c r="S6" s="99">
        <f t="shared" si="0"/>
        <v>85</v>
      </c>
      <c r="T6" s="77">
        <f t="shared" si="1"/>
        <v>29</v>
      </c>
      <c r="U6" s="162">
        <f t="shared" si="2"/>
        <v>1</v>
      </c>
      <c r="V6" s="83">
        <f>(M6*$W$75)+(N6*$W$76)</f>
        <v>22.5</v>
      </c>
      <c r="W6" s="162">
        <f t="shared" si="3"/>
        <v>0.9</v>
      </c>
      <c r="X6" s="89">
        <f>(O6*$W$80)+(P6*$W$81)+(Q6*$W$82)+(R6*$W$83)</f>
        <v>46</v>
      </c>
      <c r="Y6" s="162">
        <f t="shared" si="4"/>
        <v>1</v>
      </c>
      <c r="Z6" s="93">
        <f>SUM(T6+V6+X6)</f>
        <v>97.5</v>
      </c>
    </row>
    <row r="7" spans="1:26" ht="15" customHeight="1" thickBot="1" x14ac:dyDescent="0.35">
      <c r="A7" s="10"/>
      <c r="B7" s="20" t="s">
        <v>86</v>
      </c>
      <c r="C7" s="11" t="s">
        <v>24</v>
      </c>
      <c r="D7" s="20" t="s">
        <v>37</v>
      </c>
      <c r="E7" s="21">
        <v>43969</v>
      </c>
      <c r="F7" s="20">
        <v>13800</v>
      </c>
      <c r="G7" s="17" t="s">
        <v>26</v>
      </c>
      <c r="H7" s="96">
        <v>96.5</v>
      </c>
      <c r="I7" s="13">
        <v>1</v>
      </c>
      <c r="J7" s="13">
        <v>1</v>
      </c>
      <c r="K7" s="13">
        <v>0.5</v>
      </c>
      <c r="L7" s="13">
        <v>1</v>
      </c>
      <c r="M7" s="14">
        <v>1</v>
      </c>
      <c r="N7" s="14">
        <v>1</v>
      </c>
      <c r="O7" s="15">
        <v>1</v>
      </c>
      <c r="P7" s="15">
        <v>1</v>
      </c>
      <c r="Q7" s="15">
        <v>1</v>
      </c>
      <c r="R7" s="71">
        <v>1</v>
      </c>
      <c r="S7" s="99">
        <f t="shared" si="0"/>
        <v>85</v>
      </c>
      <c r="T7" s="77">
        <f t="shared" si="1"/>
        <v>25.5</v>
      </c>
      <c r="U7" s="162">
        <f t="shared" si="2"/>
        <v>0.87931034482758619</v>
      </c>
      <c r="V7" s="83">
        <f>(M7*$W$75)+(N7*$W$76)</f>
        <v>25</v>
      </c>
      <c r="W7" s="162">
        <f t="shared" si="3"/>
        <v>1</v>
      </c>
      <c r="X7" s="89">
        <f>(O7*$W$80)+(P7*$W$81)+(Q7*$W$82)+(R7*$W$83)</f>
        <v>46</v>
      </c>
      <c r="Y7" s="162">
        <f t="shared" si="4"/>
        <v>1</v>
      </c>
      <c r="Z7" s="93">
        <f t="shared" si="5"/>
        <v>96.5</v>
      </c>
    </row>
    <row r="8" spans="1:26" ht="15" customHeight="1" thickBot="1" x14ac:dyDescent="0.35">
      <c r="A8" s="10"/>
      <c r="B8" s="17" t="s">
        <v>86</v>
      </c>
      <c r="C8" s="11" t="s">
        <v>24</v>
      </c>
      <c r="D8" s="17" t="s">
        <v>35</v>
      </c>
      <c r="E8" s="18">
        <v>43970</v>
      </c>
      <c r="F8" s="17">
        <v>13700</v>
      </c>
      <c r="G8" s="17" t="s">
        <v>36</v>
      </c>
      <c r="H8" s="96">
        <v>96.5</v>
      </c>
      <c r="I8" s="13">
        <v>1</v>
      </c>
      <c r="J8" s="13">
        <v>1</v>
      </c>
      <c r="K8" s="13">
        <v>0.5</v>
      </c>
      <c r="L8" s="13">
        <v>1</v>
      </c>
      <c r="M8" s="14">
        <v>1</v>
      </c>
      <c r="N8" s="14">
        <v>1</v>
      </c>
      <c r="O8" s="15">
        <v>1</v>
      </c>
      <c r="P8" s="15">
        <v>1</v>
      </c>
      <c r="Q8" s="15">
        <v>1</v>
      </c>
      <c r="R8" s="71">
        <v>1</v>
      </c>
      <c r="S8" s="99">
        <f t="shared" si="0"/>
        <v>85</v>
      </c>
      <c r="T8" s="77">
        <f t="shared" si="1"/>
        <v>25.5</v>
      </c>
      <c r="U8" s="162">
        <f t="shared" si="2"/>
        <v>0.87931034482758619</v>
      </c>
      <c r="V8" s="83">
        <f>(M8*$W$75)+(N8*$W$76)</f>
        <v>25</v>
      </c>
      <c r="W8" s="162">
        <f t="shared" si="3"/>
        <v>1</v>
      </c>
      <c r="X8" s="89">
        <f>(O8*$W$80)+(P8*$W$81)+(Q8*$W$82)+(R8*$W$83)</f>
        <v>46</v>
      </c>
      <c r="Y8" s="162">
        <f t="shared" si="4"/>
        <v>1</v>
      </c>
      <c r="Z8" s="93">
        <f>SUM(T8+V8+X8)</f>
        <v>96.5</v>
      </c>
    </row>
    <row r="9" spans="1:26" ht="15" customHeight="1" thickBot="1" x14ac:dyDescent="0.35">
      <c r="A9" s="10"/>
      <c r="B9" s="17" t="s">
        <v>85</v>
      </c>
      <c r="C9" s="11" t="s">
        <v>34</v>
      </c>
      <c r="D9" s="17" t="s">
        <v>33</v>
      </c>
      <c r="E9" s="18">
        <v>43970</v>
      </c>
      <c r="F9" s="17">
        <v>14000</v>
      </c>
      <c r="G9" s="17" t="s">
        <v>23</v>
      </c>
      <c r="H9" s="96">
        <v>96.5</v>
      </c>
      <c r="I9" s="13">
        <v>1</v>
      </c>
      <c r="J9" s="13">
        <v>1</v>
      </c>
      <c r="K9" s="13">
        <v>0.5</v>
      </c>
      <c r="L9" s="13">
        <v>1</v>
      </c>
      <c r="M9" s="14">
        <v>1</v>
      </c>
      <c r="N9" s="14">
        <v>1</v>
      </c>
      <c r="O9" s="15">
        <v>1</v>
      </c>
      <c r="P9" s="15">
        <v>1</v>
      </c>
      <c r="Q9" s="15">
        <v>1</v>
      </c>
      <c r="R9" s="71">
        <v>1</v>
      </c>
      <c r="S9" s="99">
        <f t="shared" si="0"/>
        <v>85</v>
      </c>
      <c r="T9" s="77">
        <f t="shared" si="1"/>
        <v>25.5</v>
      </c>
      <c r="U9" s="162">
        <f t="shared" si="2"/>
        <v>0.87931034482758619</v>
      </c>
      <c r="V9" s="83">
        <f>(M9*$W$75)+(N9*$W$76)</f>
        <v>25</v>
      </c>
      <c r="W9" s="162">
        <f t="shared" si="3"/>
        <v>1</v>
      </c>
      <c r="X9" s="89">
        <f>(O9*$W$80)+(P9*$W$81)+(Q9*$W$82)+(R9*$W$83)</f>
        <v>46</v>
      </c>
      <c r="Y9" s="162">
        <f t="shared" si="4"/>
        <v>1</v>
      </c>
      <c r="Z9" s="93">
        <f t="shared" si="5"/>
        <v>96.5</v>
      </c>
    </row>
    <row r="10" spans="1:26" ht="15" customHeight="1" thickBot="1" x14ac:dyDescent="0.35">
      <c r="A10" s="10"/>
      <c r="B10" s="17" t="s">
        <v>85</v>
      </c>
      <c r="C10" s="11" t="s">
        <v>34</v>
      </c>
      <c r="D10" s="17" t="s">
        <v>29</v>
      </c>
      <c r="E10" s="18">
        <v>43956</v>
      </c>
      <c r="F10" s="17">
        <v>11200</v>
      </c>
      <c r="G10" s="17" t="s">
        <v>30</v>
      </c>
      <c r="H10" s="96">
        <v>96.5</v>
      </c>
      <c r="I10" s="13">
        <v>1</v>
      </c>
      <c r="J10" s="13">
        <v>1</v>
      </c>
      <c r="K10" s="13">
        <v>0.5</v>
      </c>
      <c r="L10" s="13">
        <v>1</v>
      </c>
      <c r="M10" s="14">
        <v>1</v>
      </c>
      <c r="N10" s="14">
        <v>1</v>
      </c>
      <c r="O10" s="15">
        <v>1</v>
      </c>
      <c r="P10" s="15">
        <v>1</v>
      </c>
      <c r="Q10" s="15">
        <v>1</v>
      </c>
      <c r="R10" s="71">
        <v>1</v>
      </c>
      <c r="S10" s="99">
        <f t="shared" si="0"/>
        <v>85</v>
      </c>
      <c r="T10" s="77">
        <f t="shared" si="1"/>
        <v>25.5</v>
      </c>
      <c r="U10" s="162">
        <f t="shared" si="2"/>
        <v>0.87931034482758619</v>
      </c>
      <c r="V10" s="83">
        <f>(M10*$W$75)+(N10*$W$76)</f>
        <v>25</v>
      </c>
      <c r="W10" s="162">
        <f t="shared" si="3"/>
        <v>1</v>
      </c>
      <c r="X10" s="89">
        <f>(O10*$W$80)+(P10*$W$81)+(Q10*$W$82)+(R10*$W$83)</f>
        <v>46</v>
      </c>
      <c r="Y10" s="162">
        <f t="shared" si="4"/>
        <v>1</v>
      </c>
      <c r="Z10" s="93">
        <f t="shared" si="5"/>
        <v>96.5</v>
      </c>
    </row>
    <row r="11" spans="1:26" ht="15" customHeight="1" thickBot="1" x14ac:dyDescent="0.35">
      <c r="A11" s="10"/>
      <c r="B11" s="17" t="s">
        <v>86</v>
      </c>
      <c r="C11" s="11" t="s">
        <v>34</v>
      </c>
      <c r="D11" s="17" t="s">
        <v>42</v>
      </c>
      <c r="E11" s="18">
        <v>43970</v>
      </c>
      <c r="F11" s="17">
        <v>14700</v>
      </c>
      <c r="G11" s="17" t="s">
        <v>36</v>
      </c>
      <c r="H11" s="96">
        <v>96.5</v>
      </c>
      <c r="I11" s="13">
        <v>1</v>
      </c>
      <c r="J11" s="13">
        <v>1</v>
      </c>
      <c r="K11" s="13">
        <v>0.5</v>
      </c>
      <c r="L11" s="13">
        <v>1</v>
      </c>
      <c r="M11" s="14">
        <v>1</v>
      </c>
      <c r="N11" s="14">
        <v>1</v>
      </c>
      <c r="O11" s="15">
        <v>1</v>
      </c>
      <c r="P11" s="15">
        <v>1</v>
      </c>
      <c r="Q11" s="15">
        <v>1</v>
      </c>
      <c r="R11" s="71">
        <v>1</v>
      </c>
      <c r="S11" s="99">
        <f t="shared" si="0"/>
        <v>85</v>
      </c>
      <c r="T11" s="77">
        <f t="shared" si="1"/>
        <v>25.5</v>
      </c>
      <c r="U11" s="162">
        <f t="shared" si="2"/>
        <v>0.87931034482758619</v>
      </c>
      <c r="V11" s="83">
        <f>(M11*$W$75)+(N11*$W$76)</f>
        <v>25</v>
      </c>
      <c r="W11" s="162">
        <f t="shared" si="3"/>
        <v>1</v>
      </c>
      <c r="X11" s="89">
        <f>(O11*$W$80)+(P11*$W$81)+(Q11*$W$82)+(R11*$W$83)</f>
        <v>46</v>
      </c>
      <c r="Y11" s="162">
        <f t="shared" si="4"/>
        <v>1</v>
      </c>
      <c r="Z11" s="93">
        <f t="shared" si="5"/>
        <v>96.5</v>
      </c>
    </row>
    <row r="12" spans="1:26" ht="15" customHeight="1" thickBot="1" x14ac:dyDescent="0.35">
      <c r="A12" s="10"/>
      <c r="B12" s="17" t="s">
        <v>86</v>
      </c>
      <c r="C12" s="11" t="s">
        <v>34</v>
      </c>
      <c r="D12" s="17" t="s">
        <v>45</v>
      </c>
      <c r="E12" s="18">
        <v>43962</v>
      </c>
      <c r="F12" s="17">
        <v>12700</v>
      </c>
      <c r="G12" s="17" t="s">
        <v>36</v>
      </c>
      <c r="H12" s="96">
        <v>96.5</v>
      </c>
      <c r="I12" s="13">
        <v>1</v>
      </c>
      <c r="J12" s="13">
        <v>1</v>
      </c>
      <c r="K12" s="13">
        <v>0.5</v>
      </c>
      <c r="L12" s="13">
        <v>1</v>
      </c>
      <c r="M12" s="14">
        <v>1</v>
      </c>
      <c r="N12" s="14">
        <v>1</v>
      </c>
      <c r="O12" s="15">
        <v>1</v>
      </c>
      <c r="P12" s="15">
        <v>1</v>
      </c>
      <c r="Q12" s="15">
        <v>1</v>
      </c>
      <c r="R12" s="71">
        <v>1</v>
      </c>
      <c r="S12" s="99">
        <f t="shared" si="0"/>
        <v>85</v>
      </c>
      <c r="T12" s="77">
        <f t="shared" si="1"/>
        <v>25.5</v>
      </c>
      <c r="U12" s="162">
        <f t="shared" si="2"/>
        <v>0.87931034482758619</v>
      </c>
      <c r="V12" s="83">
        <f>(M12*$W$75)+(N12*$W$76)</f>
        <v>25</v>
      </c>
      <c r="W12" s="162">
        <f t="shared" si="3"/>
        <v>1</v>
      </c>
      <c r="X12" s="89">
        <f>(O12*$W$80)+(P12*$W$81)+(Q12*$W$82)+(R12*$W$83)</f>
        <v>46</v>
      </c>
      <c r="Y12" s="162">
        <f t="shared" si="4"/>
        <v>1</v>
      </c>
      <c r="Z12" s="93">
        <f t="shared" si="5"/>
        <v>96.5</v>
      </c>
    </row>
    <row r="13" spans="1:26" ht="15" customHeight="1" thickBot="1" x14ac:dyDescent="0.35">
      <c r="A13" s="10"/>
      <c r="B13" s="17" t="s">
        <v>85</v>
      </c>
      <c r="C13" s="11" t="s">
        <v>24</v>
      </c>
      <c r="D13" s="17" t="s">
        <v>43</v>
      </c>
      <c r="E13" s="18">
        <v>43969</v>
      </c>
      <c r="F13" s="17">
        <v>14300</v>
      </c>
      <c r="G13" s="17" t="s">
        <v>44</v>
      </c>
      <c r="H13" s="96">
        <v>95</v>
      </c>
      <c r="I13" s="13">
        <v>0.5</v>
      </c>
      <c r="J13" s="13">
        <v>1</v>
      </c>
      <c r="K13" s="13">
        <v>1</v>
      </c>
      <c r="L13" s="13">
        <v>0.5</v>
      </c>
      <c r="M13" s="14">
        <v>1</v>
      </c>
      <c r="N13" s="14">
        <v>1</v>
      </c>
      <c r="O13" s="15">
        <v>1</v>
      </c>
      <c r="P13" s="15">
        <v>1</v>
      </c>
      <c r="Q13" s="15">
        <v>1</v>
      </c>
      <c r="R13" s="71">
        <v>1</v>
      </c>
      <c r="S13" s="99">
        <f t="shared" si="0"/>
        <v>85</v>
      </c>
      <c r="T13" s="77">
        <f t="shared" si="1"/>
        <v>24</v>
      </c>
      <c r="U13" s="162">
        <f t="shared" si="2"/>
        <v>0.82758620689655171</v>
      </c>
      <c r="V13" s="83">
        <f>(M13*$W$75)+(N13*$W$76)</f>
        <v>25</v>
      </c>
      <c r="W13" s="162">
        <f t="shared" si="3"/>
        <v>1</v>
      </c>
      <c r="X13" s="89">
        <f>(O13*$W$80)+(P13*$W$81)+(Q13*$W$82)+(R13*$W$83)</f>
        <v>46</v>
      </c>
      <c r="Y13" s="162">
        <f t="shared" si="4"/>
        <v>1</v>
      </c>
      <c r="Z13" s="93">
        <f t="shared" si="5"/>
        <v>95</v>
      </c>
    </row>
    <row r="14" spans="1:26" ht="15" customHeight="1" thickBot="1" x14ac:dyDescent="0.35">
      <c r="A14" s="10"/>
      <c r="B14" s="17" t="s">
        <v>86</v>
      </c>
      <c r="C14" s="11" t="s">
        <v>24</v>
      </c>
      <c r="D14" s="17" t="s">
        <v>39</v>
      </c>
      <c r="E14" s="18">
        <v>43956</v>
      </c>
      <c r="F14" s="17">
        <v>11400</v>
      </c>
      <c r="G14" s="17" t="s">
        <v>28</v>
      </c>
      <c r="H14" s="96">
        <v>94</v>
      </c>
      <c r="I14" s="13">
        <v>1</v>
      </c>
      <c r="J14" s="13">
        <v>1</v>
      </c>
      <c r="K14" s="13">
        <v>0.5</v>
      </c>
      <c r="L14" s="13">
        <v>0.5</v>
      </c>
      <c r="M14" s="14">
        <v>1</v>
      </c>
      <c r="N14" s="14">
        <v>1</v>
      </c>
      <c r="O14" s="15">
        <v>1</v>
      </c>
      <c r="P14" s="15">
        <v>1</v>
      </c>
      <c r="Q14" s="15">
        <v>1</v>
      </c>
      <c r="R14" s="71">
        <v>1</v>
      </c>
      <c r="S14" s="99">
        <f t="shared" si="0"/>
        <v>85</v>
      </c>
      <c r="T14" s="77">
        <f t="shared" si="1"/>
        <v>23</v>
      </c>
      <c r="U14" s="162">
        <f t="shared" si="2"/>
        <v>0.7931034482758621</v>
      </c>
      <c r="V14" s="83">
        <f>(M14*$W$75)+(N14*$W$76)</f>
        <v>25</v>
      </c>
      <c r="W14" s="162">
        <f t="shared" si="3"/>
        <v>1</v>
      </c>
      <c r="X14" s="89">
        <f>(O14*$W$80)+(P14*$W$81)+(Q14*$W$82)+(R14*$W$83)</f>
        <v>46</v>
      </c>
      <c r="Y14" s="162">
        <f t="shared" si="4"/>
        <v>1</v>
      </c>
      <c r="Z14" s="93">
        <f t="shared" si="5"/>
        <v>94</v>
      </c>
    </row>
    <row r="15" spans="1:26" ht="15" customHeight="1" thickBot="1" x14ac:dyDescent="0.35">
      <c r="A15" s="10"/>
      <c r="B15" s="26" t="s">
        <v>86</v>
      </c>
      <c r="C15" s="11" t="s">
        <v>24</v>
      </c>
      <c r="D15" s="26" t="s">
        <v>38</v>
      </c>
      <c r="E15" s="27">
        <v>43962</v>
      </c>
      <c r="F15" s="28">
        <v>12200</v>
      </c>
      <c r="G15" s="28" t="s">
        <v>30</v>
      </c>
      <c r="H15" s="97">
        <v>94</v>
      </c>
      <c r="I15" s="13">
        <v>1</v>
      </c>
      <c r="J15" s="13">
        <v>0.5</v>
      </c>
      <c r="K15" s="13">
        <v>1</v>
      </c>
      <c r="L15" s="13">
        <v>1</v>
      </c>
      <c r="M15" s="14">
        <v>1</v>
      </c>
      <c r="N15" s="14">
        <v>1</v>
      </c>
      <c r="O15" s="15">
        <v>1</v>
      </c>
      <c r="P15" s="15">
        <v>1</v>
      </c>
      <c r="Q15" s="15">
        <v>1</v>
      </c>
      <c r="R15" s="71">
        <v>1</v>
      </c>
      <c r="S15" s="99">
        <f t="shared" si="0"/>
        <v>85</v>
      </c>
      <c r="T15" s="77">
        <f t="shared" si="1"/>
        <v>23</v>
      </c>
      <c r="U15" s="162">
        <f t="shared" si="2"/>
        <v>0.7931034482758621</v>
      </c>
      <c r="V15" s="83">
        <f>(M15*$W$75)+(N15*$W$76)</f>
        <v>25</v>
      </c>
      <c r="W15" s="162">
        <f t="shared" si="3"/>
        <v>1</v>
      </c>
      <c r="X15" s="89">
        <f>(O15*$W$80)+(P15*$W$81)+(Q15*$W$82)+(R15*$W$83)</f>
        <v>46</v>
      </c>
      <c r="Y15" s="162">
        <f t="shared" si="4"/>
        <v>1</v>
      </c>
      <c r="Z15" s="93">
        <f t="shared" si="5"/>
        <v>94</v>
      </c>
    </row>
    <row r="16" spans="1:26" ht="15" customHeight="1" thickBot="1" x14ac:dyDescent="0.35">
      <c r="A16" s="10"/>
      <c r="B16" s="11" t="s">
        <v>85</v>
      </c>
      <c r="C16" s="11" t="s">
        <v>24</v>
      </c>
      <c r="D16" s="11" t="s">
        <v>47</v>
      </c>
      <c r="E16" s="12">
        <v>43970</v>
      </c>
      <c r="F16" s="11">
        <v>14900</v>
      </c>
      <c r="G16" s="11" t="s">
        <v>32</v>
      </c>
      <c r="H16" s="95">
        <v>91.5</v>
      </c>
      <c r="I16" s="13">
        <v>1</v>
      </c>
      <c r="J16" s="13">
        <v>1</v>
      </c>
      <c r="K16" s="13">
        <v>0.5</v>
      </c>
      <c r="L16" s="13">
        <v>1</v>
      </c>
      <c r="M16" s="14">
        <v>1</v>
      </c>
      <c r="N16" s="14">
        <v>0</v>
      </c>
      <c r="O16" s="15">
        <v>1</v>
      </c>
      <c r="P16" s="15">
        <v>1</v>
      </c>
      <c r="Q16" s="15">
        <v>1</v>
      </c>
      <c r="R16" s="71">
        <v>1</v>
      </c>
      <c r="S16" s="99">
        <f t="shared" si="0"/>
        <v>85</v>
      </c>
      <c r="T16" s="77">
        <f t="shared" si="1"/>
        <v>25.5</v>
      </c>
      <c r="U16" s="162">
        <f t="shared" si="2"/>
        <v>0.87931034482758619</v>
      </c>
      <c r="V16" s="83">
        <f>(M16*$W$75)+(N16*$W$76)</f>
        <v>20</v>
      </c>
      <c r="W16" s="162">
        <f t="shared" si="3"/>
        <v>0.8</v>
      </c>
      <c r="X16" s="89">
        <f>(O16*$W$80)+(P16*$W$81)+(Q16*$W$82)+(R16*$W$83)</f>
        <v>46</v>
      </c>
      <c r="Y16" s="162">
        <f t="shared" si="4"/>
        <v>1</v>
      </c>
      <c r="Z16" s="93">
        <f t="shared" si="5"/>
        <v>91.5</v>
      </c>
    </row>
    <row r="17" spans="1:26" ht="15" customHeight="1" thickBot="1" x14ac:dyDescent="0.35">
      <c r="A17" s="10"/>
      <c r="B17" s="17" t="s">
        <v>85</v>
      </c>
      <c r="C17" s="11" t="s">
        <v>24</v>
      </c>
      <c r="D17" s="17" t="s">
        <v>46</v>
      </c>
      <c r="E17" s="18">
        <v>43958</v>
      </c>
      <c r="F17" s="17">
        <v>12300</v>
      </c>
      <c r="G17" s="17" t="s">
        <v>44</v>
      </c>
      <c r="H17" s="96">
        <v>90.5</v>
      </c>
      <c r="I17" s="13">
        <v>1</v>
      </c>
      <c r="J17" s="13">
        <v>0.5</v>
      </c>
      <c r="K17" s="13">
        <v>0.5</v>
      </c>
      <c r="L17" s="13">
        <v>1</v>
      </c>
      <c r="M17" s="14">
        <v>1</v>
      </c>
      <c r="N17" s="14">
        <v>1</v>
      </c>
      <c r="O17" s="15">
        <v>1</v>
      </c>
      <c r="P17" s="15">
        <v>1</v>
      </c>
      <c r="Q17" s="15">
        <v>1</v>
      </c>
      <c r="R17" s="71">
        <v>1</v>
      </c>
      <c r="S17" s="99">
        <f t="shared" si="0"/>
        <v>85</v>
      </c>
      <c r="T17" s="77">
        <f t="shared" si="1"/>
        <v>19.5</v>
      </c>
      <c r="U17" s="162">
        <f t="shared" si="2"/>
        <v>0.67241379310344829</v>
      </c>
      <c r="V17" s="83">
        <f>(M17*$W$75)+(N17*$W$76)</f>
        <v>25</v>
      </c>
      <c r="W17" s="162">
        <f t="shared" si="3"/>
        <v>1</v>
      </c>
      <c r="X17" s="89">
        <f>(O17*$W$80)+(P17*$W$81)+(Q17*$W$82)+(R17*$W$83)</f>
        <v>46</v>
      </c>
      <c r="Y17" s="162">
        <f t="shared" si="4"/>
        <v>1</v>
      </c>
      <c r="Z17" s="93">
        <f t="shared" si="5"/>
        <v>90.5</v>
      </c>
    </row>
    <row r="18" spans="1:26" ht="15" customHeight="1" thickBot="1" x14ac:dyDescent="0.35">
      <c r="A18" s="10"/>
      <c r="B18" s="17" t="s">
        <v>85</v>
      </c>
      <c r="C18" s="11" t="s">
        <v>34</v>
      </c>
      <c r="D18" s="17" t="s">
        <v>48</v>
      </c>
      <c r="E18" s="18">
        <v>43963</v>
      </c>
      <c r="F18" s="17">
        <v>12500</v>
      </c>
      <c r="G18" s="17" t="s">
        <v>23</v>
      </c>
      <c r="H18" s="96">
        <v>90.5</v>
      </c>
      <c r="I18" s="13">
        <v>1</v>
      </c>
      <c r="J18" s="13">
        <v>1</v>
      </c>
      <c r="K18" s="13">
        <v>0</v>
      </c>
      <c r="L18" s="13">
        <v>1</v>
      </c>
      <c r="M18" s="14">
        <v>1</v>
      </c>
      <c r="N18" s="14">
        <v>0.5</v>
      </c>
      <c r="O18" s="15">
        <v>1</v>
      </c>
      <c r="P18" s="15">
        <v>1</v>
      </c>
      <c r="Q18" s="15">
        <v>1</v>
      </c>
      <c r="R18" s="71">
        <v>1</v>
      </c>
      <c r="S18" s="99">
        <f t="shared" si="0"/>
        <v>85</v>
      </c>
      <c r="T18" s="77">
        <f t="shared" si="1"/>
        <v>22</v>
      </c>
      <c r="U18" s="162">
        <f t="shared" si="2"/>
        <v>0.75862068965517238</v>
      </c>
      <c r="V18" s="83">
        <f>(M18*$W$75)+(N18*$W$76)</f>
        <v>22.5</v>
      </c>
      <c r="W18" s="162">
        <f t="shared" si="3"/>
        <v>0.9</v>
      </c>
      <c r="X18" s="89">
        <f>(O18*$W$80)+(P18*$W$81)+(Q18*$W$82)+(R18*$W$83)</f>
        <v>46</v>
      </c>
      <c r="Y18" s="162">
        <f t="shared" si="4"/>
        <v>1</v>
      </c>
      <c r="Z18" s="93">
        <f t="shared" si="5"/>
        <v>90.5</v>
      </c>
    </row>
    <row r="19" spans="1:26" ht="15" customHeight="1" thickBot="1" x14ac:dyDescent="0.35">
      <c r="A19" s="10"/>
      <c r="B19" s="17" t="s">
        <v>85</v>
      </c>
      <c r="C19" s="11" t="s">
        <v>34</v>
      </c>
      <c r="D19" s="17" t="s">
        <v>49</v>
      </c>
      <c r="E19" s="18">
        <v>43970</v>
      </c>
      <c r="F19" s="17">
        <v>14100</v>
      </c>
      <c r="G19" s="17" t="s">
        <v>50</v>
      </c>
      <c r="H19" s="96">
        <v>90.5</v>
      </c>
      <c r="I19" s="13">
        <v>1</v>
      </c>
      <c r="J19" s="13">
        <v>1</v>
      </c>
      <c r="K19" s="13">
        <v>0</v>
      </c>
      <c r="L19" s="13">
        <v>1</v>
      </c>
      <c r="M19" s="14">
        <v>1</v>
      </c>
      <c r="N19" s="14">
        <v>0.5</v>
      </c>
      <c r="O19" s="15">
        <v>1</v>
      </c>
      <c r="P19" s="15">
        <v>1</v>
      </c>
      <c r="Q19" s="15">
        <v>1</v>
      </c>
      <c r="R19" s="71">
        <v>1</v>
      </c>
      <c r="S19" s="99">
        <f t="shared" si="0"/>
        <v>85</v>
      </c>
      <c r="T19" s="77">
        <f t="shared" si="1"/>
        <v>22</v>
      </c>
      <c r="U19" s="162">
        <f t="shared" si="2"/>
        <v>0.75862068965517238</v>
      </c>
      <c r="V19" s="83">
        <f>(M19*$W$75)+(N19*$W$76)</f>
        <v>22.5</v>
      </c>
      <c r="W19" s="162">
        <f t="shared" si="3"/>
        <v>0.9</v>
      </c>
      <c r="X19" s="89">
        <f>(O19*$W$80)+(P19*$W$81)+(Q19*$W$82)+(R19*$W$83)</f>
        <v>46</v>
      </c>
      <c r="Y19" s="162">
        <f t="shared" si="4"/>
        <v>1</v>
      </c>
      <c r="Z19" s="93">
        <f t="shared" si="5"/>
        <v>90.5</v>
      </c>
    </row>
    <row r="20" spans="1:26" ht="15" customHeight="1" thickBot="1" x14ac:dyDescent="0.35">
      <c r="A20" s="10"/>
      <c r="B20" s="20" t="s">
        <v>86</v>
      </c>
      <c r="C20" s="11" t="s">
        <v>24</v>
      </c>
      <c r="D20" s="20" t="s">
        <v>51</v>
      </c>
      <c r="E20" s="18">
        <v>43953</v>
      </c>
      <c r="F20" s="17">
        <v>10900</v>
      </c>
      <c r="G20" s="17" t="s">
        <v>32</v>
      </c>
      <c r="H20" s="96">
        <v>90</v>
      </c>
      <c r="I20" s="13">
        <v>1</v>
      </c>
      <c r="J20" s="13">
        <v>1</v>
      </c>
      <c r="K20" s="13">
        <v>1</v>
      </c>
      <c r="L20" s="13">
        <v>1</v>
      </c>
      <c r="M20" s="14">
        <v>0.5</v>
      </c>
      <c r="N20" s="14">
        <v>1</v>
      </c>
      <c r="O20" s="15">
        <v>1</v>
      </c>
      <c r="P20" s="15">
        <v>1</v>
      </c>
      <c r="Q20" s="15">
        <v>1</v>
      </c>
      <c r="R20" s="71">
        <v>1</v>
      </c>
      <c r="S20" s="99">
        <f t="shared" si="0"/>
        <v>85</v>
      </c>
      <c r="T20" s="77">
        <f t="shared" si="1"/>
        <v>29</v>
      </c>
      <c r="U20" s="162">
        <f t="shared" si="2"/>
        <v>1</v>
      </c>
      <c r="V20" s="83">
        <f>(M20*$W$75)+(N20*$W$76)</f>
        <v>15</v>
      </c>
      <c r="W20" s="162">
        <f t="shared" si="3"/>
        <v>0.6</v>
      </c>
      <c r="X20" s="89">
        <f>(O20*$W$80)+(P20*$W$81)+(Q20*$W$82)+(R20*$W$83)</f>
        <v>46</v>
      </c>
      <c r="Y20" s="162">
        <f t="shared" si="4"/>
        <v>1</v>
      </c>
      <c r="Z20" s="93">
        <f t="shared" si="5"/>
        <v>90</v>
      </c>
    </row>
    <row r="21" spans="1:26" ht="15" customHeight="1" thickBot="1" x14ac:dyDescent="0.35">
      <c r="A21" s="10"/>
      <c r="B21" s="17" t="s">
        <v>86</v>
      </c>
      <c r="C21" s="11" t="s">
        <v>24</v>
      </c>
      <c r="D21" s="17" t="s">
        <v>52</v>
      </c>
      <c r="E21" s="18">
        <v>43970</v>
      </c>
      <c r="F21" s="17">
        <v>14200</v>
      </c>
      <c r="G21" s="17" t="s">
        <v>30</v>
      </c>
      <c r="H21" s="96">
        <v>89.5</v>
      </c>
      <c r="I21" s="13">
        <v>0.5</v>
      </c>
      <c r="J21" s="13">
        <v>1</v>
      </c>
      <c r="K21" s="13">
        <v>1</v>
      </c>
      <c r="L21" s="13">
        <v>1</v>
      </c>
      <c r="M21" s="14">
        <v>1</v>
      </c>
      <c r="N21" s="14">
        <v>0.5</v>
      </c>
      <c r="O21" s="15">
        <v>0.5</v>
      </c>
      <c r="P21" s="15">
        <v>1</v>
      </c>
      <c r="Q21" s="15">
        <v>1</v>
      </c>
      <c r="R21" s="71">
        <v>1</v>
      </c>
      <c r="S21" s="99">
        <f t="shared" si="0"/>
        <v>85</v>
      </c>
      <c r="T21" s="77">
        <f t="shared" si="1"/>
        <v>26.5</v>
      </c>
      <c r="U21" s="162">
        <f t="shared" si="2"/>
        <v>0.91379310344827591</v>
      </c>
      <c r="V21" s="83">
        <f>(M21*$W$75)+(N21*$W$76)</f>
        <v>22.5</v>
      </c>
      <c r="W21" s="162">
        <f t="shared" si="3"/>
        <v>0.9</v>
      </c>
      <c r="X21" s="89">
        <f>(O21*$W$80)+(P21*$W$81)+(Q21*$W$82)+(R21*$W$83)</f>
        <v>40.5</v>
      </c>
      <c r="Y21" s="162">
        <f t="shared" si="4"/>
        <v>0.88043478260869568</v>
      </c>
      <c r="Z21" s="93">
        <f t="shared" si="5"/>
        <v>89.5</v>
      </c>
    </row>
    <row r="22" spans="1:26" ht="15" customHeight="1" thickBot="1" x14ac:dyDescent="0.35">
      <c r="A22" s="10"/>
      <c r="B22" s="20" t="s">
        <v>85</v>
      </c>
      <c r="C22" s="11" t="s">
        <v>34</v>
      </c>
      <c r="D22" s="20" t="s">
        <v>53</v>
      </c>
      <c r="E22" s="18">
        <v>43955</v>
      </c>
      <c r="F22" s="17">
        <v>11100</v>
      </c>
      <c r="G22" s="17" t="s">
        <v>50</v>
      </c>
      <c r="H22" s="96">
        <v>89</v>
      </c>
      <c r="I22" s="13">
        <v>1</v>
      </c>
      <c r="J22" s="13">
        <v>1</v>
      </c>
      <c r="K22" s="13">
        <v>1</v>
      </c>
      <c r="L22" s="13">
        <v>1</v>
      </c>
      <c r="M22" s="14">
        <v>1</v>
      </c>
      <c r="N22" s="14">
        <v>0</v>
      </c>
      <c r="O22" s="15">
        <v>1</v>
      </c>
      <c r="P22" s="15">
        <v>1</v>
      </c>
      <c r="Q22" s="15">
        <v>0.5</v>
      </c>
      <c r="R22" s="71">
        <v>1</v>
      </c>
      <c r="S22" s="99">
        <f t="shared" si="0"/>
        <v>85</v>
      </c>
      <c r="T22" s="77">
        <f t="shared" si="1"/>
        <v>29</v>
      </c>
      <c r="U22" s="162">
        <f t="shared" si="2"/>
        <v>1</v>
      </c>
      <c r="V22" s="83">
        <f>(M22*$W$75)+(N22*$W$76)</f>
        <v>20</v>
      </c>
      <c r="W22" s="162">
        <f t="shared" si="3"/>
        <v>0.8</v>
      </c>
      <c r="X22" s="89">
        <f>(O22*$W$80)+(P22*$W$81)+(Q22*$W$82)+(R22*$W$83)</f>
        <v>40</v>
      </c>
      <c r="Y22" s="162">
        <f t="shared" si="4"/>
        <v>0.86956521739130432</v>
      </c>
      <c r="Z22" s="93">
        <f t="shared" si="5"/>
        <v>89</v>
      </c>
    </row>
    <row r="23" spans="1:26" ht="15" customHeight="1" thickBot="1" x14ac:dyDescent="0.35">
      <c r="A23" s="10"/>
      <c r="B23" s="17" t="s">
        <v>85</v>
      </c>
      <c r="C23" s="11" t="s">
        <v>34</v>
      </c>
      <c r="D23" s="17" t="s">
        <v>54</v>
      </c>
      <c r="E23" s="18">
        <v>43969</v>
      </c>
      <c r="F23" s="17">
        <v>14600</v>
      </c>
      <c r="G23" s="17" t="s">
        <v>41</v>
      </c>
      <c r="H23" s="96">
        <v>89</v>
      </c>
      <c r="I23" s="13">
        <v>1</v>
      </c>
      <c r="J23" s="13">
        <v>1</v>
      </c>
      <c r="K23" s="13">
        <v>1</v>
      </c>
      <c r="L23" s="13">
        <v>1</v>
      </c>
      <c r="M23" s="14">
        <v>1</v>
      </c>
      <c r="N23" s="14">
        <v>1</v>
      </c>
      <c r="O23" s="15">
        <v>0</v>
      </c>
      <c r="P23" s="15">
        <v>1</v>
      </c>
      <c r="Q23" s="15">
        <v>1</v>
      </c>
      <c r="R23" s="71">
        <v>1</v>
      </c>
      <c r="S23" s="99">
        <f t="shared" si="0"/>
        <v>85</v>
      </c>
      <c r="T23" s="77">
        <f t="shared" si="1"/>
        <v>29</v>
      </c>
      <c r="U23" s="162">
        <f t="shared" si="2"/>
        <v>1</v>
      </c>
      <c r="V23" s="83">
        <f>(M23*$W$75)+(N23*$W$76)</f>
        <v>25</v>
      </c>
      <c r="W23" s="162">
        <f t="shared" si="3"/>
        <v>1</v>
      </c>
      <c r="X23" s="89">
        <f>(O23*$W$80)+(P23*$W$81)+(Q23*$W$82)+(R23*$W$83)</f>
        <v>35</v>
      </c>
      <c r="Y23" s="162">
        <f t="shared" si="4"/>
        <v>0.76086956521739135</v>
      </c>
      <c r="Z23" s="93">
        <f t="shared" si="5"/>
        <v>89</v>
      </c>
    </row>
    <row r="24" spans="1:26" ht="15" customHeight="1" thickBot="1" x14ac:dyDescent="0.35">
      <c r="A24" s="10"/>
      <c r="B24" s="20" t="s">
        <v>85</v>
      </c>
      <c r="C24" s="11" t="s">
        <v>34</v>
      </c>
      <c r="D24" s="20" t="s">
        <v>55</v>
      </c>
      <c r="E24" s="18">
        <v>43969</v>
      </c>
      <c r="F24" s="17">
        <v>14400</v>
      </c>
      <c r="G24" s="17" t="s">
        <v>28</v>
      </c>
      <c r="H24" s="96">
        <v>88</v>
      </c>
      <c r="I24" s="13">
        <v>1</v>
      </c>
      <c r="J24" s="13">
        <v>1</v>
      </c>
      <c r="K24" s="13">
        <v>0.5</v>
      </c>
      <c r="L24" s="13">
        <v>1</v>
      </c>
      <c r="M24" s="14">
        <v>1</v>
      </c>
      <c r="N24" s="14">
        <v>1</v>
      </c>
      <c r="O24" s="15">
        <v>0.5</v>
      </c>
      <c r="P24" s="15">
        <v>1</v>
      </c>
      <c r="Q24" s="15">
        <v>1</v>
      </c>
      <c r="R24" s="71">
        <v>0</v>
      </c>
      <c r="S24" s="99">
        <f t="shared" si="0"/>
        <v>85</v>
      </c>
      <c r="T24" s="77">
        <f t="shared" si="1"/>
        <v>25.5</v>
      </c>
      <c r="U24" s="162">
        <f t="shared" si="2"/>
        <v>0.87931034482758619</v>
      </c>
      <c r="V24" s="83">
        <f>(M24*$W$75)+(N24*$W$76)</f>
        <v>25</v>
      </c>
      <c r="W24" s="162">
        <f t="shared" si="3"/>
        <v>1</v>
      </c>
      <c r="X24" s="89">
        <f>(O24*$W$80)+(P24*$W$81)+(Q24*$W$82)+(R24*$W$83)</f>
        <v>37.5</v>
      </c>
      <c r="Y24" s="162">
        <f t="shared" si="4"/>
        <v>0.81521739130434778</v>
      </c>
      <c r="Z24" s="93">
        <f t="shared" si="5"/>
        <v>88</v>
      </c>
    </row>
    <row r="25" spans="1:26" ht="15" customHeight="1" thickBot="1" x14ac:dyDescent="0.35">
      <c r="A25" s="10"/>
      <c r="B25" s="17" t="s">
        <v>86</v>
      </c>
      <c r="C25" s="11" t="s">
        <v>24</v>
      </c>
      <c r="D25" s="17" t="s">
        <v>58</v>
      </c>
      <c r="E25" s="18">
        <v>43963</v>
      </c>
      <c r="F25" s="17">
        <v>13000</v>
      </c>
      <c r="G25" s="17" t="s">
        <v>23</v>
      </c>
      <c r="H25" s="96">
        <v>88</v>
      </c>
      <c r="I25" s="13">
        <v>1</v>
      </c>
      <c r="J25" s="13">
        <v>1</v>
      </c>
      <c r="K25" s="13">
        <v>0.5</v>
      </c>
      <c r="L25" s="13">
        <v>1</v>
      </c>
      <c r="M25" s="14">
        <v>1</v>
      </c>
      <c r="N25" s="14">
        <v>1</v>
      </c>
      <c r="O25" s="15">
        <v>0.5</v>
      </c>
      <c r="P25" s="15">
        <v>1</v>
      </c>
      <c r="Q25" s="15">
        <v>1</v>
      </c>
      <c r="R25" s="71">
        <v>0</v>
      </c>
      <c r="S25" s="99">
        <f t="shared" si="0"/>
        <v>85</v>
      </c>
      <c r="T25" s="77">
        <f t="shared" si="1"/>
        <v>25.5</v>
      </c>
      <c r="U25" s="162">
        <f t="shared" si="2"/>
        <v>0.87931034482758619</v>
      </c>
      <c r="V25" s="83">
        <f>(M25*$W$75)+(N25*$W$76)</f>
        <v>25</v>
      </c>
      <c r="W25" s="162">
        <f t="shared" si="3"/>
        <v>1</v>
      </c>
      <c r="X25" s="89">
        <f>(O25*$W$80)+(P25*$W$81)+(Q25*$W$82)+(R25*$W$83)</f>
        <v>37.5</v>
      </c>
      <c r="Y25" s="162">
        <f t="shared" si="4"/>
        <v>0.81521739130434778</v>
      </c>
      <c r="Z25" s="93">
        <f t="shared" si="5"/>
        <v>88</v>
      </c>
    </row>
    <row r="26" spans="1:26" ht="15" customHeight="1" thickBot="1" x14ac:dyDescent="0.35">
      <c r="A26" s="10"/>
      <c r="B26" s="17" t="s">
        <v>86</v>
      </c>
      <c r="C26" s="11" t="s">
        <v>24</v>
      </c>
      <c r="D26" s="17" t="s">
        <v>57</v>
      </c>
      <c r="E26" s="18">
        <v>43953</v>
      </c>
      <c r="F26" s="17">
        <v>10200</v>
      </c>
      <c r="G26" s="17" t="s">
        <v>30</v>
      </c>
      <c r="H26" s="96">
        <v>87.5</v>
      </c>
      <c r="I26" s="13">
        <v>1</v>
      </c>
      <c r="J26" s="13">
        <v>1</v>
      </c>
      <c r="K26" s="13">
        <v>1</v>
      </c>
      <c r="L26" s="13">
        <v>1</v>
      </c>
      <c r="M26" s="14">
        <v>0.5</v>
      </c>
      <c r="N26" s="14">
        <v>0.5</v>
      </c>
      <c r="O26" s="15">
        <v>1</v>
      </c>
      <c r="P26" s="15">
        <v>1</v>
      </c>
      <c r="Q26" s="15">
        <v>1</v>
      </c>
      <c r="R26" s="71">
        <v>1</v>
      </c>
      <c r="S26" s="99">
        <f t="shared" si="0"/>
        <v>85</v>
      </c>
      <c r="T26" s="77">
        <f t="shared" si="1"/>
        <v>29</v>
      </c>
      <c r="U26" s="162">
        <f t="shared" si="2"/>
        <v>1</v>
      </c>
      <c r="V26" s="83">
        <f>(M26*$W$75)+(N26*$W$76)</f>
        <v>12.5</v>
      </c>
      <c r="W26" s="162">
        <f t="shared" si="3"/>
        <v>0.5</v>
      </c>
      <c r="X26" s="89">
        <f>(O26*$W$80)+(P26*$W$81)+(Q26*$W$82)+(R26*$W$83)</f>
        <v>46</v>
      </c>
      <c r="Y26" s="162">
        <f t="shared" si="4"/>
        <v>1</v>
      </c>
      <c r="Z26" s="93">
        <f t="shared" si="5"/>
        <v>87.5</v>
      </c>
    </row>
    <row r="27" spans="1:26" ht="15" customHeight="1" thickBot="1" x14ac:dyDescent="0.35">
      <c r="A27" s="10"/>
      <c r="B27" s="20" t="s">
        <v>85</v>
      </c>
      <c r="C27" s="11" t="s">
        <v>24</v>
      </c>
      <c r="D27" s="20" t="s">
        <v>56</v>
      </c>
      <c r="E27" s="18">
        <v>43953</v>
      </c>
      <c r="F27" s="17">
        <v>10100</v>
      </c>
      <c r="G27" s="17" t="s">
        <v>50</v>
      </c>
      <c r="H27" s="96">
        <v>86.5</v>
      </c>
      <c r="I27" s="13">
        <v>1</v>
      </c>
      <c r="J27" s="13">
        <v>1</v>
      </c>
      <c r="K27" s="13">
        <v>1</v>
      </c>
      <c r="L27" s="13">
        <v>1</v>
      </c>
      <c r="M27" s="14">
        <v>1</v>
      </c>
      <c r="N27" s="14">
        <v>0.5</v>
      </c>
      <c r="O27" s="15">
        <v>0</v>
      </c>
      <c r="P27" s="15">
        <v>1</v>
      </c>
      <c r="Q27" s="15">
        <v>1</v>
      </c>
      <c r="R27" s="71">
        <v>1</v>
      </c>
      <c r="S27" s="100">
        <f t="shared" si="0"/>
        <v>85</v>
      </c>
      <c r="T27" s="79">
        <f t="shared" si="1"/>
        <v>29</v>
      </c>
      <c r="U27" s="163">
        <f t="shared" si="2"/>
        <v>1</v>
      </c>
      <c r="V27" s="85">
        <f>(M27*$W$75)+(N27*$W$76)</f>
        <v>22.5</v>
      </c>
      <c r="W27" s="163">
        <f t="shared" si="3"/>
        <v>0.9</v>
      </c>
      <c r="X27" s="91">
        <f>(O27*$W$80)+(P27*$W$81)+(Q27*$W$82)+(R27*$W$83)</f>
        <v>35</v>
      </c>
      <c r="Y27" s="163">
        <f t="shared" si="4"/>
        <v>0.76086956521739135</v>
      </c>
      <c r="Z27" s="93">
        <f t="shared" si="5"/>
        <v>86.5</v>
      </c>
    </row>
    <row r="28" spans="1:26" ht="15" customHeight="1" x14ac:dyDescent="0.3">
      <c r="A28" s="10"/>
      <c r="B28" s="119" t="s">
        <v>86</v>
      </c>
      <c r="C28" s="11" t="s">
        <v>24</v>
      </c>
      <c r="D28" s="119" t="s">
        <v>60</v>
      </c>
      <c r="E28" s="120">
        <v>43960</v>
      </c>
      <c r="F28" s="119">
        <v>12900</v>
      </c>
      <c r="G28" s="119" t="s">
        <v>32</v>
      </c>
      <c r="H28" s="121">
        <v>85.5</v>
      </c>
      <c r="I28" s="122">
        <v>0.5</v>
      </c>
      <c r="J28" s="122">
        <v>0.5</v>
      </c>
      <c r="K28" s="122">
        <v>0.5</v>
      </c>
      <c r="L28" s="122">
        <v>1</v>
      </c>
      <c r="M28" s="123">
        <v>1</v>
      </c>
      <c r="N28" s="123">
        <v>0.5</v>
      </c>
      <c r="O28" s="124">
        <v>1</v>
      </c>
      <c r="P28" s="124">
        <v>1</v>
      </c>
      <c r="Q28" s="124">
        <v>1</v>
      </c>
      <c r="R28" s="55">
        <v>1</v>
      </c>
      <c r="S28" s="98">
        <f t="shared" si="0"/>
        <v>85</v>
      </c>
      <c r="T28" s="75">
        <f t="shared" si="1"/>
        <v>17</v>
      </c>
      <c r="U28" s="161">
        <f t="shared" si="2"/>
        <v>0.58620689655172409</v>
      </c>
      <c r="V28" s="81">
        <f>(M28*$W$75)+(N28*$W$76)</f>
        <v>22.5</v>
      </c>
      <c r="W28" s="161">
        <f t="shared" si="3"/>
        <v>0.9</v>
      </c>
      <c r="X28" s="87">
        <f>(O28*$W$80)+(P28*$W$81)+(Q28*$W$82)+(R28*$W$83)</f>
        <v>46</v>
      </c>
      <c r="Y28" s="161">
        <f t="shared" si="4"/>
        <v>1</v>
      </c>
      <c r="Z28" s="93">
        <f t="shared" si="5"/>
        <v>85.5</v>
      </c>
    </row>
    <row r="29" spans="1:26" s="39" customFormat="1" ht="15" customHeight="1" x14ac:dyDescent="0.3">
      <c r="A29" s="117"/>
      <c r="B29" s="117"/>
      <c r="C29" s="117"/>
      <c r="D29" s="117"/>
      <c r="E29" s="132"/>
      <c r="F29" s="117"/>
      <c r="H29" s="147">
        <f>AVERAGE(H3:H28)</f>
        <v>92.90384615384616</v>
      </c>
      <c r="I29" s="140"/>
      <c r="J29" s="140"/>
      <c r="K29" s="140"/>
      <c r="L29" s="140"/>
      <c r="M29" s="57"/>
      <c r="N29" s="57"/>
      <c r="O29" s="57"/>
      <c r="P29" s="57"/>
      <c r="Q29" s="57"/>
      <c r="R29" s="57"/>
      <c r="S29" s="135">
        <f>COUNTA(S3:S28)</f>
        <v>26</v>
      </c>
      <c r="T29" s="141">
        <f>AVERAGE(T3:T28)</f>
        <v>25.673076923076923</v>
      </c>
      <c r="U29" s="142">
        <f t="shared" si="2"/>
        <v>0.88527851458885942</v>
      </c>
      <c r="V29" s="141">
        <f>AVERAGE(V3:V28)</f>
        <v>23.173076923076923</v>
      </c>
      <c r="W29" s="142">
        <f t="shared" si="3"/>
        <v>0.92692307692307696</v>
      </c>
      <c r="X29" s="141">
        <f t="shared" ref="X29" si="6">AVERAGE(X3:X28)</f>
        <v>44.057692307692307</v>
      </c>
      <c r="Y29" s="142">
        <f t="shared" si="4"/>
        <v>0.95777591973244147</v>
      </c>
      <c r="Z29" s="135"/>
    </row>
    <row r="30" spans="1:26" s="118" customFormat="1" ht="15" customHeight="1" x14ac:dyDescent="0.3">
      <c r="A30" s="117"/>
      <c r="B30" s="117"/>
      <c r="C30" s="117"/>
      <c r="D30" s="117"/>
      <c r="E30" s="132"/>
      <c r="F30" s="117"/>
      <c r="G30" s="117"/>
      <c r="H30" s="133"/>
      <c r="I30" s="57"/>
      <c r="J30" s="57"/>
      <c r="K30" s="57"/>
      <c r="L30" s="57"/>
      <c r="M30" s="57"/>
      <c r="N30" s="57"/>
      <c r="O30" s="57"/>
      <c r="P30" s="57"/>
      <c r="Q30" s="57"/>
      <c r="R30" s="57"/>
      <c r="S30" s="134"/>
      <c r="U30" s="136"/>
      <c r="W30" s="136"/>
      <c r="X30" s="135"/>
      <c r="Y30" s="136"/>
      <c r="Z30" s="135"/>
    </row>
    <row r="31" spans="1:26" ht="15" customHeight="1" thickBot="1" x14ac:dyDescent="0.35">
      <c r="A31" s="10"/>
      <c r="B31" s="125" t="s">
        <v>85</v>
      </c>
      <c r="C31" s="125" t="s">
        <v>24</v>
      </c>
      <c r="D31" s="125" t="s">
        <v>59</v>
      </c>
      <c r="E31" s="126">
        <v>43958</v>
      </c>
      <c r="F31" s="125">
        <v>12400</v>
      </c>
      <c r="G31" s="125" t="s">
        <v>28</v>
      </c>
      <c r="H31" s="127">
        <v>84.5</v>
      </c>
      <c r="I31" s="128">
        <v>1</v>
      </c>
      <c r="J31" s="128">
        <v>1</v>
      </c>
      <c r="K31" s="128">
        <v>0</v>
      </c>
      <c r="L31" s="128">
        <v>1</v>
      </c>
      <c r="M31" s="129">
        <v>1</v>
      </c>
      <c r="N31" s="129">
        <v>0.5</v>
      </c>
      <c r="O31" s="130">
        <v>1</v>
      </c>
      <c r="P31" s="130">
        <v>1</v>
      </c>
      <c r="Q31" s="130">
        <v>0.5</v>
      </c>
      <c r="R31" s="131">
        <v>1</v>
      </c>
      <c r="S31" s="72">
        <f t="shared" ref="S31:S50" si="7">IF(H31&gt;=85,85,IF(H31&gt;=60,60,0))</f>
        <v>60</v>
      </c>
      <c r="T31" s="77">
        <f t="shared" ref="T31:T50" si="8">(I31*$W$67)+(J31*$W$68)+(K31*$W$69)+(L31*$W$70)</f>
        <v>22</v>
      </c>
      <c r="U31" s="78">
        <f t="shared" ref="U31:U51" si="9">T31/$U$2</f>
        <v>0.75862068965517238</v>
      </c>
      <c r="V31" s="83">
        <f>(M31*$W$75)+(N31*$W$76)</f>
        <v>22.5</v>
      </c>
      <c r="W31" s="84">
        <f t="shared" ref="W31:W51" si="10">V31/$W$2</f>
        <v>0.9</v>
      </c>
      <c r="X31" s="89">
        <f>(O31*$W$80)+(P31*$W$81)+(Q31*$W$82)+(R31*$W$83)</f>
        <v>40</v>
      </c>
      <c r="Y31" s="90">
        <f t="shared" ref="Y31:Y51" si="11">X31/$Y$2</f>
        <v>0.86956521739130432</v>
      </c>
      <c r="Z31" s="94">
        <f t="shared" si="5"/>
        <v>84.5</v>
      </c>
    </row>
    <row r="32" spans="1:26" ht="15" customHeight="1" thickBot="1" x14ac:dyDescent="0.35">
      <c r="A32" s="10"/>
      <c r="B32" s="20" t="s">
        <v>86</v>
      </c>
      <c r="C32" s="125" t="s">
        <v>24</v>
      </c>
      <c r="D32" s="20" t="s">
        <v>61</v>
      </c>
      <c r="E32" s="18">
        <v>43969</v>
      </c>
      <c r="F32" s="17">
        <v>14500</v>
      </c>
      <c r="G32" s="17" t="s">
        <v>23</v>
      </c>
      <c r="H32" s="61">
        <v>84.5</v>
      </c>
      <c r="I32" s="13">
        <v>1</v>
      </c>
      <c r="J32" s="13">
        <v>0.5</v>
      </c>
      <c r="K32" s="13">
        <v>0</v>
      </c>
      <c r="L32" s="13">
        <v>1</v>
      </c>
      <c r="M32" s="14">
        <v>1</v>
      </c>
      <c r="N32" s="14">
        <v>0.5</v>
      </c>
      <c r="O32" s="15">
        <v>1</v>
      </c>
      <c r="P32" s="15">
        <v>1</v>
      </c>
      <c r="Q32" s="15">
        <v>1</v>
      </c>
      <c r="R32" s="71">
        <v>1</v>
      </c>
      <c r="S32" s="72">
        <f t="shared" si="7"/>
        <v>60</v>
      </c>
      <c r="T32" s="77">
        <f t="shared" si="8"/>
        <v>16</v>
      </c>
      <c r="U32" s="78">
        <f t="shared" si="9"/>
        <v>0.55172413793103448</v>
      </c>
      <c r="V32" s="83">
        <f>(M32*$W$75)+(N32*$W$76)</f>
        <v>22.5</v>
      </c>
      <c r="W32" s="84">
        <f t="shared" si="10"/>
        <v>0.9</v>
      </c>
      <c r="X32" s="89">
        <f>(O32*$W$80)+(P32*$W$81)+(Q32*$W$82)+(R32*$W$83)</f>
        <v>46</v>
      </c>
      <c r="Y32" s="90">
        <f t="shared" si="11"/>
        <v>1</v>
      </c>
      <c r="Z32" s="93">
        <f t="shared" si="5"/>
        <v>84.5</v>
      </c>
    </row>
    <row r="33" spans="1:29" ht="15" customHeight="1" thickBot="1" x14ac:dyDescent="0.35">
      <c r="A33" s="10"/>
      <c r="B33" s="20" t="s">
        <v>85</v>
      </c>
      <c r="C33" s="125" t="s">
        <v>24</v>
      </c>
      <c r="D33" s="20" t="s">
        <v>62</v>
      </c>
      <c r="E33" s="18">
        <v>43960</v>
      </c>
      <c r="F33" s="17">
        <v>12800</v>
      </c>
      <c r="G33" s="17" t="s">
        <v>26</v>
      </c>
      <c r="H33" s="61">
        <v>84</v>
      </c>
      <c r="I33" s="13">
        <v>1</v>
      </c>
      <c r="J33" s="13">
        <v>1</v>
      </c>
      <c r="K33" s="13">
        <v>0.5</v>
      </c>
      <c r="L33" s="13">
        <v>1</v>
      </c>
      <c r="M33" s="14">
        <v>0.5</v>
      </c>
      <c r="N33" s="14">
        <v>0.5</v>
      </c>
      <c r="O33" s="15">
        <v>1</v>
      </c>
      <c r="P33" s="15">
        <v>1</v>
      </c>
      <c r="Q33" s="15">
        <v>1</v>
      </c>
      <c r="R33" s="71">
        <v>1</v>
      </c>
      <c r="S33" s="72">
        <f t="shared" si="7"/>
        <v>60</v>
      </c>
      <c r="T33" s="77">
        <f t="shared" si="8"/>
        <v>25.5</v>
      </c>
      <c r="U33" s="78">
        <f t="shared" si="9"/>
        <v>0.87931034482758619</v>
      </c>
      <c r="V33" s="83">
        <f>(M33*$W$75)+(N33*$W$76)</f>
        <v>12.5</v>
      </c>
      <c r="W33" s="84">
        <f t="shared" si="10"/>
        <v>0.5</v>
      </c>
      <c r="X33" s="89">
        <f>(O33*$W$80)+(P33*$W$81)+(Q33*$W$82)+(R33*$W$83)</f>
        <v>46</v>
      </c>
      <c r="Y33" s="90">
        <f t="shared" si="11"/>
        <v>1</v>
      </c>
      <c r="Z33" s="93">
        <f t="shared" si="5"/>
        <v>84</v>
      </c>
    </row>
    <row r="34" spans="1:29" ht="15" customHeight="1" thickBot="1" x14ac:dyDescent="0.35">
      <c r="A34" s="10"/>
      <c r="B34" s="17" t="s">
        <v>86</v>
      </c>
      <c r="C34" s="125" t="s">
        <v>34</v>
      </c>
      <c r="D34" s="17" t="s">
        <v>64</v>
      </c>
      <c r="E34" s="18">
        <v>43956</v>
      </c>
      <c r="F34" s="17">
        <v>10800</v>
      </c>
      <c r="G34" s="17" t="s">
        <v>26</v>
      </c>
      <c r="H34" s="61">
        <v>84</v>
      </c>
      <c r="I34" s="13">
        <v>1</v>
      </c>
      <c r="J34" s="13">
        <v>1</v>
      </c>
      <c r="K34" s="13">
        <v>0.5</v>
      </c>
      <c r="L34" s="13">
        <v>1</v>
      </c>
      <c r="M34" s="14">
        <v>0.5</v>
      </c>
      <c r="N34" s="14">
        <v>0.5</v>
      </c>
      <c r="O34" s="15">
        <v>1</v>
      </c>
      <c r="P34" s="15">
        <v>1</v>
      </c>
      <c r="Q34" s="15">
        <v>1</v>
      </c>
      <c r="R34" s="71">
        <v>1</v>
      </c>
      <c r="S34" s="72">
        <f t="shared" si="7"/>
        <v>60</v>
      </c>
      <c r="T34" s="77">
        <f t="shared" si="8"/>
        <v>25.5</v>
      </c>
      <c r="U34" s="78">
        <f t="shared" si="9"/>
        <v>0.87931034482758619</v>
      </c>
      <c r="V34" s="83">
        <f>(M34*$W$75)+(N34*$W$76)</f>
        <v>12.5</v>
      </c>
      <c r="W34" s="84">
        <f t="shared" si="10"/>
        <v>0.5</v>
      </c>
      <c r="X34" s="89">
        <f>(O34*$W$80)+(P34*$W$81)+(Q34*$W$82)+(R34*$W$83)</f>
        <v>46</v>
      </c>
      <c r="Y34" s="90">
        <f t="shared" si="11"/>
        <v>1</v>
      </c>
      <c r="Z34" s="93">
        <f t="shared" si="5"/>
        <v>84</v>
      </c>
    </row>
    <row r="35" spans="1:29" ht="15" customHeight="1" thickBot="1" x14ac:dyDescent="0.35">
      <c r="A35" s="10"/>
      <c r="B35" s="17" t="s">
        <v>85</v>
      </c>
      <c r="C35" s="125" t="s">
        <v>34</v>
      </c>
      <c r="D35" s="17" t="s">
        <v>63</v>
      </c>
      <c r="E35" s="18">
        <v>43962</v>
      </c>
      <c r="F35" s="17">
        <v>12000</v>
      </c>
      <c r="G35" s="17" t="s">
        <v>23</v>
      </c>
      <c r="H35" s="61">
        <v>83</v>
      </c>
      <c r="I35" s="13">
        <v>1</v>
      </c>
      <c r="J35" s="13">
        <v>1</v>
      </c>
      <c r="K35" s="13">
        <v>0.5</v>
      </c>
      <c r="L35" s="13">
        <v>0.5</v>
      </c>
      <c r="M35" s="14">
        <v>1</v>
      </c>
      <c r="N35" s="14">
        <v>1</v>
      </c>
      <c r="O35" s="15">
        <v>0</v>
      </c>
      <c r="P35" s="15">
        <v>1</v>
      </c>
      <c r="Q35" s="15">
        <v>1</v>
      </c>
      <c r="R35" s="71">
        <v>1</v>
      </c>
      <c r="S35" s="72">
        <f t="shared" si="7"/>
        <v>60</v>
      </c>
      <c r="T35" s="77">
        <f t="shared" si="8"/>
        <v>23</v>
      </c>
      <c r="U35" s="78">
        <f t="shared" si="9"/>
        <v>0.7931034482758621</v>
      </c>
      <c r="V35" s="83">
        <f>(M35*$W$75)+(N35*$W$76)</f>
        <v>25</v>
      </c>
      <c r="W35" s="84">
        <f t="shared" si="10"/>
        <v>1</v>
      </c>
      <c r="X35" s="89">
        <f>(O35*$W$80)+(P35*$W$81)+(Q35*$W$82)+(R35*$W$83)</f>
        <v>35</v>
      </c>
      <c r="Y35" s="90">
        <f t="shared" si="11"/>
        <v>0.76086956521739135</v>
      </c>
      <c r="Z35" s="93">
        <f t="shared" si="5"/>
        <v>83</v>
      </c>
    </row>
    <row r="36" spans="1:29" ht="15" customHeight="1" thickBot="1" x14ac:dyDescent="0.35">
      <c r="A36" s="10"/>
      <c r="B36" s="17" t="s">
        <v>85</v>
      </c>
      <c r="C36" s="125" t="s">
        <v>24</v>
      </c>
      <c r="D36" s="17" t="s">
        <v>40</v>
      </c>
      <c r="E36" s="18">
        <v>43956</v>
      </c>
      <c r="F36" s="17">
        <v>10600</v>
      </c>
      <c r="G36" s="17" t="s">
        <v>41</v>
      </c>
      <c r="H36" s="61">
        <v>83</v>
      </c>
      <c r="I36" s="13">
        <v>1</v>
      </c>
      <c r="J36" s="13">
        <v>1</v>
      </c>
      <c r="K36" s="13">
        <v>0.5</v>
      </c>
      <c r="L36" s="13">
        <v>0.5</v>
      </c>
      <c r="M36" s="14">
        <v>1</v>
      </c>
      <c r="N36" s="14">
        <v>1</v>
      </c>
      <c r="O36" s="15">
        <v>0</v>
      </c>
      <c r="P36" s="15">
        <v>1</v>
      </c>
      <c r="Q36" s="15">
        <v>1</v>
      </c>
      <c r="R36" s="71">
        <v>1</v>
      </c>
      <c r="S36" s="72">
        <f t="shared" si="7"/>
        <v>60</v>
      </c>
      <c r="T36" s="77">
        <f t="shared" si="8"/>
        <v>23</v>
      </c>
      <c r="U36" s="78">
        <f t="shared" si="9"/>
        <v>0.7931034482758621</v>
      </c>
      <c r="V36" s="83">
        <f>(M36*$W$75)+(N36*$W$76)</f>
        <v>25</v>
      </c>
      <c r="W36" s="84">
        <f t="shared" si="10"/>
        <v>1</v>
      </c>
      <c r="X36" s="89">
        <f>(O36*$W$80)+(P36*$W$81)+(Q36*$W$82)+(R36*$W$83)</f>
        <v>35</v>
      </c>
      <c r="Y36" s="90">
        <f t="shared" si="11"/>
        <v>0.76086956521739135</v>
      </c>
      <c r="Z36" s="93">
        <f t="shared" si="5"/>
        <v>83</v>
      </c>
    </row>
    <row r="37" spans="1:29" ht="15" customHeight="1" thickBot="1" x14ac:dyDescent="0.35">
      <c r="A37" s="10"/>
      <c r="B37" s="17" t="s">
        <v>85</v>
      </c>
      <c r="C37" s="125" t="s">
        <v>34</v>
      </c>
      <c r="D37" s="17" t="s">
        <v>65</v>
      </c>
      <c r="E37" s="18">
        <v>43958</v>
      </c>
      <c r="F37" s="17">
        <v>11800</v>
      </c>
      <c r="G37" s="17" t="s">
        <v>26</v>
      </c>
      <c r="H37" s="61">
        <v>83</v>
      </c>
      <c r="I37" s="13">
        <v>1</v>
      </c>
      <c r="J37" s="13">
        <v>1</v>
      </c>
      <c r="K37" s="13">
        <v>0.5</v>
      </c>
      <c r="L37" s="13">
        <v>0.5</v>
      </c>
      <c r="M37" s="14">
        <v>1</v>
      </c>
      <c r="N37" s="14">
        <v>1</v>
      </c>
      <c r="O37" s="15">
        <v>0</v>
      </c>
      <c r="P37" s="15">
        <v>1</v>
      </c>
      <c r="Q37" s="15">
        <v>1</v>
      </c>
      <c r="R37" s="71">
        <v>1</v>
      </c>
      <c r="S37" s="72">
        <f t="shared" si="7"/>
        <v>60</v>
      </c>
      <c r="T37" s="77">
        <f t="shared" si="8"/>
        <v>23</v>
      </c>
      <c r="U37" s="78">
        <f t="shared" si="9"/>
        <v>0.7931034482758621</v>
      </c>
      <c r="V37" s="83">
        <f>(M37*$W$75)+(N37*$W$76)</f>
        <v>25</v>
      </c>
      <c r="W37" s="84">
        <f t="shared" si="10"/>
        <v>1</v>
      </c>
      <c r="X37" s="89">
        <f>(O37*$W$80)+(P37*$W$81)+(Q37*$W$82)+(R37*$W$83)</f>
        <v>35</v>
      </c>
      <c r="Y37" s="90">
        <f t="shared" si="11"/>
        <v>0.76086956521739135</v>
      </c>
      <c r="Z37" s="93">
        <f t="shared" si="5"/>
        <v>83</v>
      </c>
    </row>
    <row r="38" spans="1:29" ht="15" customHeight="1" thickBot="1" x14ac:dyDescent="0.35">
      <c r="A38" s="10"/>
      <c r="B38" s="17" t="s">
        <v>85</v>
      </c>
      <c r="C38" s="125" t="s">
        <v>34</v>
      </c>
      <c r="D38" s="17" t="s">
        <v>66</v>
      </c>
      <c r="E38" s="18">
        <v>43960</v>
      </c>
      <c r="F38" s="17">
        <v>12100</v>
      </c>
      <c r="G38" s="17" t="s">
        <v>50</v>
      </c>
      <c r="H38" s="61">
        <v>83</v>
      </c>
      <c r="I38" s="13">
        <v>1</v>
      </c>
      <c r="J38" s="13">
        <v>1</v>
      </c>
      <c r="K38" s="13">
        <v>0.5</v>
      </c>
      <c r="L38" s="13">
        <v>1</v>
      </c>
      <c r="M38" s="14">
        <v>1</v>
      </c>
      <c r="N38" s="14">
        <v>0.5</v>
      </c>
      <c r="O38" s="15">
        <v>0</v>
      </c>
      <c r="P38" s="15">
        <v>1</v>
      </c>
      <c r="Q38" s="15">
        <v>1</v>
      </c>
      <c r="R38" s="71">
        <v>1</v>
      </c>
      <c r="S38" s="72">
        <f t="shared" si="7"/>
        <v>60</v>
      </c>
      <c r="T38" s="77">
        <f t="shared" si="8"/>
        <v>25.5</v>
      </c>
      <c r="U38" s="78">
        <f t="shared" si="9"/>
        <v>0.87931034482758619</v>
      </c>
      <c r="V38" s="83">
        <f>(M38*$W$75)+(N38*$W$76)</f>
        <v>22.5</v>
      </c>
      <c r="W38" s="84">
        <f t="shared" si="10"/>
        <v>0.9</v>
      </c>
      <c r="X38" s="89">
        <f>(O38*$W$80)+(P38*$W$81)+(Q38*$W$82)+(R38*$W$83)</f>
        <v>35</v>
      </c>
      <c r="Y38" s="90">
        <f t="shared" si="11"/>
        <v>0.76086956521739135</v>
      </c>
      <c r="Z38" s="93">
        <f t="shared" si="5"/>
        <v>83</v>
      </c>
    </row>
    <row r="39" spans="1:29" ht="15" customHeight="1" thickBot="1" x14ac:dyDescent="0.35">
      <c r="A39" s="10"/>
      <c r="B39" s="17" t="s">
        <v>84</v>
      </c>
      <c r="C39" s="125" t="s">
        <v>34</v>
      </c>
      <c r="D39" s="17" t="s">
        <v>67</v>
      </c>
      <c r="E39" s="18">
        <v>43953</v>
      </c>
      <c r="F39" s="17">
        <v>11300</v>
      </c>
      <c r="G39" s="17" t="s">
        <v>44</v>
      </c>
      <c r="H39" s="61">
        <v>82</v>
      </c>
      <c r="I39" s="13">
        <v>1</v>
      </c>
      <c r="J39" s="13">
        <v>1</v>
      </c>
      <c r="K39" s="13">
        <v>0</v>
      </c>
      <c r="L39" s="13">
        <v>1</v>
      </c>
      <c r="M39" s="14">
        <v>1</v>
      </c>
      <c r="N39" s="14">
        <v>1</v>
      </c>
      <c r="O39" s="15">
        <v>0</v>
      </c>
      <c r="P39" s="15">
        <v>1</v>
      </c>
      <c r="Q39" s="15">
        <v>1</v>
      </c>
      <c r="R39" s="71">
        <v>1</v>
      </c>
      <c r="S39" s="72">
        <f t="shared" si="7"/>
        <v>60</v>
      </c>
      <c r="T39" s="77">
        <f t="shared" si="8"/>
        <v>22</v>
      </c>
      <c r="U39" s="78">
        <f t="shared" si="9"/>
        <v>0.75862068965517238</v>
      </c>
      <c r="V39" s="83">
        <f>(M39*$W$75)+(N39*$W$76)</f>
        <v>25</v>
      </c>
      <c r="W39" s="84">
        <f t="shared" si="10"/>
        <v>1</v>
      </c>
      <c r="X39" s="89">
        <f>(O39*$W$80)+(P39*$W$81)+(Q39*$W$82)+(R39*$W$83)</f>
        <v>35</v>
      </c>
      <c r="Y39" s="90">
        <f t="shared" si="11"/>
        <v>0.76086956521739135</v>
      </c>
      <c r="Z39" s="93">
        <f t="shared" si="5"/>
        <v>82</v>
      </c>
    </row>
    <row r="40" spans="1:29" ht="15" customHeight="1" thickBot="1" x14ac:dyDescent="0.35">
      <c r="A40" s="10"/>
      <c r="B40" s="20" t="s">
        <v>84</v>
      </c>
      <c r="C40" s="125" t="s">
        <v>34</v>
      </c>
      <c r="D40" s="20" t="s">
        <v>68</v>
      </c>
      <c r="E40" s="21">
        <v>43955</v>
      </c>
      <c r="F40" s="20">
        <v>11600</v>
      </c>
      <c r="G40" s="20" t="s">
        <v>41</v>
      </c>
      <c r="H40" s="61">
        <v>82</v>
      </c>
      <c r="I40" s="13">
        <v>1</v>
      </c>
      <c r="J40" s="13">
        <v>1</v>
      </c>
      <c r="K40" s="13">
        <v>0</v>
      </c>
      <c r="L40" s="13">
        <v>1</v>
      </c>
      <c r="M40" s="14">
        <v>1</v>
      </c>
      <c r="N40" s="14">
        <v>1</v>
      </c>
      <c r="O40" s="15">
        <v>0</v>
      </c>
      <c r="P40" s="15">
        <v>1</v>
      </c>
      <c r="Q40" s="15">
        <v>1</v>
      </c>
      <c r="R40" s="71">
        <v>1</v>
      </c>
      <c r="S40" s="72">
        <f t="shared" si="7"/>
        <v>60</v>
      </c>
      <c r="T40" s="77">
        <f t="shared" si="8"/>
        <v>22</v>
      </c>
      <c r="U40" s="78">
        <f t="shared" si="9"/>
        <v>0.75862068965517238</v>
      </c>
      <c r="V40" s="83">
        <f>(M40*$W$75)+(N40*$W$76)</f>
        <v>25</v>
      </c>
      <c r="W40" s="84">
        <f t="shared" si="10"/>
        <v>1</v>
      </c>
      <c r="X40" s="89">
        <f>(O40*$W$80)+(P40*$W$81)+(Q40*$W$82)+(R40*$W$83)</f>
        <v>35</v>
      </c>
      <c r="Y40" s="90">
        <f t="shared" si="11"/>
        <v>0.76086956521739135</v>
      </c>
      <c r="Z40" s="93">
        <f t="shared" si="5"/>
        <v>82</v>
      </c>
    </row>
    <row r="41" spans="1:29" ht="15" customHeight="1" thickBot="1" x14ac:dyDescent="0.35">
      <c r="A41" s="10"/>
      <c r="B41" s="20" t="s">
        <v>84</v>
      </c>
      <c r="C41" s="125" t="s">
        <v>34</v>
      </c>
      <c r="D41" s="20" t="s">
        <v>69</v>
      </c>
      <c r="E41" s="18">
        <v>43962</v>
      </c>
      <c r="F41" s="17">
        <v>11700</v>
      </c>
      <c r="G41" s="17" t="s">
        <v>36</v>
      </c>
      <c r="H41" s="61">
        <v>80.5</v>
      </c>
      <c r="I41" s="13">
        <v>1</v>
      </c>
      <c r="J41" s="13">
        <v>1</v>
      </c>
      <c r="K41" s="13">
        <v>0</v>
      </c>
      <c r="L41" s="13">
        <v>1</v>
      </c>
      <c r="M41" s="14">
        <v>1</v>
      </c>
      <c r="N41" s="14">
        <v>0.5</v>
      </c>
      <c r="O41" s="15">
        <v>1</v>
      </c>
      <c r="P41" s="15">
        <v>0.5</v>
      </c>
      <c r="Q41" s="15">
        <v>1</v>
      </c>
      <c r="R41" s="71">
        <v>1</v>
      </c>
      <c r="S41" s="72">
        <f t="shared" si="7"/>
        <v>60</v>
      </c>
      <c r="T41" s="77">
        <f t="shared" si="8"/>
        <v>22</v>
      </c>
      <c r="U41" s="78">
        <f t="shared" si="9"/>
        <v>0.75862068965517238</v>
      </c>
      <c r="V41" s="83">
        <f>(M41*$W$75)+(N41*$W$76)</f>
        <v>22.5</v>
      </c>
      <c r="W41" s="84">
        <f t="shared" si="10"/>
        <v>0.9</v>
      </c>
      <c r="X41" s="89">
        <f>(O41*$W$80)+(P41*$W$81)+(Q41*$W$82)+(R41*$W$83)</f>
        <v>36</v>
      </c>
      <c r="Y41" s="90">
        <f t="shared" si="11"/>
        <v>0.78260869565217395</v>
      </c>
      <c r="Z41" s="93">
        <f t="shared" si="5"/>
        <v>80.5</v>
      </c>
      <c r="AB41" s="30"/>
      <c r="AC41" s="30"/>
    </row>
    <row r="42" spans="1:29" ht="15" customHeight="1" thickBot="1" x14ac:dyDescent="0.35">
      <c r="A42" s="10"/>
      <c r="B42" s="17" t="s">
        <v>84</v>
      </c>
      <c r="C42" s="125" t="s">
        <v>24</v>
      </c>
      <c r="D42" s="17" t="s">
        <v>70</v>
      </c>
      <c r="E42" s="18">
        <v>43956</v>
      </c>
      <c r="F42" s="17">
        <v>11000</v>
      </c>
      <c r="G42" s="17" t="s">
        <v>23</v>
      </c>
      <c r="H42" s="61">
        <v>80</v>
      </c>
      <c r="I42" s="13">
        <v>1</v>
      </c>
      <c r="J42" s="13">
        <v>1</v>
      </c>
      <c r="K42" s="13">
        <v>0</v>
      </c>
      <c r="L42" s="13">
        <v>1</v>
      </c>
      <c r="M42" s="14">
        <v>0.5</v>
      </c>
      <c r="N42" s="14">
        <v>1</v>
      </c>
      <c r="O42" s="15">
        <v>1</v>
      </c>
      <c r="P42" s="15">
        <v>1</v>
      </c>
      <c r="Q42" s="15">
        <v>1</v>
      </c>
      <c r="R42" s="71">
        <v>0</v>
      </c>
      <c r="S42" s="72">
        <f t="shared" si="7"/>
        <v>60</v>
      </c>
      <c r="T42" s="77">
        <f t="shared" si="8"/>
        <v>22</v>
      </c>
      <c r="U42" s="78">
        <f t="shared" si="9"/>
        <v>0.75862068965517238</v>
      </c>
      <c r="V42" s="83">
        <f>(M42*$W$75)+(N42*$W$76)</f>
        <v>15</v>
      </c>
      <c r="W42" s="84">
        <f t="shared" si="10"/>
        <v>0.6</v>
      </c>
      <c r="X42" s="89">
        <f>(O42*$W$80)+(P42*$W$81)+(Q42*$W$82)+(R42*$W$83)</f>
        <v>43</v>
      </c>
      <c r="Y42" s="90">
        <f t="shared" si="11"/>
        <v>0.93478260869565222</v>
      </c>
      <c r="Z42" s="93">
        <f t="shared" si="5"/>
        <v>80</v>
      </c>
      <c r="AB42" s="30"/>
      <c r="AC42" s="30"/>
    </row>
    <row r="43" spans="1:29" ht="15" customHeight="1" thickBot="1" x14ac:dyDescent="0.35">
      <c r="A43" s="10"/>
      <c r="B43" s="26" t="s">
        <v>84</v>
      </c>
      <c r="C43" s="125" t="s">
        <v>34</v>
      </c>
      <c r="D43" s="26" t="s">
        <v>71</v>
      </c>
      <c r="E43" s="27">
        <v>43960</v>
      </c>
      <c r="F43" s="28">
        <v>13200</v>
      </c>
      <c r="G43" s="28" t="s">
        <v>30</v>
      </c>
      <c r="H43" s="59">
        <v>79.5</v>
      </c>
      <c r="I43" s="13">
        <v>0.5</v>
      </c>
      <c r="J43" s="13">
        <v>1</v>
      </c>
      <c r="K43" s="13">
        <v>0</v>
      </c>
      <c r="L43" s="13">
        <v>1</v>
      </c>
      <c r="M43" s="14">
        <v>1</v>
      </c>
      <c r="N43" s="14">
        <v>1</v>
      </c>
      <c r="O43" s="15">
        <v>0</v>
      </c>
      <c r="P43" s="15">
        <v>1</v>
      </c>
      <c r="Q43" s="15">
        <v>1</v>
      </c>
      <c r="R43" s="71">
        <v>1</v>
      </c>
      <c r="S43" s="72">
        <f t="shared" si="7"/>
        <v>60</v>
      </c>
      <c r="T43" s="77">
        <f t="shared" si="8"/>
        <v>19.5</v>
      </c>
      <c r="U43" s="78">
        <f t="shared" si="9"/>
        <v>0.67241379310344829</v>
      </c>
      <c r="V43" s="83">
        <f>(M43*$W$75)+(N43*$W$76)</f>
        <v>25</v>
      </c>
      <c r="W43" s="84">
        <f t="shared" si="10"/>
        <v>1</v>
      </c>
      <c r="X43" s="89">
        <f>(O43*$W$80)+(P43*$W$81)+(Q43*$W$82)+(R43*$W$83)</f>
        <v>35</v>
      </c>
      <c r="Y43" s="90">
        <f t="shared" si="11"/>
        <v>0.76086956521739135</v>
      </c>
      <c r="Z43" s="93">
        <f t="shared" si="5"/>
        <v>79.5</v>
      </c>
      <c r="AB43" s="30"/>
      <c r="AC43" s="30"/>
    </row>
    <row r="44" spans="1:29" ht="15" customHeight="1" thickBot="1" x14ac:dyDescent="0.35">
      <c r="A44" s="10"/>
      <c r="B44" s="11" t="s">
        <v>84</v>
      </c>
      <c r="C44" s="125" t="s">
        <v>34</v>
      </c>
      <c r="D44" s="11" t="s">
        <v>72</v>
      </c>
      <c r="E44" s="12">
        <v>43970</v>
      </c>
      <c r="F44" s="11">
        <v>13400</v>
      </c>
      <c r="G44" s="11" t="s">
        <v>28</v>
      </c>
      <c r="H44" s="60">
        <v>75.5</v>
      </c>
      <c r="I44" s="13">
        <v>0.5</v>
      </c>
      <c r="J44" s="13">
        <v>1</v>
      </c>
      <c r="K44" s="13">
        <v>0.5</v>
      </c>
      <c r="L44" s="13">
        <v>0.5</v>
      </c>
      <c r="M44" s="14">
        <v>1</v>
      </c>
      <c r="N44" s="14">
        <v>0</v>
      </c>
      <c r="O44" s="15">
        <v>0</v>
      </c>
      <c r="P44" s="15">
        <v>1</v>
      </c>
      <c r="Q44" s="15">
        <v>1</v>
      </c>
      <c r="R44" s="71">
        <v>1</v>
      </c>
      <c r="S44" s="72">
        <f t="shared" si="7"/>
        <v>60</v>
      </c>
      <c r="T44" s="77">
        <f t="shared" si="8"/>
        <v>20.5</v>
      </c>
      <c r="U44" s="78">
        <f t="shared" si="9"/>
        <v>0.7068965517241379</v>
      </c>
      <c r="V44" s="83">
        <f>(M44*$W$75)+(N44*$W$76)</f>
        <v>20</v>
      </c>
      <c r="W44" s="84">
        <f t="shared" si="10"/>
        <v>0.8</v>
      </c>
      <c r="X44" s="89">
        <f>(O44*$W$80)+(P44*$W$81)+(Q44*$W$82)+(R44*$W$83)</f>
        <v>35</v>
      </c>
      <c r="Y44" s="90">
        <f t="shared" si="11"/>
        <v>0.76086956521739135</v>
      </c>
      <c r="Z44" s="93">
        <f t="shared" si="5"/>
        <v>75.5</v>
      </c>
      <c r="AB44" s="30"/>
      <c r="AC44" s="30"/>
    </row>
    <row r="45" spans="1:29" ht="15" customHeight="1" thickBot="1" x14ac:dyDescent="0.35">
      <c r="A45" s="10"/>
      <c r="B45" s="20" t="s">
        <v>84</v>
      </c>
      <c r="C45" s="125" t="s">
        <v>34</v>
      </c>
      <c r="D45" s="20" t="s">
        <v>73</v>
      </c>
      <c r="E45" s="18">
        <v>43962</v>
      </c>
      <c r="F45" s="17">
        <v>12600</v>
      </c>
      <c r="G45" s="17" t="s">
        <v>41</v>
      </c>
      <c r="H45" s="61">
        <v>75</v>
      </c>
      <c r="I45" s="13">
        <v>1</v>
      </c>
      <c r="J45" s="13">
        <v>1</v>
      </c>
      <c r="K45" s="13">
        <v>0</v>
      </c>
      <c r="L45" s="13">
        <v>1</v>
      </c>
      <c r="M45" s="14">
        <v>0.5</v>
      </c>
      <c r="N45" s="14">
        <v>0.5</v>
      </c>
      <c r="O45" s="15">
        <v>0.5</v>
      </c>
      <c r="P45" s="15">
        <v>1</v>
      </c>
      <c r="Q45" s="15">
        <v>1</v>
      </c>
      <c r="R45" s="71">
        <v>1</v>
      </c>
      <c r="S45" s="72">
        <f t="shared" si="7"/>
        <v>60</v>
      </c>
      <c r="T45" s="77">
        <f t="shared" si="8"/>
        <v>22</v>
      </c>
      <c r="U45" s="78">
        <f t="shared" si="9"/>
        <v>0.75862068965517238</v>
      </c>
      <c r="V45" s="83">
        <f>(M45*$W$75)+(N45*$W$76)</f>
        <v>12.5</v>
      </c>
      <c r="W45" s="84">
        <f t="shared" si="10"/>
        <v>0.5</v>
      </c>
      <c r="X45" s="89">
        <f>(O45*$W$80)+(P45*$W$81)+(Q45*$W$82)+(R45*$W$83)</f>
        <v>40.5</v>
      </c>
      <c r="Y45" s="90">
        <f t="shared" si="11"/>
        <v>0.88043478260869568</v>
      </c>
      <c r="Z45" s="93">
        <f t="shared" si="5"/>
        <v>75</v>
      </c>
      <c r="AB45" s="30"/>
      <c r="AC45" s="30"/>
    </row>
    <row r="46" spans="1:29" ht="15" customHeight="1" thickBot="1" x14ac:dyDescent="0.35">
      <c r="A46" s="10"/>
      <c r="B46" s="17" t="s">
        <v>84</v>
      </c>
      <c r="C46" s="125" t="s">
        <v>24</v>
      </c>
      <c r="D46" s="17" t="s">
        <v>74</v>
      </c>
      <c r="E46" s="18">
        <v>43970</v>
      </c>
      <c r="F46" s="17">
        <v>13900</v>
      </c>
      <c r="G46" s="17" t="s">
        <v>32</v>
      </c>
      <c r="H46" s="61">
        <v>74.5</v>
      </c>
      <c r="I46" s="13">
        <v>1</v>
      </c>
      <c r="J46" s="13">
        <v>0</v>
      </c>
      <c r="K46" s="13">
        <v>0.5</v>
      </c>
      <c r="L46" s="13">
        <v>1</v>
      </c>
      <c r="M46" s="14">
        <v>0.5</v>
      </c>
      <c r="N46" s="14">
        <v>1</v>
      </c>
      <c r="O46" s="15">
        <v>1</v>
      </c>
      <c r="P46" s="15">
        <v>1</v>
      </c>
      <c r="Q46" s="15">
        <v>1</v>
      </c>
      <c r="R46" s="71">
        <v>1</v>
      </c>
      <c r="S46" s="72">
        <f t="shared" si="7"/>
        <v>60</v>
      </c>
      <c r="T46" s="77">
        <f t="shared" si="8"/>
        <v>13.5</v>
      </c>
      <c r="U46" s="78">
        <f t="shared" si="9"/>
        <v>0.46551724137931033</v>
      </c>
      <c r="V46" s="83">
        <f>(M46*$W$75)+(N46*$W$76)</f>
        <v>15</v>
      </c>
      <c r="W46" s="84">
        <f t="shared" si="10"/>
        <v>0.6</v>
      </c>
      <c r="X46" s="89">
        <f>(O46*$W$80)+(P46*$W$81)+(Q46*$W$82)+(R46*$W$83)</f>
        <v>46</v>
      </c>
      <c r="Y46" s="90">
        <f t="shared" si="11"/>
        <v>1</v>
      </c>
      <c r="Z46" s="93">
        <f t="shared" si="5"/>
        <v>74.5</v>
      </c>
      <c r="AB46" s="30"/>
      <c r="AC46" s="30"/>
    </row>
    <row r="47" spans="1:29" ht="15" customHeight="1" thickBot="1" x14ac:dyDescent="0.35">
      <c r="A47" s="10"/>
      <c r="B47" s="17" t="s">
        <v>84</v>
      </c>
      <c r="C47" s="125" t="s">
        <v>24</v>
      </c>
      <c r="D47" s="17" t="s">
        <v>75</v>
      </c>
      <c r="E47" s="18">
        <v>43969</v>
      </c>
      <c r="F47" s="17">
        <v>13500</v>
      </c>
      <c r="G47" s="17" t="s">
        <v>23</v>
      </c>
      <c r="H47" s="61">
        <v>73.5</v>
      </c>
      <c r="I47" s="13">
        <v>1</v>
      </c>
      <c r="J47" s="13">
        <v>1</v>
      </c>
      <c r="K47" s="13">
        <v>0.5</v>
      </c>
      <c r="L47" s="13">
        <v>1</v>
      </c>
      <c r="M47" s="14">
        <v>1</v>
      </c>
      <c r="N47" s="14">
        <v>1</v>
      </c>
      <c r="O47" s="15">
        <v>1</v>
      </c>
      <c r="P47" s="15">
        <v>0</v>
      </c>
      <c r="Q47" s="15">
        <v>1</v>
      </c>
      <c r="R47" s="71">
        <v>0</v>
      </c>
      <c r="S47" s="72">
        <f t="shared" si="7"/>
        <v>60</v>
      </c>
      <c r="T47" s="77">
        <f t="shared" si="8"/>
        <v>25.5</v>
      </c>
      <c r="U47" s="78">
        <f t="shared" si="9"/>
        <v>0.87931034482758619</v>
      </c>
      <c r="V47" s="83">
        <f>(M47*$W$75)+(N47*$W$76)</f>
        <v>25</v>
      </c>
      <c r="W47" s="84">
        <f t="shared" si="10"/>
        <v>1</v>
      </c>
      <c r="X47" s="89">
        <f>(O47*$W$80)+(P47*$W$81)+(Q47*$W$82)+(R47*$W$83)</f>
        <v>23</v>
      </c>
      <c r="Y47" s="90">
        <f t="shared" si="11"/>
        <v>0.5</v>
      </c>
      <c r="Z47" s="93">
        <f t="shared" si="5"/>
        <v>73.5</v>
      </c>
      <c r="AB47" s="30"/>
      <c r="AC47" s="30"/>
    </row>
    <row r="48" spans="1:29" ht="15" customHeight="1" thickBot="1" x14ac:dyDescent="0.35">
      <c r="A48" s="10"/>
      <c r="B48" s="20" t="s">
        <v>84</v>
      </c>
      <c r="C48" s="125" t="s">
        <v>24</v>
      </c>
      <c r="D48" s="20" t="s">
        <v>76</v>
      </c>
      <c r="E48" s="18">
        <v>43955</v>
      </c>
      <c r="F48" s="17">
        <v>10000</v>
      </c>
      <c r="G48" s="17" t="s">
        <v>23</v>
      </c>
      <c r="H48" s="61">
        <v>73</v>
      </c>
      <c r="I48" s="13">
        <v>1</v>
      </c>
      <c r="J48" s="13">
        <v>1</v>
      </c>
      <c r="K48" s="13">
        <v>0.5</v>
      </c>
      <c r="L48" s="13">
        <v>0.5</v>
      </c>
      <c r="M48" s="14">
        <v>0.5</v>
      </c>
      <c r="N48" s="14">
        <v>1</v>
      </c>
      <c r="O48" s="15">
        <v>0</v>
      </c>
      <c r="P48" s="15">
        <v>1</v>
      </c>
      <c r="Q48" s="15">
        <v>1</v>
      </c>
      <c r="R48" s="71">
        <v>1</v>
      </c>
      <c r="S48" s="72">
        <f t="shared" si="7"/>
        <v>60</v>
      </c>
      <c r="T48" s="77">
        <f t="shared" si="8"/>
        <v>23</v>
      </c>
      <c r="U48" s="78">
        <f t="shared" si="9"/>
        <v>0.7931034482758621</v>
      </c>
      <c r="V48" s="83">
        <f>(M48*$W$75)+(N48*$W$76)</f>
        <v>15</v>
      </c>
      <c r="W48" s="84">
        <f t="shared" si="10"/>
        <v>0.6</v>
      </c>
      <c r="X48" s="89">
        <f>(O48*$W$80)+(P48*$W$81)+(Q48*$W$82)+(R48*$W$83)</f>
        <v>35</v>
      </c>
      <c r="Y48" s="90">
        <f t="shared" si="11"/>
        <v>0.76086956521739135</v>
      </c>
      <c r="Z48" s="93">
        <f t="shared" si="5"/>
        <v>73</v>
      </c>
      <c r="AB48" s="30"/>
      <c r="AC48" s="30"/>
    </row>
    <row r="49" spans="1:29" ht="15" customHeight="1" thickBot="1" x14ac:dyDescent="0.35">
      <c r="A49" s="10"/>
      <c r="B49" s="17" t="s">
        <v>84</v>
      </c>
      <c r="C49" s="125" t="s">
        <v>34</v>
      </c>
      <c r="D49" s="17" t="s">
        <v>77</v>
      </c>
      <c r="E49" s="18">
        <v>43962</v>
      </c>
      <c r="F49" s="17">
        <v>13300</v>
      </c>
      <c r="G49" s="17" t="s">
        <v>44</v>
      </c>
      <c r="H49" s="61">
        <v>72</v>
      </c>
      <c r="I49" s="13">
        <v>1</v>
      </c>
      <c r="J49" s="13">
        <v>0</v>
      </c>
      <c r="K49" s="13">
        <v>0.5</v>
      </c>
      <c r="L49" s="13">
        <v>1</v>
      </c>
      <c r="M49" s="14">
        <v>0.5</v>
      </c>
      <c r="N49" s="14">
        <v>0.5</v>
      </c>
      <c r="O49" s="15">
        <v>1</v>
      </c>
      <c r="P49" s="15">
        <v>1</v>
      </c>
      <c r="Q49" s="15">
        <v>1</v>
      </c>
      <c r="R49" s="71">
        <v>1</v>
      </c>
      <c r="S49" s="72">
        <f t="shared" si="7"/>
        <v>60</v>
      </c>
      <c r="T49" s="77">
        <f t="shared" si="8"/>
        <v>13.5</v>
      </c>
      <c r="U49" s="78">
        <f t="shared" si="9"/>
        <v>0.46551724137931033</v>
      </c>
      <c r="V49" s="83">
        <f>(M49*$W$75)+(N49*$W$76)</f>
        <v>12.5</v>
      </c>
      <c r="W49" s="84">
        <f t="shared" si="10"/>
        <v>0.5</v>
      </c>
      <c r="X49" s="89">
        <f>(O49*$W$80)+(P49*$W$81)+(Q49*$W$82)+(R49*$W$83)</f>
        <v>46</v>
      </c>
      <c r="Y49" s="90">
        <f t="shared" si="11"/>
        <v>1</v>
      </c>
      <c r="Z49" s="93">
        <f t="shared" si="5"/>
        <v>72</v>
      </c>
      <c r="AB49" s="30"/>
      <c r="AC49" s="30"/>
    </row>
    <row r="50" spans="1:29" ht="15" customHeight="1" x14ac:dyDescent="0.3">
      <c r="A50" s="10"/>
      <c r="B50" s="119" t="s">
        <v>84</v>
      </c>
      <c r="C50" s="125" t="s">
        <v>24</v>
      </c>
      <c r="D50" s="119" t="s">
        <v>78</v>
      </c>
      <c r="E50" s="120">
        <v>43955</v>
      </c>
      <c r="F50" s="119">
        <v>10300</v>
      </c>
      <c r="G50" s="119" t="s">
        <v>44</v>
      </c>
      <c r="H50" s="137">
        <v>70</v>
      </c>
      <c r="I50" s="122">
        <v>1</v>
      </c>
      <c r="J50" s="122">
        <v>1</v>
      </c>
      <c r="K50" s="122">
        <v>0.5</v>
      </c>
      <c r="L50" s="122">
        <v>1</v>
      </c>
      <c r="M50" s="123">
        <v>0.5</v>
      </c>
      <c r="N50" s="123">
        <v>0.5</v>
      </c>
      <c r="O50" s="124">
        <v>0</v>
      </c>
      <c r="P50" s="124">
        <v>1</v>
      </c>
      <c r="Q50" s="124">
        <v>1</v>
      </c>
      <c r="R50" s="55">
        <v>0</v>
      </c>
      <c r="S50" s="72">
        <f t="shared" si="7"/>
        <v>60</v>
      </c>
      <c r="T50" s="77">
        <f t="shared" si="8"/>
        <v>25.5</v>
      </c>
      <c r="U50" s="78">
        <f t="shared" si="9"/>
        <v>0.87931034482758619</v>
      </c>
      <c r="V50" s="83">
        <f>(M50*$W$75)+(N50*$W$76)</f>
        <v>12.5</v>
      </c>
      <c r="W50" s="84">
        <f t="shared" si="10"/>
        <v>0.5</v>
      </c>
      <c r="X50" s="89">
        <f>(O50*$W$80)+(P50*$W$81)+(Q50*$W$82)+(R50*$W$83)</f>
        <v>32</v>
      </c>
      <c r="Y50" s="90">
        <f t="shared" si="11"/>
        <v>0.69565217391304346</v>
      </c>
      <c r="Z50" s="93">
        <f t="shared" si="5"/>
        <v>70</v>
      </c>
      <c r="AB50" s="30"/>
      <c r="AC50" s="30"/>
    </row>
    <row r="51" spans="1:29" s="39" customFormat="1" ht="15" customHeight="1" x14ac:dyDescent="0.3">
      <c r="A51" s="117"/>
      <c r="B51" s="117"/>
      <c r="C51" s="117"/>
      <c r="D51" s="117"/>
      <c r="E51" s="132"/>
      <c r="F51" s="117"/>
      <c r="H51" s="147">
        <f>AVERAGE(H31:H50)</f>
        <v>79.325000000000003</v>
      </c>
      <c r="I51" s="57"/>
      <c r="J51" s="57"/>
      <c r="K51" s="57"/>
      <c r="L51" s="57"/>
      <c r="M51" s="57"/>
      <c r="N51" s="57"/>
      <c r="O51" s="57"/>
      <c r="P51" s="57"/>
      <c r="Q51" s="57"/>
      <c r="R51" s="57"/>
      <c r="S51" s="135">
        <f>COUNTA(S31:S50)</f>
        <v>20</v>
      </c>
      <c r="T51" s="141">
        <f>AVERAGE(T31:T50)</f>
        <v>21.725000000000001</v>
      </c>
      <c r="U51" s="142">
        <f t="shared" si="9"/>
        <v>0.74913793103448278</v>
      </c>
      <c r="V51" s="141">
        <f>AVERAGE(V31:V50)</f>
        <v>19.625</v>
      </c>
      <c r="W51" s="142">
        <f t="shared" si="10"/>
        <v>0.78500000000000003</v>
      </c>
      <c r="X51" s="141">
        <f>AVERAGE(X31:X50)</f>
        <v>37.975000000000001</v>
      </c>
      <c r="Y51" s="142">
        <f t="shared" si="11"/>
        <v>0.8255434782608696</v>
      </c>
      <c r="Z51" s="135"/>
      <c r="AB51" s="118"/>
      <c r="AC51" s="118"/>
    </row>
    <row r="52" spans="1:29" s="118" customFormat="1" ht="15" customHeight="1" x14ac:dyDescent="0.3">
      <c r="A52" s="117"/>
      <c r="B52" s="117"/>
      <c r="C52" s="117"/>
      <c r="D52" s="117"/>
      <c r="E52" s="132"/>
      <c r="F52" s="117"/>
      <c r="G52" s="117"/>
      <c r="H52" s="133"/>
      <c r="I52" s="57"/>
      <c r="J52" s="57"/>
      <c r="K52" s="57"/>
      <c r="L52" s="57"/>
      <c r="M52" s="57"/>
      <c r="N52" s="57"/>
      <c r="O52" s="57"/>
      <c r="P52" s="57"/>
      <c r="Q52" s="57"/>
      <c r="R52" s="57"/>
      <c r="S52" s="134"/>
      <c r="U52" s="136"/>
      <c r="W52" s="136"/>
      <c r="Y52" s="136"/>
      <c r="Z52" s="135"/>
    </row>
    <row r="53" spans="1:29" ht="15" customHeight="1" thickBot="1" x14ac:dyDescent="0.35">
      <c r="A53" s="10"/>
      <c r="B53" s="138" t="s">
        <v>84</v>
      </c>
      <c r="C53" s="138" t="s">
        <v>24</v>
      </c>
      <c r="D53" s="138" t="s">
        <v>79</v>
      </c>
      <c r="E53" s="126">
        <v>43956</v>
      </c>
      <c r="F53" s="125">
        <v>10700</v>
      </c>
      <c r="G53" s="125" t="s">
        <v>36</v>
      </c>
      <c r="H53" s="139">
        <v>50.5</v>
      </c>
      <c r="I53" s="128">
        <v>1</v>
      </c>
      <c r="J53" s="128">
        <v>0</v>
      </c>
      <c r="K53" s="128">
        <v>0.5</v>
      </c>
      <c r="L53" s="128">
        <v>0.5</v>
      </c>
      <c r="M53" s="129">
        <v>0.5</v>
      </c>
      <c r="N53" s="129">
        <v>0.5</v>
      </c>
      <c r="O53" s="130">
        <v>1</v>
      </c>
      <c r="P53" s="130">
        <v>0.5</v>
      </c>
      <c r="Q53" s="130">
        <v>0.5</v>
      </c>
      <c r="R53" s="131">
        <v>0</v>
      </c>
      <c r="S53" s="73">
        <f>IF(H53&gt;=85,85,IF(H53&gt;=60,60,0))</f>
        <v>0</v>
      </c>
      <c r="T53" s="77">
        <f>(I53*$W$67)+(J53*$W$68)+(K53*$W$69)+(L53*$W$70)</f>
        <v>11</v>
      </c>
      <c r="U53" s="78">
        <f>T53/$U$2</f>
        <v>0.37931034482758619</v>
      </c>
      <c r="V53" s="83">
        <f>(M53*$W$75)+(N53*$W$76)</f>
        <v>12.5</v>
      </c>
      <c r="W53" s="84">
        <f>V53/$W$2</f>
        <v>0.5</v>
      </c>
      <c r="X53" s="89">
        <f>(O53*$W$80)+(P53*$W$81)+(Q53*$W$82)+(R53*$W$83)</f>
        <v>27</v>
      </c>
      <c r="Y53" s="90">
        <f>X53/$Y$2</f>
        <v>0.58695652173913049</v>
      </c>
      <c r="Z53" s="94">
        <f t="shared" si="5"/>
        <v>50.5</v>
      </c>
      <c r="AB53" s="30"/>
      <c r="AC53" s="30"/>
    </row>
    <row r="54" spans="1:29" ht="15" customHeight="1" thickBot="1" x14ac:dyDescent="0.35">
      <c r="A54" s="10"/>
      <c r="B54" s="20" t="s">
        <v>84</v>
      </c>
      <c r="C54" s="138" t="s">
        <v>34</v>
      </c>
      <c r="D54" s="20" t="s">
        <v>80</v>
      </c>
      <c r="E54" s="18">
        <v>43969</v>
      </c>
      <c r="F54" s="17">
        <v>13600</v>
      </c>
      <c r="G54" s="17" t="s">
        <v>41</v>
      </c>
      <c r="H54" s="62">
        <v>41</v>
      </c>
      <c r="I54" s="13">
        <v>0.5</v>
      </c>
      <c r="J54" s="13">
        <v>0.5</v>
      </c>
      <c r="K54" s="13">
        <v>0</v>
      </c>
      <c r="L54" s="13">
        <v>1</v>
      </c>
      <c r="M54" s="14">
        <v>0.5</v>
      </c>
      <c r="N54" s="14">
        <v>0</v>
      </c>
      <c r="O54" s="15">
        <v>0.5</v>
      </c>
      <c r="P54" s="15">
        <v>0</v>
      </c>
      <c r="Q54" s="15">
        <v>1</v>
      </c>
      <c r="R54" s="71">
        <v>0</v>
      </c>
      <c r="S54" s="73">
        <f>IF(H54&gt;=85,85,IF(H54&gt;=60,60,0))</f>
        <v>0</v>
      </c>
      <c r="T54" s="77">
        <f>(I54*$W$67)+(J54*$W$68)+(K54*$W$69)+(L54*$W$70)</f>
        <v>13.5</v>
      </c>
      <c r="U54" s="78">
        <f>T54/$U$2</f>
        <v>0.46551724137931033</v>
      </c>
      <c r="V54" s="83">
        <f>(M54*$W$75)+(N54*$W$76)</f>
        <v>10</v>
      </c>
      <c r="W54" s="84">
        <f>V54/$W$2</f>
        <v>0.4</v>
      </c>
      <c r="X54" s="89">
        <f>(O54*$W$80)+(P54*$W$81)+(Q54*$W$82)+(R54*$W$83)</f>
        <v>17.5</v>
      </c>
      <c r="Y54" s="90">
        <f>X54/$Y$2</f>
        <v>0.38043478260869568</v>
      </c>
      <c r="Z54" s="93">
        <f t="shared" si="5"/>
        <v>41</v>
      </c>
      <c r="AB54" s="30"/>
      <c r="AC54" s="30"/>
    </row>
    <row r="55" spans="1:29" ht="15" customHeight="1" thickBot="1" x14ac:dyDescent="0.35">
      <c r="A55" s="10"/>
      <c r="B55" s="20" t="s">
        <v>84</v>
      </c>
      <c r="C55" s="138" t="s">
        <v>34</v>
      </c>
      <c r="D55" s="20" t="s">
        <v>81</v>
      </c>
      <c r="E55" s="21">
        <v>43962</v>
      </c>
      <c r="F55" s="20">
        <v>13100</v>
      </c>
      <c r="G55" s="17" t="s">
        <v>50</v>
      </c>
      <c r="H55" s="62">
        <v>33.5</v>
      </c>
      <c r="I55" s="13">
        <v>0.5</v>
      </c>
      <c r="J55" s="13">
        <v>0</v>
      </c>
      <c r="K55" s="13">
        <v>0</v>
      </c>
      <c r="L55" s="13">
        <v>1</v>
      </c>
      <c r="M55" s="14">
        <v>1</v>
      </c>
      <c r="N55" s="14">
        <v>0</v>
      </c>
      <c r="O55" s="15">
        <v>0</v>
      </c>
      <c r="P55" s="15">
        <v>0</v>
      </c>
      <c r="Q55" s="15">
        <v>0.5</v>
      </c>
      <c r="R55" s="71">
        <v>0</v>
      </c>
      <c r="S55" s="73">
        <f>IF(H55&gt;=85,85,IF(H55&gt;=60,60,0))</f>
        <v>0</v>
      </c>
      <c r="T55" s="77">
        <f>(I55*$W$67)+(J55*$W$68)+(K55*$W$69)+(L55*$W$70)</f>
        <v>7.5</v>
      </c>
      <c r="U55" s="78">
        <f>T55/$U$2</f>
        <v>0.25862068965517243</v>
      </c>
      <c r="V55" s="83">
        <f>(M55*$W$75)+(N55*$W$76)</f>
        <v>20</v>
      </c>
      <c r="W55" s="84">
        <f>V55/$W$2</f>
        <v>0.8</v>
      </c>
      <c r="X55" s="89">
        <f>(O55*$W$80)+(P55*$W$81)+(Q55*$W$82)+(R55*$W$83)</f>
        <v>6</v>
      </c>
      <c r="Y55" s="90">
        <f>X55/$Y$2</f>
        <v>0.13043478260869565</v>
      </c>
      <c r="Z55" s="93">
        <f t="shared" si="5"/>
        <v>33.5</v>
      </c>
      <c r="AB55" s="30"/>
      <c r="AC55" s="30"/>
    </row>
    <row r="56" spans="1:29" ht="15" customHeight="1" thickBot="1" x14ac:dyDescent="0.35">
      <c r="A56" s="10"/>
      <c r="B56" s="26" t="s">
        <v>84</v>
      </c>
      <c r="C56" s="138" t="s">
        <v>24</v>
      </c>
      <c r="D56" s="26" t="s">
        <v>82</v>
      </c>
      <c r="E56" s="27">
        <v>43955</v>
      </c>
      <c r="F56" s="28">
        <v>11500</v>
      </c>
      <c r="G56" s="28" t="s">
        <v>23</v>
      </c>
      <c r="H56" s="63">
        <v>0</v>
      </c>
      <c r="I56" s="13">
        <v>1</v>
      </c>
      <c r="J56" s="13">
        <v>1</v>
      </c>
      <c r="K56" s="13">
        <v>0.5</v>
      </c>
      <c r="L56" s="13">
        <v>1</v>
      </c>
      <c r="M56" s="14">
        <v>0</v>
      </c>
      <c r="N56" s="14">
        <v>0</v>
      </c>
      <c r="O56" s="15">
        <v>1</v>
      </c>
      <c r="P56" s="15">
        <v>1</v>
      </c>
      <c r="Q56" s="15">
        <v>1</v>
      </c>
      <c r="R56" s="71">
        <v>1</v>
      </c>
      <c r="S56" s="74">
        <f>IF(H56&gt;=85,85,IF(H56&gt;=60,60,0))</f>
        <v>0</v>
      </c>
      <c r="T56" s="79">
        <f>(I56*$W$67)+(J56*$W$68)+(K56*$W$69)+(L56*$W$70)</f>
        <v>25.5</v>
      </c>
      <c r="U56" s="80">
        <f>T56/$U$2</f>
        <v>0.87931034482758619</v>
      </c>
      <c r="V56" s="85">
        <f>(M56*$W$75)+(N56*$W$76)</f>
        <v>0</v>
      </c>
      <c r="W56" s="86">
        <f>V56/$W$2</f>
        <v>0</v>
      </c>
      <c r="X56" s="91">
        <f>(O56*$W$80)+(P56*$W$81)+(Q56*$W$82)+(R56*$W$83)</f>
        <v>46</v>
      </c>
      <c r="Y56" s="92">
        <f>X56/$Y$2</f>
        <v>1</v>
      </c>
      <c r="Z56" s="93">
        <f t="shared" si="5"/>
        <v>71.5</v>
      </c>
      <c r="AB56" s="30"/>
      <c r="AC56" s="30"/>
    </row>
    <row r="57" spans="1:29" x14ac:dyDescent="0.3">
      <c r="A57" s="31"/>
      <c r="D57" s="3"/>
      <c r="E57" s="3"/>
      <c r="F57" s="3"/>
      <c r="H57" s="147">
        <f>AVERAGE(H53:H56)</f>
        <v>31.25</v>
      </c>
      <c r="I57" s="3"/>
      <c r="J57" s="3"/>
      <c r="K57" s="3"/>
      <c r="L57" s="3"/>
      <c r="M57" s="3"/>
      <c r="N57" s="3"/>
      <c r="O57" s="3"/>
      <c r="P57" s="3"/>
      <c r="Q57" s="3"/>
      <c r="R57" s="3"/>
      <c r="S57" s="135">
        <f>COUNTA(S53:S56)</f>
        <v>4</v>
      </c>
      <c r="T57" s="141">
        <f>AVERAGE(T53:T56)</f>
        <v>14.375</v>
      </c>
      <c r="U57" s="142">
        <f>T57/$U$2</f>
        <v>0.49568965517241381</v>
      </c>
      <c r="V57" s="141">
        <f>AVERAGE(V53:V56)</f>
        <v>10.625</v>
      </c>
      <c r="W57" s="142">
        <f>V57/$W$2</f>
        <v>0.42499999999999999</v>
      </c>
      <c r="X57" s="141">
        <f>AVERAGE(X53:X56)</f>
        <v>24.125</v>
      </c>
      <c r="Y57" s="142">
        <f>X57/$Y$2</f>
        <v>0.52445652173913049</v>
      </c>
      <c r="Z57" s="3"/>
      <c r="AA57" s="3"/>
    </row>
    <row r="58" spans="1:29" x14ac:dyDescent="0.3">
      <c r="A58" s="31"/>
      <c r="D58" s="3"/>
      <c r="E58" s="3"/>
      <c r="F58" s="3"/>
      <c r="G58" s="3"/>
      <c r="H58" s="43"/>
      <c r="I58" s="116"/>
      <c r="J58" s="33"/>
      <c r="K58" s="33"/>
      <c r="L58" s="33"/>
      <c r="M58" s="33"/>
      <c r="N58" s="33"/>
      <c r="O58" s="33"/>
      <c r="P58" s="33"/>
      <c r="Q58" s="33"/>
      <c r="R58" s="33"/>
      <c r="S58" s="58"/>
    </row>
    <row r="59" spans="1:29" x14ac:dyDescent="0.3">
      <c r="A59" s="31"/>
      <c r="D59" s="3"/>
      <c r="E59" s="3"/>
      <c r="F59" s="3"/>
      <c r="G59" s="3"/>
      <c r="H59" s="43"/>
      <c r="I59" s="116"/>
      <c r="J59" s="33"/>
      <c r="K59" s="33"/>
      <c r="L59" s="33"/>
      <c r="M59" s="33"/>
      <c r="N59" s="33"/>
      <c r="O59" s="33"/>
      <c r="P59" s="33"/>
      <c r="Q59" s="33"/>
      <c r="R59" s="33"/>
      <c r="S59" s="58"/>
    </row>
    <row r="60" spans="1:29" ht="23.4" x14ac:dyDescent="0.45">
      <c r="F60" s="217" t="s">
        <v>107</v>
      </c>
      <c r="G60" s="197"/>
      <c r="H60" s="196"/>
      <c r="I60" s="217"/>
      <c r="J60" s="217"/>
      <c r="K60" s="217"/>
      <c r="M60" s="33"/>
      <c r="N60" s="33"/>
      <c r="O60" s="33"/>
      <c r="P60" s="33"/>
      <c r="Q60" s="33"/>
      <c r="R60" s="33"/>
      <c r="S60" s="58"/>
    </row>
    <row r="61" spans="1:29" x14ac:dyDescent="0.3">
      <c r="I61" s="34"/>
      <c r="M61" s="33"/>
      <c r="N61" s="33"/>
      <c r="O61" s="33"/>
      <c r="P61" s="33"/>
      <c r="Q61" s="33"/>
      <c r="R61" s="33"/>
      <c r="S61" s="58"/>
      <c r="T61" s="148"/>
      <c r="Y61" s="148"/>
    </row>
    <row r="62" spans="1:29" ht="18" x14ac:dyDescent="0.35">
      <c r="F62" s="211" t="s">
        <v>6</v>
      </c>
      <c r="G62" s="210"/>
      <c r="H62" s="212"/>
      <c r="I62" s="210"/>
      <c r="J62" s="210"/>
      <c r="K62" s="210"/>
      <c r="M62" s="33"/>
      <c r="N62" s="33"/>
      <c r="O62" s="33"/>
      <c r="P62" s="33"/>
      <c r="Q62" s="33"/>
      <c r="R62" s="33"/>
      <c r="S62" s="58"/>
      <c r="T62" s="148"/>
      <c r="Y62" s="148"/>
    </row>
    <row r="63" spans="1:29" s="102" customFormat="1" ht="30" customHeight="1" x14ac:dyDescent="0.3">
      <c r="A63" s="101"/>
      <c r="F63" s="102" t="s">
        <v>7</v>
      </c>
      <c r="G63" s="220" t="s">
        <v>108</v>
      </c>
      <c r="H63" s="221" t="s">
        <v>113</v>
      </c>
      <c r="I63" s="220" t="s">
        <v>110</v>
      </c>
      <c r="J63" s="220" t="s">
        <v>111</v>
      </c>
      <c r="K63" s="220" t="s">
        <v>112</v>
      </c>
      <c r="M63" s="104"/>
      <c r="Q63" s="104"/>
      <c r="R63" s="104"/>
      <c r="S63" s="105"/>
      <c r="U63" s="150"/>
      <c r="V63" s="150"/>
      <c r="W63" s="150"/>
      <c r="X63" s="150"/>
    </row>
    <row r="64" spans="1:29" ht="15" customHeight="1" x14ac:dyDescent="0.3">
      <c r="F64" t="s">
        <v>10</v>
      </c>
      <c r="G64" s="214">
        <f>S29</f>
        <v>26</v>
      </c>
      <c r="H64" s="148"/>
      <c r="I64" s="154">
        <f>U29</f>
        <v>0.88527851458885942</v>
      </c>
      <c r="J64" s="154">
        <f>W29</f>
        <v>0.92692307692307696</v>
      </c>
      <c r="K64" s="154">
        <f>Y29</f>
        <v>0.95777591973244147</v>
      </c>
      <c r="Q64" s="33"/>
      <c r="R64" s="33"/>
      <c r="S64" s="58"/>
      <c r="V64" s="148"/>
      <c r="W64" s="148"/>
    </row>
    <row r="65" spans="1:23" ht="15" customHeight="1" x14ac:dyDescent="0.3">
      <c r="F65" t="s">
        <v>11</v>
      </c>
      <c r="G65" s="214">
        <f>S51</f>
        <v>20</v>
      </c>
      <c r="H65" s="148"/>
      <c r="I65" s="154">
        <f>U51</f>
        <v>0.74913793103448278</v>
      </c>
      <c r="J65" s="154">
        <f>W51</f>
        <v>0.78500000000000003</v>
      </c>
      <c r="K65" s="154">
        <f>Y51</f>
        <v>0.8255434782608696</v>
      </c>
      <c r="L65" s="148"/>
      <c r="M65" s="149"/>
      <c r="N65" s="148"/>
      <c r="O65" s="148"/>
      <c r="P65" s="148"/>
      <c r="Q65" s="149"/>
      <c r="R65" s="149"/>
      <c r="S65" s="149"/>
      <c r="T65" s="148"/>
      <c r="U65" s="148"/>
      <c r="V65" s="148"/>
      <c r="W65" s="148"/>
    </row>
    <row r="66" spans="1:23" ht="15" customHeight="1" x14ac:dyDescent="0.3">
      <c r="F66" t="s">
        <v>12</v>
      </c>
      <c r="G66" s="214">
        <f>S57</f>
        <v>4</v>
      </c>
      <c r="H66" s="148"/>
      <c r="I66" s="154">
        <f>U57</f>
        <v>0.49568965517241381</v>
      </c>
      <c r="J66" s="154">
        <f>W57</f>
        <v>0.42499999999999999</v>
      </c>
      <c r="K66" s="154">
        <f>Y57</f>
        <v>0.52445652173913049</v>
      </c>
      <c r="M66" s="33"/>
      <c r="Q66" s="33"/>
      <c r="R66" s="33"/>
      <c r="S66" s="58"/>
      <c r="T66" s="170" t="s">
        <v>114</v>
      </c>
      <c r="U66" s="170"/>
      <c r="V66" s="171"/>
      <c r="W66" s="16" t="s">
        <v>4</v>
      </c>
    </row>
    <row r="67" spans="1:23" ht="15" customHeight="1" x14ac:dyDescent="0.3">
      <c r="F67" t="s">
        <v>13</v>
      </c>
      <c r="G67" s="215">
        <f>SUM(G64:G66)</f>
        <v>50</v>
      </c>
      <c r="H67" s="195"/>
      <c r="I67" s="158"/>
      <c r="J67" s="158"/>
      <c r="K67" s="158"/>
      <c r="M67" s="33"/>
      <c r="Q67" s="33"/>
      <c r="R67" s="33"/>
      <c r="S67" s="58"/>
      <c r="T67" s="172" t="s">
        <v>87</v>
      </c>
      <c r="U67" s="172"/>
      <c r="V67" s="173"/>
      <c r="W67" s="145">
        <v>5</v>
      </c>
    </row>
    <row r="68" spans="1:23" ht="15" customHeight="1" x14ac:dyDescent="0.3">
      <c r="I68" s="36"/>
      <c r="J68" s="36"/>
      <c r="K68" s="36"/>
      <c r="M68" s="33"/>
      <c r="Q68" s="33"/>
      <c r="R68" s="33"/>
      <c r="S68" s="58"/>
      <c r="T68" s="172" t="s">
        <v>93</v>
      </c>
      <c r="U68" s="172"/>
      <c r="V68" s="173"/>
      <c r="W68" s="145">
        <v>12</v>
      </c>
    </row>
    <row r="69" spans="1:23" ht="15" customHeight="1" x14ac:dyDescent="0.35">
      <c r="F69" s="211" t="s">
        <v>34</v>
      </c>
      <c r="G69" s="210"/>
      <c r="H69" s="212"/>
      <c r="I69" s="210"/>
      <c r="J69" s="210"/>
      <c r="K69" s="210"/>
      <c r="M69" s="33"/>
      <c r="Q69" s="33"/>
      <c r="R69" s="33"/>
      <c r="S69" s="58"/>
      <c r="T69" s="230" t="s">
        <v>88</v>
      </c>
      <c r="U69" s="230"/>
      <c r="V69" s="231"/>
      <c r="W69" s="146">
        <v>7</v>
      </c>
    </row>
    <row r="70" spans="1:23" s="102" customFormat="1" ht="30" customHeight="1" x14ac:dyDescent="0.3">
      <c r="A70" s="101"/>
      <c r="F70" s="102" t="s">
        <v>7</v>
      </c>
      <c r="G70" s="220" t="s">
        <v>108</v>
      </c>
      <c r="H70" s="221" t="s">
        <v>113</v>
      </c>
      <c r="I70" s="220" t="s">
        <v>110</v>
      </c>
      <c r="J70" s="220" t="s">
        <v>111</v>
      </c>
      <c r="K70" s="220" t="s">
        <v>112</v>
      </c>
      <c r="M70" s="104"/>
      <c r="Q70" s="104"/>
      <c r="R70" s="104"/>
      <c r="S70" s="105"/>
      <c r="T70" s="172" t="s">
        <v>89</v>
      </c>
      <c r="U70" s="172"/>
      <c r="V70" s="173"/>
      <c r="W70" s="145">
        <v>5</v>
      </c>
    </row>
    <row r="71" spans="1:23" ht="15" customHeight="1" x14ac:dyDescent="0.3">
      <c r="F71" t="s">
        <v>10</v>
      </c>
      <c r="H71" s="148"/>
      <c r="I71" s="159"/>
      <c r="J71" s="159"/>
      <c r="K71" s="159"/>
      <c r="T71" s="174" t="s">
        <v>5</v>
      </c>
      <c r="U71" s="174"/>
      <c r="V71" s="175"/>
      <c r="W71" s="22">
        <f>SUM(W67:W70)</f>
        <v>29</v>
      </c>
    </row>
    <row r="72" spans="1:23" ht="15" customHeight="1" x14ac:dyDescent="0.3">
      <c r="F72" t="s">
        <v>11</v>
      </c>
      <c r="H72" s="148"/>
      <c r="I72" s="159"/>
      <c r="J72" s="159"/>
      <c r="K72" s="159"/>
    </row>
    <row r="73" spans="1:23" ht="15" customHeight="1" x14ac:dyDescent="0.3">
      <c r="F73" t="s">
        <v>12</v>
      </c>
      <c r="H73" s="148"/>
      <c r="I73" s="159"/>
      <c r="J73" s="159"/>
      <c r="K73" s="159"/>
    </row>
    <row r="74" spans="1:23" ht="15" customHeight="1" x14ac:dyDescent="0.3">
      <c r="F74" t="s">
        <v>13</v>
      </c>
      <c r="H74" s="195"/>
      <c r="I74" s="160"/>
      <c r="J74" s="160"/>
      <c r="K74" s="160"/>
      <c r="T74" s="170" t="s">
        <v>115</v>
      </c>
      <c r="U74" s="170"/>
      <c r="V74" s="171"/>
      <c r="W74" s="16" t="s">
        <v>4</v>
      </c>
    </row>
    <row r="75" spans="1:23" ht="15" customHeight="1" x14ac:dyDescent="0.3">
      <c r="I75" s="40"/>
      <c r="J75" s="40"/>
      <c r="K75" s="40"/>
      <c r="T75" s="176" t="s">
        <v>15</v>
      </c>
      <c r="U75" s="176"/>
      <c r="V75" s="177"/>
      <c r="W75" s="23">
        <v>20</v>
      </c>
    </row>
    <row r="76" spans="1:23" ht="15" customHeight="1" x14ac:dyDescent="0.35">
      <c r="F76" s="211" t="s">
        <v>83</v>
      </c>
      <c r="G76" s="210"/>
      <c r="H76" s="212"/>
      <c r="I76" s="213"/>
      <c r="J76" s="213"/>
      <c r="K76" s="213"/>
      <c r="T76" s="176" t="s">
        <v>94</v>
      </c>
      <c r="U76" s="176"/>
      <c r="V76" s="177"/>
      <c r="W76" s="23">
        <v>5</v>
      </c>
    </row>
    <row r="77" spans="1:23" s="102" customFormat="1" ht="30" customHeight="1" x14ac:dyDescent="0.3">
      <c r="A77" s="101"/>
      <c r="B77" s="101"/>
      <c r="F77" s="102" t="s">
        <v>7</v>
      </c>
      <c r="G77" s="220" t="s">
        <v>108</v>
      </c>
      <c r="H77" s="221" t="s">
        <v>113</v>
      </c>
      <c r="I77" s="220" t="s">
        <v>110</v>
      </c>
      <c r="J77" s="220" t="s">
        <v>111</v>
      </c>
      <c r="K77" s="220" t="s">
        <v>112</v>
      </c>
      <c r="S77" s="106"/>
      <c r="T77" s="174" t="s">
        <v>5</v>
      </c>
      <c r="U77" s="174"/>
      <c r="V77" s="175"/>
      <c r="W77" s="24">
        <f>SUM(W75:W76)</f>
        <v>25</v>
      </c>
    </row>
    <row r="78" spans="1:23" ht="15" customHeight="1" x14ac:dyDescent="0.3">
      <c r="F78" t="s">
        <v>10</v>
      </c>
      <c r="H78" s="148"/>
      <c r="I78" s="159"/>
      <c r="J78" s="159"/>
      <c r="K78" s="159"/>
    </row>
    <row r="79" spans="1:23" ht="15" customHeight="1" x14ac:dyDescent="0.3">
      <c r="F79" t="s">
        <v>11</v>
      </c>
      <c r="H79" s="148"/>
      <c r="I79" s="159"/>
      <c r="J79" s="159"/>
      <c r="K79" s="159"/>
      <c r="T79" s="170" t="s">
        <v>116</v>
      </c>
      <c r="U79" s="170"/>
      <c r="V79" s="171"/>
      <c r="W79" s="16" t="s">
        <v>4</v>
      </c>
    </row>
    <row r="80" spans="1:23" ht="15" customHeight="1" x14ac:dyDescent="0.3">
      <c r="F80" t="s">
        <v>12</v>
      </c>
      <c r="H80" s="148"/>
      <c r="I80" s="159"/>
      <c r="J80" s="159"/>
      <c r="K80" s="159"/>
      <c r="T80" s="178" t="s">
        <v>95</v>
      </c>
      <c r="U80" s="178"/>
      <c r="V80" s="179"/>
      <c r="W80" s="25">
        <v>11</v>
      </c>
    </row>
    <row r="81" spans="1:23" ht="15" customHeight="1" x14ac:dyDescent="0.3">
      <c r="F81" t="s">
        <v>13</v>
      </c>
      <c r="H81" s="195"/>
      <c r="I81" s="160"/>
      <c r="J81" s="160"/>
      <c r="K81" s="160"/>
      <c r="T81" s="178" t="s">
        <v>90</v>
      </c>
      <c r="U81" s="178"/>
      <c r="V81" s="179"/>
      <c r="W81" s="25">
        <v>20</v>
      </c>
    </row>
    <row r="82" spans="1:23" ht="15" customHeight="1" x14ac:dyDescent="0.3">
      <c r="I82" s="40"/>
      <c r="J82" s="40"/>
      <c r="K82" s="40"/>
      <c r="T82" s="178" t="s">
        <v>91</v>
      </c>
      <c r="U82" s="178"/>
      <c r="V82" s="179"/>
      <c r="W82" s="25">
        <v>12</v>
      </c>
    </row>
    <row r="83" spans="1:23" ht="15" customHeight="1" x14ac:dyDescent="0.35">
      <c r="F83" s="211" t="s">
        <v>24</v>
      </c>
      <c r="G83" s="210"/>
      <c r="H83" s="212"/>
      <c r="I83" s="213"/>
      <c r="J83" s="213"/>
      <c r="K83" s="213"/>
      <c r="T83" s="178" t="s">
        <v>92</v>
      </c>
      <c r="U83" s="178"/>
      <c r="V83" s="179"/>
      <c r="W83" s="25">
        <v>3</v>
      </c>
    </row>
    <row r="84" spans="1:23" s="102" customFormat="1" ht="15" customHeight="1" x14ac:dyDescent="0.3">
      <c r="A84" s="101"/>
      <c r="B84" s="101"/>
      <c r="F84" s="102" t="s">
        <v>7</v>
      </c>
      <c r="G84" s="220" t="s">
        <v>108</v>
      </c>
      <c r="H84" s="221" t="s">
        <v>113</v>
      </c>
      <c r="I84" s="220" t="s">
        <v>110</v>
      </c>
      <c r="J84" s="220" t="s">
        <v>111</v>
      </c>
      <c r="K84" s="220" t="s">
        <v>112</v>
      </c>
      <c r="S84" s="106"/>
      <c r="T84" s="174" t="s">
        <v>5</v>
      </c>
      <c r="U84" s="174"/>
      <c r="V84" s="175"/>
      <c r="W84" s="29">
        <f>SUM(W80:W83)</f>
        <v>46</v>
      </c>
    </row>
    <row r="85" spans="1:23" ht="15" customHeight="1" x14ac:dyDescent="0.3">
      <c r="F85" t="s">
        <v>10</v>
      </c>
      <c r="H85" s="148"/>
      <c r="I85" s="159"/>
      <c r="J85" s="159"/>
      <c r="K85" s="159"/>
    </row>
    <row r="86" spans="1:23" ht="15" customHeight="1" x14ac:dyDescent="0.3">
      <c r="F86" t="s">
        <v>11</v>
      </c>
      <c r="H86" s="148"/>
      <c r="I86" s="159"/>
      <c r="J86" s="159"/>
      <c r="K86" s="159"/>
    </row>
    <row r="87" spans="1:23" ht="15" customHeight="1" x14ac:dyDescent="0.3">
      <c r="F87" t="s">
        <v>12</v>
      </c>
      <c r="H87" s="148"/>
      <c r="I87" s="159"/>
      <c r="J87" s="159"/>
      <c r="K87" s="159"/>
      <c r="T87" s="233" t="s">
        <v>109</v>
      </c>
      <c r="U87" s="234"/>
      <c r="V87" s="234"/>
      <c r="W87" s="234"/>
    </row>
    <row r="88" spans="1:23" ht="15" customHeight="1" x14ac:dyDescent="0.3">
      <c r="F88" t="s">
        <v>13</v>
      </c>
      <c r="H88" s="195"/>
      <c r="I88" s="160"/>
      <c r="J88" s="160"/>
      <c r="K88" s="160"/>
      <c r="T88" s="208" t="s">
        <v>14</v>
      </c>
      <c r="U88" s="209"/>
      <c r="V88" s="218"/>
      <c r="W88" s="219" t="s">
        <v>110</v>
      </c>
    </row>
    <row r="89" spans="1:23" x14ac:dyDescent="0.3">
      <c r="F89" s="38" t="s">
        <v>13</v>
      </c>
      <c r="G89" s="35">
        <f>SUM(G86:G88)</f>
        <v>0</v>
      </c>
      <c r="H89" s="44" t="e">
        <f>SUMPRODUCT(($H$3:$H$52)*($C$3:$C$52=$F$79))/G89</f>
        <v>#DIV/0!</v>
      </c>
      <c r="I89" s="151"/>
      <c r="J89" s="151"/>
      <c r="K89" s="151"/>
      <c r="T89" s="222" t="s">
        <v>15</v>
      </c>
      <c r="U89" s="223"/>
      <c r="V89" s="224"/>
      <c r="W89" s="225" t="s">
        <v>111</v>
      </c>
    </row>
    <row r="90" spans="1:23" x14ac:dyDescent="0.3">
      <c r="T90" s="226" t="s">
        <v>16</v>
      </c>
      <c r="U90" s="227"/>
      <c r="V90" s="228"/>
      <c r="W90" s="229" t="s">
        <v>112</v>
      </c>
    </row>
  </sheetData>
  <autoFilter ref="A2:AC2" xr:uid="{B448546F-63B5-4D2F-B5A5-0C227FC3FB53}">
    <sortState ref="A3:AC58">
      <sortCondition descending="1" ref="H2"/>
    </sortState>
  </autoFilter>
  <mergeCells count="19">
    <mergeCell ref="T81:V81"/>
    <mergeCell ref="T83:V83"/>
    <mergeCell ref="T84:V84"/>
    <mergeCell ref="T74:V74"/>
    <mergeCell ref="T71:V71"/>
    <mergeCell ref="T75:V75"/>
    <mergeCell ref="T76:V76"/>
    <mergeCell ref="T77:V77"/>
    <mergeCell ref="T80:V80"/>
    <mergeCell ref="T79:V79"/>
    <mergeCell ref="T69:V69"/>
    <mergeCell ref="T70:V70"/>
    <mergeCell ref="T82:V82"/>
    <mergeCell ref="T1:U1"/>
    <mergeCell ref="V1:W1"/>
    <mergeCell ref="X1:Y1"/>
    <mergeCell ref="T66:V66"/>
    <mergeCell ref="T67:V67"/>
    <mergeCell ref="T68:V68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duo clt az</vt:lpstr>
      <vt:lpstr>SANS FORMULE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john john</cp:lastModifiedBy>
  <dcterms:created xsi:type="dcterms:W3CDTF">2020-06-13T10:47:33Z</dcterms:created>
  <dcterms:modified xsi:type="dcterms:W3CDTF">2020-06-13T15:04:06Z</dcterms:modified>
</cp:coreProperties>
</file>