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nar\OneDrive\Bureau\"/>
    </mc:Choice>
  </mc:AlternateContent>
  <xr:revisionPtr revIDLastSave="0" documentId="13_ncr:1_{14BE578D-D20F-4F98-B04D-B062F67B90B9}" xr6:coauthVersionLast="36" xr6:coauthVersionMax="36" xr10:uidLastSave="{00000000-0000-0000-0000-000000000000}"/>
  <bookViews>
    <workbookView xWindow="0" yWindow="0" windowWidth="23040" windowHeight="9060" activeTab="3" xr2:uid="{516DDCBF-2727-4486-8E66-885D9EEBF650}"/>
  </bookViews>
  <sheets>
    <sheet name="Guide" sheetId="10" r:id="rId1"/>
    <sheet name="Top 50 Mono" sheetId="1" r:id="rId2"/>
    <sheet name="Top 50 DUO" sheetId="4" r:id="rId3"/>
    <sheet name="Paramétrage" sheetId="6" r:id="rId4"/>
    <sheet name="Data Brut" sheetId="11" r:id="rId5"/>
  </sheets>
  <definedNames>
    <definedName name="BRUTMD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6" l="1"/>
  <c r="F6" i="6"/>
  <c r="E7" i="6"/>
  <c r="F7" i="6"/>
  <c r="E8" i="6"/>
  <c r="F8" i="6"/>
  <c r="E9" i="6"/>
  <c r="F9" i="6"/>
  <c r="E10" i="6"/>
  <c r="F10" i="6"/>
  <c r="E11" i="6"/>
  <c r="F11" i="6"/>
  <c r="E12" i="6"/>
  <c r="F12" i="6"/>
  <c r="E13" i="6"/>
  <c r="F13" i="6"/>
  <c r="E14" i="6"/>
  <c r="F14" i="6"/>
  <c r="E41" i="6" l="1"/>
  <c r="F41" i="6"/>
  <c r="E40" i="6"/>
  <c r="F40" i="6"/>
  <c r="E39" i="6"/>
  <c r="F39" i="6"/>
  <c r="E38" i="6"/>
  <c r="F38" i="6"/>
  <c r="E37" i="6"/>
  <c r="F37" i="6"/>
  <c r="E36" i="6"/>
  <c r="F36" i="6"/>
  <c r="E35" i="6"/>
  <c r="F35" i="6"/>
  <c r="E34" i="6"/>
  <c r="F34" i="6"/>
  <c r="E33" i="6"/>
  <c r="F33" i="6"/>
  <c r="E32" i="6"/>
  <c r="F32" i="6"/>
  <c r="E31" i="6"/>
  <c r="F31" i="6"/>
  <c r="E30" i="6"/>
  <c r="F30" i="6"/>
  <c r="E29" i="6"/>
  <c r="F29" i="6"/>
  <c r="E28" i="6"/>
  <c r="F28" i="6"/>
  <c r="E27" i="6"/>
  <c r="F27" i="6"/>
  <c r="E26" i="6"/>
  <c r="F26" i="6"/>
  <c r="E25" i="6"/>
  <c r="F25" i="6"/>
  <c r="E24" i="6"/>
  <c r="F24" i="6"/>
  <c r="E23" i="6"/>
  <c r="F23" i="6"/>
  <c r="E22" i="6"/>
  <c r="F22" i="6"/>
  <c r="E21" i="6"/>
  <c r="F21" i="6"/>
  <c r="E20" i="6"/>
  <c r="F20" i="6"/>
  <c r="E19" i="6"/>
  <c r="F19" i="6"/>
  <c r="E18" i="6"/>
  <c r="F18" i="6"/>
  <c r="E17" i="6"/>
  <c r="F17" i="6"/>
  <c r="E16" i="6"/>
  <c r="F16" i="6"/>
  <c r="E15" i="6"/>
  <c r="F15" i="6"/>
  <c r="G7" i="4"/>
  <c r="K39" i="4"/>
  <c r="M39" i="4"/>
  <c r="N39" i="4"/>
  <c r="O39" i="4"/>
  <c r="P39" i="4"/>
  <c r="Q39" i="4"/>
  <c r="R39" i="4"/>
  <c r="S39" i="4"/>
  <c r="T39" i="4"/>
  <c r="U39" i="4"/>
  <c r="V39" i="4"/>
  <c r="K9" i="4"/>
  <c r="M9" i="4"/>
  <c r="N9" i="4"/>
  <c r="O9" i="4"/>
  <c r="P9" i="4"/>
  <c r="Q9" i="4"/>
  <c r="R9" i="4"/>
  <c r="S9" i="4"/>
  <c r="T9" i="4"/>
  <c r="U9" i="4"/>
  <c r="V9" i="4"/>
  <c r="K11" i="4"/>
  <c r="M11" i="4"/>
  <c r="N11" i="4"/>
  <c r="O11" i="4"/>
  <c r="P11" i="4"/>
  <c r="Q11" i="4"/>
  <c r="R11" i="4"/>
  <c r="S11" i="4"/>
  <c r="T11" i="4"/>
  <c r="U11" i="4"/>
  <c r="V11" i="4"/>
  <c r="K13" i="4"/>
  <c r="M13" i="4"/>
  <c r="N13" i="4"/>
  <c r="O13" i="4"/>
  <c r="P13" i="4"/>
  <c r="Q13" i="4"/>
  <c r="R13" i="4"/>
  <c r="S13" i="4"/>
  <c r="T13" i="4"/>
  <c r="U13" i="4"/>
  <c r="V13" i="4"/>
  <c r="K15" i="4"/>
  <c r="M15" i="4"/>
  <c r="N15" i="4"/>
  <c r="O15" i="4"/>
  <c r="P15" i="4"/>
  <c r="Q15" i="4"/>
  <c r="R15" i="4"/>
  <c r="S15" i="4"/>
  <c r="T15" i="4"/>
  <c r="U15" i="4"/>
  <c r="V15" i="4"/>
  <c r="K17" i="4"/>
  <c r="M17" i="4"/>
  <c r="N17" i="4"/>
  <c r="O17" i="4"/>
  <c r="P17" i="4"/>
  <c r="Q17" i="4"/>
  <c r="R17" i="4"/>
  <c r="S17" i="4"/>
  <c r="T17" i="4"/>
  <c r="U17" i="4"/>
  <c r="V17" i="4"/>
  <c r="K19" i="4"/>
  <c r="M19" i="4"/>
  <c r="N19" i="4"/>
  <c r="O19" i="4"/>
  <c r="P19" i="4"/>
  <c r="Q19" i="4"/>
  <c r="R19" i="4"/>
  <c r="S19" i="4"/>
  <c r="T19" i="4"/>
  <c r="U19" i="4"/>
  <c r="V19" i="4"/>
  <c r="K21" i="4"/>
  <c r="M21" i="4"/>
  <c r="N21" i="4"/>
  <c r="O21" i="4"/>
  <c r="P21" i="4"/>
  <c r="Q21" i="4"/>
  <c r="R21" i="4"/>
  <c r="S21" i="4"/>
  <c r="T21" i="4"/>
  <c r="U21" i="4"/>
  <c r="V21" i="4"/>
  <c r="K23" i="4"/>
  <c r="M23" i="4"/>
  <c r="N23" i="4"/>
  <c r="O23" i="4"/>
  <c r="P23" i="4"/>
  <c r="Q23" i="4"/>
  <c r="R23" i="4"/>
  <c r="S23" i="4"/>
  <c r="T23" i="4"/>
  <c r="U23" i="4"/>
  <c r="V23" i="4"/>
  <c r="K25" i="4"/>
  <c r="M25" i="4"/>
  <c r="N25" i="4"/>
  <c r="O25" i="4"/>
  <c r="P25" i="4"/>
  <c r="Q25" i="4"/>
  <c r="R25" i="4"/>
  <c r="S25" i="4"/>
  <c r="T25" i="4"/>
  <c r="U25" i="4"/>
  <c r="V25" i="4"/>
  <c r="K27" i="4"/>
  <c r="M27" i="4"/>
  <c r="N27" i="4"/>
  <c r="O27" i="4"/>
  <c r="P27" i="4"/>
  <c r="Q27" i="4"/>
  <c r="R27" i="4"/>
  <c r="S27" i="4"/>
  <c r="T27" i="4"/>
  <c r="U27" i="4"/>
  <c r="V27" i="4"/>
  <c r="K29" i="4"/>
  <c r="M29" i="4"/>
  <c r="N29" i="4"/>
  <c r="O29" i="4"/>
  <c r="P29" i="4"/>
  <c r="Q29" i="4"/>
  <c r="R29" i="4"/>
  <c r="S29" i="4"/>
  <c r="T29" i="4"/>
  <c r="U29" i="4"/>
  <c r="V29" i="4"/>
  <c r="K31" i="4"/>
  <c r="M31" i="4"/>
  <c r="N31" i="4"/>
  <c r="O31" i="4"/>
  <c r="P31" i="4"/>
  <c r="Q31" i="4"/>
  <c r="R31" i="4"/>
  <c r="S31" i="4"/>
  <c r="T31" i="4"/>
  <c r="U31" i="4"/>
  <c r="V31" i="4"/>
  <c r="K33" i="4"/>
  <c r="M33" i="4"/>
  <c r="N33" i="4"/>
  <c r="O33" i="4"/>
  <c r="P33" i="4"/>
  <c r="Q33" i="4"/>
  <c r="R33" i="4"/>
  <c r="S33" i="4"/>
  <c r="T33" i="4"/>
  <c r="U33" i="4"/>
  <c r="V33" i="4"/>
  <c r="K35" i="4"/>
  <c r="M35" i="4"/>
  <c r="N35" i="4"/>
  <c r="O35" i="4"/>
  <c r="P35" i="4"/>
  <c r="Q35" i="4"/>
  <c r="R35" i="4"/>
  <c r="S35" i="4"/>
  <c r="T35" i="4"/>
  <c r="U35" i="4"/>
  <c r="V35" i="4"/>
  <c r="K37" i="4"/>
  <c r="M37" i="4"/>
  <c r="N37" i="4"/>
  <c r="O37" i="4"/>
  <c r="P37" i="4"/>
  <c r="Q37" i="4"/>
  <c r="R37" i="4"/>
  <c r="S37" i="4"/>
  <c r="T37" i="4"/>
  <c r="U37" i="4"/>
  <c r="V37" i="4"/>
  <c r="K41" i="4"/>
  <c r="M41" i="4"/>
  <c r="N41" i="4"/>
  <c r="O41" i="4"/>
  <c r="P41" i="4"/>
  <c r="Q41" i="4"/>
  <c r="R41" i="4"/>
  <c r="S41" i="4"/>
  <c r="T41" i="4"/>
  <c r="U41" i="4"/>
  <c r="V41" i="4"/>
  <c r="K43" i="4"/>
  <c r="M43" i="4"/>
  <c r="N43" i="4"/>
  <c r="O43" i="4"/>
  <c r="P43" i="4"/>
  <c r="Q43" i="4"/>
  <c r="R43" i="4"/>
  <c r="S43" i="4"/>
  <c r="T43" i="4"/>
  <c r="U43" i="4"/>
  <c r="V43" i="4"/>
  <c r="K45" i="4"/>
  <c r="M45" i="4"/>
  <c r="N45" i="4"/>
  <c r="O45" i="4"/>
  <c r="P45" i="4"/>
  <c r="Q45" i="4"/>
  <c r="R45" i="4"/>
  <c r="S45" i="4"/>
  <c r="T45" i="4"/>
  <c r="U45" i="4"/>
  <c r="V45" i="4"/>
  <c r="K47" i="4"/>
  <c r="M47" i="4"/>
  <c r="N47" i="4"/>
  <c r="O47" i="4"/>
  <c r="P47" i="4"/>
  <c r="Q47" i="4"/>
  <c r="R47" i="4"/>
  <c r="S47" i="4"/>
  <c r="T47" i="4"/>
  <c r="U47" i="4"/>
  <c r="V47" i="4"/>
  <c r="K49" i="4"/>
  <c r="M49" i="4"/>
  <c r="N49" i="4"/>
  <c r="O49" i="4"/>
  <c r="P49" i="4"/>
  <c r="Q49" i="4"/>
  <c r="R49" i="4"/>
  <c r="S49" i="4"/>
  <c r="T49" i="4"/>
  <c r="U49" i="4"/>
  <c r="V49" i="4"/>
  <c r="K51" i="4"/>
  <c r="M51" i="4"/>
  <c r="N51" i="4"/>
  <c r="O51" i="4"/>
  <c r="P51" i="4"/>
  <c r="Q51" i="4"/>
  <c r="R51" i="4"/>
  <c r="S51" i="4"/>
  <c r="T51" i="4"/>
  <c r="U51" i="4"/>
  <c r="V51" i="4"/>
  <c r="K53" i="4"/>
  <c r="M53" i="4"/>
  <c r="N53" i="4"/>
  <c r="O53" i="4"/>
  <c r="P53" i="4"/>
  <c r="Q53" i="4"/>
  <c r="R53" i="4"/>
  <c r="S53" i="4"/>
  <c r="T53" i="4"/>
  <c r="U53" i="4"/>
  <c r="V53" i="4"/>
  <c r="K55" i="4"/>
  <c r="M55" i="4"/>
  <c r="N55" i="4"/>
  <c r="O55" i="4"/>
  <c r="P55" i="4"/>
  <c r="Q55" i="4"/>
  <c r="R55" i="4"/>
  <c r="S55" i="4"/>
  <c r="T55" i="4"/>
  <c r="U55" i="4"/>
  <c r="V55" i="4"/>
  <c r="K57" i="4"/>
  <c r="M57" i="4"/>
  <c r="N57" i="4"/>
  <c r="O57" i="4"/>
  <c r="P57" i="4"/>
  <c r="Q57" i="4"/>
  <c r="R57" i="4"/>
  <c r="S57" i="4"/>
  <c r="T57" i="4"/>
  <c r="U57" i="4"/>
  <c r="V57" i="4"/>
  <c r="K59" i="4"/>
  <c r="M59" i="4"/>
  <c r="N59" i="4"/>
  <c r="O59" i="4"/>
  <c r="P59" i="4"/>
  <c r="Q59" i="4"/>
  <c r="R59" i="4"/>
  <c r="S59" i="4"/>
  <c r="T59" i="4"/>
  <c r="U59" i="4"/>
  <c r="V59" i="4"/>
  <c r="K61" i="4"/>
  <c r="M61" i="4"/>
  <c r="N61" i="4"/>
  <c r="O61" i="4"/>
  <c r="P61" i="4"/>
  <c r="Q61" i="4"/>
  <c r="R61" i="4"/>
  <c r="S61" i="4"/>
  <c r="T61" i="4"/>
  <c r="U61" i="4"/>
  <c r="V61" i="4"/>
  <c r="K63" i="4"/>
  <c r="M63" i="4"/>
  <c r="N63" i="4"/>
  <c r="O63" i="4"/>
  <c r="P63" i="4"/>
  <c r="Q63" i="4"/>
  <c r="R63" i="4"/>
  <c r="S63" i="4"/>
  <c r="T63" i="4"/>
  <c r="U63" i="4"/>
  <c r="V63" i="4"/>
  <c r="K65" i="4"/>
  <c r="M65" i="4"/>
  <c r="N65" i="4"/>
  <c r="O65" i="4"/>
  <c r="P65" i="4"/>
  <c r="Q65" i="4"/>
  <c r="R65" i="4"/>
  <c r="S65" i="4"/>
  <c r="T65" i="4"/>
  <c r="U65" i="4"/>
  <c r="V65" i="4"/>
  <c r="K67" i="4"/>
  <c r="M67" i="4"/>
  <c r="N67" i="4"/>
  <c r="O67" i="4"/>
  <c r="P67" i="4"/>
  <c r="Q67" i="4"/>
  <c r="R67" i="4"/>
  <c r="S67" i="4"/>
  <c r="T67" i="4"/>
  <c r="U67" i="4"/>
  <c r="V67" i="4"/>
  <c r="K69" i="4"/>
  <c r="M69" i="4"/>
  <c r="N69" i="4"/>
  <c r="O69" i="4"/>
  <c r="P69" i="4"/>
  <c r="Q69" i="4"/>
  <c r="R69" i="4"/>
  <c r="S69" i="4"/>
  <c r="T69" i="4"/>
  <c r="U69" i="4"/>
  <c r="V69" i="4"/>
  <c r="K71" i="4"/>
  <c r="M71" i="4"/>
  <c r="N71" i="4"/>
  <c r="O71" i="4"/>
  <c r="P71" i="4"/>
  <c r="Q71" i="4"/>
  <c r="R71" i="4"/>
  <c r="S71" i="4"/>
  <c r="T71" i="4"/>
  <c r="U71" i="4"/>
  <c r="V71" i="4"/>
  <c r="K73" i="4"/>
  <c r="M73" i="4"/>
  <c r="N73" i="4"/>
  <c r="O73" i="4"/>
  <c r="P73" i="4"/>
  <c r="Q73" i="4"/>
  <c r="R73" i="4"/>
  <c r="S73" i="4"/>
  <c r="T73" i="4"/>
  <c r="U73" i="4"/>
  <c r="V73" i="4"/>
  <c r="K75" i="4"/>
  <c r="M75" i="4"/>
  <c r="N75" i="4"/>
  <c r="O75" i="4"/>
  <c r="P75" i="4"/>
  <c r="Q75" i="4"/>
  <c r="R75" i="4"/>
  <c r="S75" i="4"/>
  <c r="T75" i="4"/>
  <c r="U75" i="4"/>
  <c r="V75" i="4"/>
  <c r="K77" i="4"/>
  <c r="M77" i="4"/>
  <c r="N77" i="4"/>
  <c r="O77" i="4"/>
  <c r="P77" i="4"/>
  <c r="Q77" i="4"/>
  <c r="R77" i="4"/>
  <c r="S77" i="4"/>
  <c r="T77" i="4"/>
  <c r="U77" i="4"/>
  <c r="V77" i="4"/>
  <c r="K79" i="4"/>
  <c r="M79" i="4"/>
  <c r="N79" i="4"/>
  <c r="O79" i="4"/>
  <c r="P79" i="4"/>
  <c r="Q79" i="4"/>
  <c r="R79" i="4"/>
  <c r="S79" i="4"/>
  <c r="T79" i="4"/>
  <c r="U79" i="4"/>
  <c r="V79" i="4"/>
  <c r="K81" i="4"/>
  <c r="M81" i="4"/>
  <c r="N81" i="4"/>
  <c r="O81" i="4"/>
  <c r="P81" i="4"/>
  <c r="Q81" i="4"/>
  <c r="R81" i="4"/>
  <c r="S81" i="4"/>
  <c r="T81" i="4"/>
  <c r="U81" i="4"/>
  <c r="V81" i="4"/>
  <c r="K83" i="4"/>
  <c r="M83" i="4"/>
  <c r="N83" i="4"/>
  <c r="O83" i="4"/>
  <c r="P83" i="4"/>
  <c r="Q83" i="4"/>
  <c r="R83" i="4"/>
  <c r="S83" i="4"/>
  <c r="T83" i="4"/>
  <c r="U83" i="4"/>
  <c r="V83" i="4"/>
  <c r="K85" i="4"/>
  <c r="M85" i="4"/>
  <c r="N85" i="4"/>
  <c r="O85" i="4"/>
  <c r="P85" i="4"/>
  <c r="Q85" i="4"/>
  <c r="R85" i="4"/>
  <c r="S85" i="4"/>
  <c r="T85" i="4"/>
  <c r="U85" i="4"/>
  <c r="V85" i="4"/>
  <c r="K87" i="4"/>
  <c r="M87" i="4"/>
  <c r="N87" i="4"/>
  <c r="O87" i="4"/>
  <c r="P87" i="4"/>
  <c r="Q87" i="4"/>
  <c r="R87" i="4"/>
  <c r="S87" i="4"/>
  <c r="T87" i="4"/>
  <c r="U87" i="4"/>
  <c r="V87" i="4"/>
  <c r="K89" i="4"/>
  <c r="M89" i="4"/>
  <c r="N89" i="4"/>
  <c r="O89" i="4"/>
  <c r="P89" i="4"/>
  <c r="Q89" i="4"/>
  <c r="R89" i="4"/>
  <c r="S89" i="4"/>
  <c r="T89" i="4"/>
  <c r="U89" i="4"/>
  <c r="V89" i="4"/>
  <c r="K91" i="4"/>
  <c r="M91" i="4"/>
  <c r="N91" i="4"/>
  <c r="O91" i="4"/>
  <c r="P91" i="4"/>
  <c r="Q91" i="4"/>
  <c r="R91" i="4"/>
  <c r="S91" i="4"/>
  <c r="T91" i="4"/>
  <c r="U91" i="4"/>
  <c r="V91" i="4"/>
  <c r="K93" i="4"/>
  <c r="M93" i="4"/>
  <c r="N93" i="4"/>
  <c r="O93" i="4"/>
  <c r="P93" i="4"/>
  <c r="Q93" i="4"/>
  <c r="R93" i="4"/>
  <c r="S93" i="4"/>
  <c r="T93" i="4"/>
  <c r="U93" i="4"/>
  <c r="V93" i="4"/>
  <c r="K95" i="4"/>
  <c r="M95" i="4"/>
  <c r="N95" i="4"/>
  <c r="O95" i="4"/>
  <c r="P95" i="4"/>
  <c r="Q95" i="4"/>
  <c r="R95" i="4"/>
  <c r="S95" i="4"/>
  <c r="T95" i="4"/>
  <c r="U95" i="4"/>
  <c r="V95" i="4"/>
  <c r="K97" i="4"/>
  <c r="M97" i="4"/>
  <c r="N97" i="4"/>
  <c r="O97" i="4"/>
  <c r="P97" i="4"/>
  <c r="Q97" i="4"/>
  <c r="R97" i="4"/>
  <c r="S97" i="4"/>
  <c r="T97" i="4"/>
  <c r="U97" i="4"/>
  <c r="V97" i="4"/>
  <c r="K99" i="4"/>
  <c r="M99" i="4"/>
  <c r="N99" i="4"/>
  <c r="O99" i="4"/>
  <c r="P99" i="4"/>
  <c r="Q99" i="4"/>
  <c r="R99" i="4"/>
  <c r="S99" i="4"/>
  <c r="T99" i="4"/>
  <c r="U99" i="4"/>
  <c r="V99" i="4"/>
  <c r="K101" i="4"/>
  <c r="M101" i="4"/>
  <c r="N101" i="4"/>
  <c r="O101" i="4"/>
  <c r="P101" i="4"/>
  <c r="Q101" i="4"/>
  <c r="R101" i="4"/>
  <c r="S101" i="4"/>
  <c r="T101" i="4"/>
  <c r="U101" i="4"/>
  <c r="V101" i="4"/>
  <c r="K103" i="4"/>
  <c r="M103" i="4"/>
  <c r="N103" i="4"/>
  <c r="O103" i="4"/>
  <c r="P103" i="4"/>
  <c r="Q103" i="4"/>
  <c r="R103" i="4"/>
  <c r="S103" i="4"/>
  <c r="T103" i="4"/>
  <c r="U103" i="4"/>
  <c r="V103" i="4"/>
  <c r="K105" i="4"/>
  <c r="M105" i="4"/>
  <c r="N105" i="4"/>
  <c r="O105" i="4"/>
  <c r="P105" i="4"/>
  <c r="Q105" i="4"/>
  <c r="R105" i="4"/>
  <c r="S105" i="4"/>
  <c r="T105" i="4"/>
  <c r="U105" i="4"/>
  <c r="V105" i="4"/>
  <c r="H55" i="1" l="1"/>
  <c r="H53" i="1"/>
  <c r="H49" i="1"/>
  <c r="H48" i="1"/>
  <c r="H47" i="1"/>
  <c r="H45" i="1"/>
  <c r="H41" i="1"/>
  <c r="H40" i="1"/>
  <c r="H39" i="1"/>
  <c r="H37" i="1"/>
  <c r="H33" i="1"/>
  <c r="H32" i="1"/>
  <c r="H31" i="1"/>
  <c r="H29" i="1"/>
  <c r="H25" i="1"/>
  <c r="H24" i="1"/>
  <c r="H23" i="1"/>
  <c r="H21" i="1"/>
  <c r="H17" i="1"/>
  <c r="H16" i="1"/>
  <c r="H13" i="1"/>
  <c r="H11" i="1"/>
  <c r="H9" i="1"/>
  <c r="H8" i="1"/>
  <c r="H7" i="1"/>
  <c r="H105" i="4"/>
  <c r="H104" i="4" s="1"/>
  <c r="H95" i="4"/>
  <c r="H94" i="4" s="1"/>
  <c r="H93" i="4"/>
  <c r="H92" i="4" s="1"/>
  <c r="H91" i="4"/>
  <c r="H90" i="4" s="1"/>
  <c r="H89" i="4"/>
  <c r="H88" i="4" s="1"/>
  <c r="H85" i="4"/>
  <c r="H84" i="4" s="1"/>
  <c r="H81" i="4"/>
  <c r="H80" i="4" s="1"/>
  <c r="H79" i="4"/>
  <c r="H78" i="4" s="1"/>
  <c r="H77" i="4"/>
  <c r="H76" i="4" s="1"/>
  <c r="H75" i="4"/>
  <c r="H74" i="4" s="1"/>
  <c r="H73" i="4"/>
  <c r="H72" i="4" s="1"/>
  <c r="H69" i="4"/>
  <c r="H68" i="4" s="1"/>
  <c r="H65" i="4"/>
  <c r="H64" i="4" s="1"/>
  <c r="H63" i="4"/>
  <c r="H62" i="4" s="1"/>
  <c r="H61" i="4"/>
  <c r="H60" i="4" s="1"/>
  <c r="H59" i="4"/>
  <c r="H58" i="4" s="1"/>
  <c r="H57" i="4"/>
  <c r="H56" i="4" s="1"/>
  <c r="H49" i="4"/>
  <c r="H48" i="4" s="1"/>
  <c r="H47" i="4"/>
  <c r="H46" i="4" s="1"/>
  <c r="H45" i="4"/>
  <c r="H44" i="4" s="1"/>
  <c r="H43" i="4"/>
  <c r="H42" i="4" s="1"/>
  <c r="H41" i="4"/>
  <c r="H40" i="4" s="1"/>
  <c r="H37" i="4"/>
  <c r="H36" i="4" s="1"/>
  <c r="H33" i="4"/>
  <c r="H32" i="4" s="1"/>
  <c r="H31" i="4"/>
  <c r="H30" i="4" s="1"/>
  <c r="H29" i="4"/>
  <c r="H28" i="4" s="1"/>
  <c r="H27" i="4"/>
  <c r="H26" i="4" s="1"/>
  <c r="H25" i="4"/>
  <c r="H24" i="4" s="1"/>
  <c r="H17" i="4"/>
  <c r="H16" i="4" s="1"/>
  <c r="H15" i="4"/>
  <c r="H14" i="4" s="1"/>
  <c r="H13" i="4"/>
  <c r="H12" i="4" s="1"/>
  <c r="H11" i="4"/>
  <c r="H10" i="4" s="1"/>
  <c r="H9" i="4"/>
  <c r="H8" i="4" s="1"/>
  <c r="H7" i="4"/>
  <c r="H6" i="4" s="1"/>
  <c r="G95" i="4"/>
  <c r="G94" i="4" s="1"/>
  <c r="I95" i="4"/>
  <c r="J95" i="4"/>
  <c r="G97" i="4"/>
  <c r="G96" i="4" s="1"/>
  <c r="H97" i="4"/>
  <c r="H96" i="4" s="1"/>
  <c r="I97" i="4"/>
  <c r="I96" i="4" s="1"/>
  <c r="J97" i="4"/>
  <c r="G99" i="4"/>
  <c r="G98" i="4" s="1"/>
  <c r="H99" i="4"/>
  <c r="H98" i="4" s="1"/>
  <c r="I99" i="4"/>
  <c r="I98" i="4" s="1"/>
  <c r="J99" i="4"/>
  <c r="G101" i="4"/>
  <c r="G100" i="4" s="1"/>
  <c r="H101" i="4"/>
  <c r="H100" i="4" s="1"/>
  <c r="I101" i="4"/>
  <c r="I100" i="4" s="1"/>
  <c r="J101" i="4"/>
  <c r="G103" i="4"/>
  <c r="G102" i="4" s="1"/>
  <c r="H103" i="4"/>
  <c r="H102" i="4" s="1"/>
  <c r="I103" i="4"/>
  <c r="I102" i="4" s="1"/>
  <c r="J103" i="4"/>
  <c r="G105" i="4"/>
  <c r="G104" i="4" s="1"/>
  <c r="I105" i="4"/>
  <c r="I104" i="4" s="1"/>
  <c r="J105" i="4"/>
  <c r="G83" i="4"/>
  <c r="G82" i="4" s="1"/>
  <c r="H83" i="4"/>
  <c r="H82" i="4" s="1"/>
  <c r="I83" i="4"/>
  <c r="I82" i="4" s="1"/>
  <c r="J83" i="4"/>
  <c r="G85" i="4"/>
  <c r="G84" i="4" s="1"/>
  <c r="I85" i="4"/>
  <c r="I84" i="4" s="1"/>
  <c r="J85" i="4"/>
  <c r="G87" i="4"/>
  <c r="G86" i="4" s="1"/>
  <c r="H87" i="4"/>
  <c r="H86" i="4" s="1"/>
  <c r="I87" i="4"/>
  <c r="J87" i="4"/>
  <c r="G89" i="4"/>
  <c r="G88" i="4" s="1"/>
  <c r="I89" i="4"/>
  <c r="I88" i="4" s="1"/>
  <c r="J89" i="4"/>
  <c r="G91" i="4"/>
  <c r="G90" i="4" s="1"/>
  <c r="I91" i="4"/>
  <c r="I90" i="4" s="1"/>
  <c r="J91" i="4"/>
  <c r="G93" i="4"/>
  <c r="G92" i="4" s="1"/>
  <c r="I93" i="4"/>
  <c r="I92" i="4" s="1"/>
  <c r="J93" i="4"/>
  <c r="G75" i="4"/>
  <c r="G74" i="4" s="1"/>
  <c r="I75" i="4"/>
  <c r="I74" i="4" s="1"/>
  <c r="J75" i="4"/>
  <c r="G77" i="4"/>
  <c r="G76" i="4" s="1"/>
  <c r="I77" i="4"/>
  <c r="J77" i="4"/>
  <c r="G79" i="4"/>
  <c r="G78" i="4" s="1"/>
  <c r="I79" i="4"/>
  <c r="I78" i="4" s="1"/>
  <c r="J79" i="4"/>
  <c r="G81" i="4"/>
  <c r="G80" i="4" s="1"/>
  <c r="I81" i="4"/>
  <c r="I80" i="4" s="1"/>
  <c r="J81" i="4"/>
  <c r="G61" i="4"/>
  <c r="G60" i="4" s="1"/>
  <c r="I61" i="4"/>
  <c r="I60" i="4" s="1"/>
  <c r="J61" i="4"/>
  <c r="G63" i="4"/>
  <c r="G62" i="4" s="1"/>
  <c r="I63" i="4"/>
  <c r="I62" i="4" s="1"/>
  <c r="J63" i="4"/>
  <c r="G65" i="4"/>
  <c r="G64" i="4" s="1"/>
  <c r="I65" i="4"/>
  <c r="I64" i="4" s="1"/>
  <c r="J65" i="4"/>
  <c r="G67" i="4"/>
  <c r="G66" i="4" s="1"/>
  <c r="H67" i="4"/>
  <c r="H66" i="4" s="1"/>
  <c r="I67" i="4"/>
  <c r="I66" i="4" s="1"/>
  <c r="J67" i="4"/>
  <c r="G69" i="4"/>
  <c r="G68" i="4" s="1"/>
  <c r="I69" i="4"/>
  <c r="I68" i="4" s="1"/>
  <c r="J69" i="4"/>
  <c r="G71" i="4"/>
  <c r="G70" i="4" s="1"/>
  <c r="H71" i="4"/>
  <c r="H70" i="4" s="1"/>
  <c r="I71" i="4"/>
  <c r="I70" i="4" s="1"/>
  <c r="J71" i="4"/>
  <c r="G73" i="4"/>
  <c r="G72" i="4" s="1"/>
  <c r="I73" i="4"/>
  <c r="I72" i="4" s="1"/>
  <c r="J73" i="4"/>
  <c r="G9" i="4"/>
  <c r="G8" i="4" s="1"/>
  <c r="I9" i="4"/>
  <c r="I8" i="4" s="1"/>
  <c r="J9" i="4"/>
  <c r="G11" i="4"/>
  <c r="G10" i="4" s="1"/>
  <c r="I11" i="4"/>
  <c r="I10" i="4" s="1"/>
  <c r="J11" i="4"/>
  <c r="G13" i="4"/>
  <c r="G12" i="4" s="1"/>
  <c r="I13" i="4"/>
  <c r="I12" i="4" s="1"/>
  <c r="J13" i="4"/>
  <c r="G15" i="4"/>
  <c r="G14" i="4" s="1"/>
  <c r="I15" i="4"/>
  <c r="I14" i="4" s="1"/>
  <c r="J15" i="4"/>
  <c r="G17" i="4"/>
  <c r="G16" i="4" s="1"/>
  <c r="I17" i="4"/>
  <c r="I16" i="4" s="1"/>
  <c r="J17" i="4"/>
  <c r="G19" i="4"/>
  <c r="G18" i="4" s="1"/>
  <c r="H19" i="4"/>
  <c r="H18" i="4" s="1"/>
  <c r="I19" i="4"/>
  <c r="J19" i="4"/>
  <c r="G21" i="4"/>
  <c r="G20" i="4" s="1"/>
  <c r="H21" i="4"/>
  <c r="H20" i="4" s="1"/>
  <c r="I21" i="4"/>
  <c r="I20" i="4" s="1"/>
  <c r="J21" i="4"/>
  <c r="G23" i="4"/>
  <c r="G22" i="4" s="1"/>
  <c r="H23" i="4"/>
  <c r="H22" i="4" s="1"/>
  <c r="I23" i="4"/>
  <c r="I22" i="4" s="1"/>
  <c r="J23" i="4"/>
  <c r="G25" i="4"/>
  <c r="G24" i="4" s="1"/>
  <c r="I25" i="4"/>
  <c r="I24" i="4" s="1"/>
  <c r="J25" i="4"/>
  <c r="G27" i="4"/>
  <c r="G26" i="4" s="1"/>
  <c r="I27" i="4"/>
  <c r="I26" i="4" s="1"/>
  <c r="J27" i="4"/>
  <c r="G29" i="4"/>
  <c r="G28" i="4" s="1"/>
  <c r="I29" i="4"/>
  <c r="J29" i="4"/>
  <c r="G31" i="4"/>
  <c r="G30" i="4" s="1"/>
  <c r="I31" i="4"/>
  <c r="I30" i="4" s="1"/>
  <c r="J31" i="4"/>
  <c r="G33" i="4"/>
  <c r="G32" i="4" s="1"/>
  <c r="I33" i="4"/>
  <c r="I32" i="4" s="1"/>
  <c r="J33" i="4"/>
  <c r="G35" i="4"/>
  <c r="G34" i="4" s="1"/>
  <c r="H35" i="4"/>
  <c r="H34" i="4" s="1"/>
  <c r="I35" i="4"/>
  <c r="I34" i="4" s="1"/>
  <c r="J35" i="4"/>
  <c r="G37" i="4"/>
  <c r="G36" i="4" s="1"/>
  <c r="I37" i="4"/>
  <c r="I36" i="4" s="1"/>
  <c r="J37" i="4"/>
  <c r="G39" i="4"/>
  <c r="G38" i="4" s="1"/>
  <c r="H39" i="4"/>
  <c r="H38" i="4" s="1"/>
  <c r="I39" i="4"/>
  <c r="J39" i="4"/>
  <c r="G41" i="4"/>
  <c r="G40" i="4" s="1"/>
  <c r="I41" i="4"/>
  <c r="I40" i="4" s="1"/>
  <c r="J41" i="4"/>
  <c r="G43" i="4"/>
  <c r="G42" i="4" s="1"/>
  <c r="I43" i="4"/>
  <c r="I42" i="4" s="1"/>
  <c r="J43" i="4"/>
  <c r="G45" i="4"/>
  <c r="G44" i="4" s="1"/>
  <c r="I45" i="4"/>
  <c r="I44" i="4" s="1"/>
  <c r="J45" i="4"/>
  <c r="G47" i="4"/>
  <c r="G46" i="4" s="1"/>
  <c r="I47" i="4"/>
  <c r="I46" i="4" s="1"/>
  <c r="J47" i="4"/>
  <c r="G49" i="4"/>
  <c r="G48" i="4" s="1"/>
  <c r="I49" i="4"/>
  <c r="I48" i="4" s="1"/>
  <c r="J49" i="4"/>
  <c r="G51" i="4"/>
  <c r="G50" i="4" s="1"/>
  <c r="H51" i="4"/>
  <c r="H50" i="4" s="1"/>
  <c r="I51" i="4"/>
  <c r="I50" i="4" s="1"/>
  <c r="J51" i="4"/>
  <c r="G53" i="4"/>
  <c r="G52" i="4" s="1"/>
  <c r="H53" i="4"/>
  <c r="H52" i="4" s="1"/>
  <c r="I53" i="4"/>
  <c r="I52" i="4" s="1"/>
  <c r="J53" i="4"/>
  <c r="G55" i="4"/>
  <c r="G54" i="4" s="1"/>
  <c r="H55" i="4"/>
  <c r="H54" i="4" s="1"/>
  <c r="I55" i="4"/>
  <c r="I54" i="4" s="1"/>
  <c r="J55" i="4"/>
  <c r="G57" i="4"/>
  <c r="G56" i="4" s="1"/>
  <c r="I57" i="4"/>
  <c r="I56" i="4" s="1"/>
  <c r="J57" i="4"/>
  <c r="G59" i="4"/>
  <c r="G58" i="4" s="1"/>
  <c r="I59" i="4"/>
  <c r="I58" i="4" s="1"/>
  <c r="J59" i="4"/>
  <c r="I7" i="4"/>
  <c r="I6" i="4" s="1"/>
  <c r="J7" i="4"/>
  <c r="M7" i="4"/>
  <c r="N7" i="4"/>
  <c r="O7" i="4"/>
  <c r="P7" i="4"/>
  <c r="Q7" i="4"/>
  <c r="R7" i="4"/>
  <c r="S7" i="4"/>
  <c r="T7" i="4"/>
  <c r="U7" i="4"/>
  <c r="V7" i="4"/>
  <c r="G6" i="4"/>
  <c r="I13" i="1"/>
  <c r="I14" i="1"/>
  <c r="I15" i="1"/>
  <c r="I16" i="1"/>
  <c r="I17" i="1"/>
  <c r="I18" i="1"/>
  <c r="G6" i="1"/>
  <c r="H6" i="1"/>
  <c r="I6" i="1"/>
  <c r="G7" i="1"/>
  <c r="I7" i="1"/>
  <c r="G8" i="1"/>
  <c r="I8" i="1"/>
  <c r="G9" i="1"/>
  <c r="I9" i="1"/>
  <c r="G10" i="1"/>
  <c r="H10" i="1"/>
  <c r="I10" i="1"/>
  <c r="G11" i="1"/>
  <c r="I11" i="1"/>
  <c r="G12" i="1"/>
  <c r="H12" i="1"/>
  <c r="I12" i="1"/>
  <c r="G13" i="1"/>
  <c r="G14" i="1"/>
  <c r="H14" i="1"/>
  <c r="G15" i="1"/>
  <c r="H15" i="1"/>
  <c r="G16" i="1"/>
  <c r="G17" i="1"/>
  <c r="G18" i="1"/>
  <c r="H18" i="1"/>
  <c r="G19" i="1"/>
  <c r="H19" i="1"/>
  <c r="I19" i="1"/>
  <c r="G20" i="1"/>
  <c r="H20" i="1"/>
  <c r="I20" i="1"/>
  <c r="G21" i="1"/>
  <c r="I21" i="1"/>
  <c r="G22" i="1"/>
  <c r="H22" i="1"/>
  <c r="I22" i="1"/>
  <c r="G23" i="1"/>
  <c r="I23" i="1"/>
  <c r="G24" i="1"/>
  <c r="I24" i="1"/>
  <c r="G25" i="1"/>
  <c r="I25" i="1"/>
  <c r="G26" i="1"/>
  <c r="H26" i="1"/>
  <c r="I26" i="1"/>
  <c r="G27" i="1"/>
  <c r="H27" i="1"/>
  <c r="I27" i="1"/>
  <c r="G28" i="1"/>
  <c r="H28" i="1"/>
  <c r="I28" i="1"/>
  <c r="G29" i="1"/>
  <c r="I29" i="1"/>
  <c r="G30" i="1"/>
  <c r="H30" i="1"/>
  <c r="I30" i="1"/>
  <c r="G31" i="1"/>
  <c r="I31" i="1"/>
  <c r="G32" i="1"/>
  <c r="I32" i="1"/>
  <c r="G33" i="1"/>
  <c r="I33" i="1"/>
  <c r="G34" i="1"/>
  <c r="H34" i="1"/>
  <c r="I34" i="1"/>
  <c r="G35" i="1"/>
  <c r="H35" i="1"/>
  <c r="I35" i="1"/>
  <c r="G36" i="1"/>
  <c r="H36" i="1"/>
  <c r="I36" i="1"/>
  <c r="G37" i="1"/>
  <c r="I37" i="1"/>
  <c r="G38" i="1"/>
  <c r="H38" i="1"/>
  <c r="I38" i="1"/>
  <c r="G39" i="1"/>
  <c r="I39" i="1"/>
  <c r="G40" i="1"/>
  <c r="I40" i="1"/>
  <c r="G41" i="1"/>
  <c r="I41" i="1"/>
  <c r="G42" i="1"/>
  <c r="H42" i="1"/>
  <c r="I42" i="1"/>
  <c r="G43" i="1"/>
  <c r="H43" i="1"/>
  <c r="I43" i="1"/>
  <c r="G44" i="1"/>
  <c r="H44" i="1"/>
  <c r="I44" i="1"/>
  <c r="G45" i="1"/>
  <c r="I45" i="1"/>
  <c r="G46" i="1"/>
  <c r="H46" i="1"/>
  <c r="I46" i="1"/>
  <c r="G47" i="1"/>
  <c r="I47" i="1"/>
  <c r="G48" i="1"/>
  <c r="I48" i="1"/>
  <c r="G49" i="1"/>
  <c r="I49" i="1"/>
  <c r="G50" i="1"/>
  <c r="H50" i="1"/>
  <c r="I50" i="1"/>
  <c r="G51" i="1"/>
  <c r="H51" i="1"/>
  <c r="I51" i="1"/>
  <c r="G52" i="1"/>
  <c r="H52" i="1"/>
  <c r="I52" i="1"/>
  <c r="G53" i="1"/>
  <c r="I53" i="1"/>
  <c r="G54" i="1"/>
  <c r="H54" i="1"/>
  <c r="I54" i="1"/>
  <c r="G55" i="1"/>
  <c r="I55" i="1"/>
  <c r="N21" i="1" l="1"/>
  <c r="T21" i="1"/>
  <c r="L21" i="1"/>
  <c r="S21" i="1"/>
  <c r="K21" i="1"/>
  <c r="R21" i="1"/>
  <c r="J21" i="1"/>
  <c r="Q21" i="1"/>
  <c r="U21" i="1"/>
  <c r="P21" i="1"/>
  <c r="O21" i="1"/>
  <c r="M21" i="1"/>
  <c r="V52" i="4"/>
  <c r="N52" i="4"/>
  <c r="T52" i="4"/>
  <c r="K52" i="4"/>
  <c r="L52" i="4" s="1"/>
  <c r="S52" i="4"/>
  <c r="J52" i="4"/>
  <c r="R52" i="4"/>
  <c r="Q52" i="4"/>
  <c r="P52" i="4"/>
  <c r="M52" i="4"/>
  <c r="U52" i="4"/>
  <c r="O52" i="4"/>
  <c r="R40" i="1"/>
  <c r="J40" i="1"/>
  <c r="P40" i="1"/>
  <c r="O40" i="1"/>
  <c r="N40" i="1"/>
  <c r="U40" i="1"/>
  <c r="M40" i="1"/>
  <c r="K40" i="1"/>
  <c r="T40" i="1"/>
  <c r="L40" i="1"/>
  <c r="S40" i="1"/>
  <c r="Q40" i="1"/>
  <c r="R24" i="1"/>
  <c r="J24" i="1"/>
  <c r="P24" i="1"/>
  <c r="O24" i="1"/>
  <c r="N24" i="1"/>
  <c r="U24" i="1"/>
  <c r="M24" i="1"/>
  <c r="K24" i="1"/>
  <c r="T24" i="1"/>
  <c r="L24" i="1"/>
  <c r="S24" i="1"/>
  <c r="Q24" i="1"/>
  <c r="R42" i="4"/>
  <c r="P42" i="4"/>
  <c r="O42" i="4"/>
  <c r="V42" i="4"/>
  <c r="N42" i="4"/>
  <c r="U42" i="4"/>
  <c r="M42" i="4"/>
  <c r="T42" i="4"/>
  <c r="K42" i="4"/>
  <c r="S42" i="4"/>
  <c r="Q42" i="4"/>
  <c r="J42" i="4"/>
  <c r="N17" i="1"/>
  <c r="T17" i="1"/>
  <c r="L17" i="1"/>
  <c r="S17" i="1"/>
  <c r="K17" i="1"/>
  <c r="R17" i="1"/>
  <c r="J17" i="1"/>
  <c r="Q17" i="1"/>
  <c r="U17" i="1"/>
  <c r="P17" i="1"/>
  <c r="M17" i="1"/>
  <c r="O17" i="1"/>
  <c r="R46" i="4"/>
  <c r="P46" i="4"/>
  <c r="O46" i="4"/>
  <c r="V46" i="4"/>
  <c r="N46" i="4"/>
  <c r="U46" i="4"/>
  <c r="M46" i="4"/>
  <c r="T46" i="4"/>
  <c r="K46" i="4"/>
  <c r="Q46" i="4"/>
  <c r="S46" i="4"/>
  <c r="J46" i="4"/>
  <c r="V36" i="4"/>
  <c r="N36" i="4"/>
  <c r="T36" i="4"/>
  <c r="K36" i="4"/>
  <c r="L36" i="4" s="1"/>
  <c r="S36" i="4"/>
  <c r="J36" i="4"/>
  <c r="R36" i="4"/>
  <c r="Q36" i="4"/>
  <c r="P36" i="4"/>
  <c r="M36" i="4"/>
  <c r="U36" i="4"/>
  <c r="O36" i="4"/>
  <c r="V104" i="4"/>
  <c r="N104" i="4"/>
  <c r="T104" i="4"/>
  <c r="K104" i="4"/>
  <c r="S104" i="4"/>
  <c r="J104" i="4"/>
  <c r="R104" i="4"/>
  <c r="Q104" i="4"/>
  <c r="P104" i="4"/>
  <c r="U104" i="4"/>
  <c r="O104" i="4"/>
  <c r="M104" i="4"/>
  <c r="N45" i="1"/>
  <c r="T45" i="1"/>
  <c r="L45" i="1"/>
  <c r="S45" i="1"/>
  <c r="K45" i="1"/>
  <c r="R45" i="1"/>
  <c r="J45" i="1"/>
  <c r="Q45" i="1"/>
  <c r="O45" i="1"/>
  <c r="M45" i="1"/>
  <c r="P45" i="1"/>
  <c r="U45" i="1"/>
  <c r="R42" i="1"/>
  <c r="J42" i="1"/>
  <c r="P42" i="1"/>
  <c r="O42" i="1"/>
  <c r="N42" i="1"/>
  <c r="U42" i="1"/>
  <c r="M42" i="1"/>
  <c r="T42" i="1"/>
  <c r="S42" i="1"/>
  <c r="K42" i="1"/>
  <c r="Q42" i="1"/>
  <c r="L42" i="1"/>
  <c r="N29" i="1"/>
  <c r="T29" i="1"/>
  <c r="L29" i="1"/>
  <c r="S29" i="1"/>
  <c r="K29" i="1"/>
  <c r="R29" i="1"/>
  <c r="J29" i="1"/>
  <c r="Q29" i="1"/>
  <c r="O29" i="1"/>
  <c r="M29" i="1"/>
  <c r="U29" i="1"/>
  <c r="P29" i="1"/>
  <c r="R26" i="1"/>
  <c r="J26" i="1"/>
  <c r="P26" i="1"/>
  <c r="O26" i="1"/>
  <c r="N26" i="1"/>
  <c r="U26" i="1"/>
  <c r="M26" i="1"/>
  <c r="T26" i="1"/>
  <c r="K26" i="1"/>
  <c r="S26" i="1"/>
  <c r="Q26" i="1"/>
  <c r="L26" i="1"/>
  <c r="N11" i="1"/>
  <c r="T11" i="1"/>
  <c r="L11" i="1"/>
  <c r="S11" i="1"/>
  <c r="K11" i="1"/>
  <c r="M11" i="1"/>
  <c r="J11" i="1"/>
  <c r="U11" i="1"/>
  <c r="R11" i="1"/>
  <c r="O11" i="1"/>
  <c r="Q11" i="1"/>
  <c r="P11" i="1"/>
  <c r="R16" i="1"/>
  <c r="J16" i="1"/>
  <c r="P16" i="1"/>
  <c r="O16" i="1"/>
  <c r="N16" i="1"/>
  <c r="U16" i="1"/>
  <c r="M16" i="1"/>
  <c r="T16" i="1"/>
  <c r="S16" i="1"/>
  <c r="L16" i="1"/>
  <c r="K16" i="1"/>
  <c r="Q16" i="1"/>
  <c r="R6" i="4"/>
  <c r="P6" i="4"/>
  <c r="O6" i="4"/>
  <c r="V6" i="4"/>
  <c r="N6" i="4"/>
  <c r="U6" i="4"/>
  <c r="M6" i="4"/>
  <c r="T6" i="4"/>
  <c r="K6" i="4"/>
  <c r="S6" i="4"/>
  <c r="Q6" i="4"/>
  <c r="J6" i="4"/>
  <c r="R54" i="4"/>
  <c r="P54" i="4"/>
  <c r="O54" i="4"/>
  <c r="V54" i="4"/>
  <c r="N54" i="4"/>
  <c r="U54" i="4"/>
  <c r="M54" i="4"/>
  <c r="T54" i="4"/>
  <c r="K54" i="4"/>
  <c r="S54" i="4"/>
  <c r="Q54" i="4"/>
  <c r="J54" i="4"/>
  <c r="R50" i="4"/>
  <c r="P50" i="4"/>
  <c r="O50" i="4"/>
  <c r="V50" i="4"/>
  <c r="N50" i="4"/>
  <c r="U50" i="4"/>
  <c r="M50" i="4"/>
  <c r="T50" i="4"/>
  <c r="K50" i="4"/>
  <c r="Q50" i="4"/>
  <c r="J50" i="4"/>
  <c r="S50" i="4"/>
  <c r="V40" i="4"/>
  <c r="N40" i="4"/>
  <c r="T40" i="4"/>
  <c r="K40" i="4"/>
  <c r="S40" i="4"/>
  <c r="J40" i="4"/>
  <c r="R40" i="4"/>
  <c r="Q40" i="4"/>
  <c r="P40" i="4"/>
  <c r="U40" i="4"/>
  <c r="M40" i="4"/>
  <c r="O40" i="4"/>
  <c r="V72" i="4"/>
  <c r="N72" i="4"/>
  <c r="T72" i="4"/>
  <c r="K72" i="4"/>
  <c r="L72" i="4" s="1"/>
  <c r="S72" i="4"/>
  <c r="J72" i="4"/>
  <c r="R72" i="4"/>
  <c r="Q72" i="4"/>
  <c r="P72" i="4"/>
  <c r="U72" i="4"/>
  <c r="M72" i="4"/>
  <c r="O72" i="4"/>
  <c r="R74" i="4"/>
  <c r="P74" i="4"/>
  <c r="O74" i="4"/>
  <c r="V74" i="4"/>
  <c r="N74" i="4"/>
  <c r="U74" i="4"/>
  <c r="M74" i="4"/>
  <c r="T74" i="4"/>
  <c r="K74" i="4"/>
  <c r="S74" i="4"/>
  <c r="Q74" i="4"/>
  <c r="J74" i="4"/>
  <c r="V84" i="4"/>
  <c r="N84" i="4"/>
  <c r="T84" i="4"/>
  <c r="K84" i="4"/>
  <c r="L84" i="4" s="1"/>
  <c r="S84" i="4"/>
  <c r="J84" i="4"/>
  <c r="R84" i="4"/>
  <c r="Q84" i="4"/>
  <c r="P84" i="4"/>
  <c r="M84" i="4"/>
  <c r="U84" i="4"/>
  <c r="O84" i="4"/>
  <c r="U53" i="1"/>
  <c r="M53" i="1"/>
  <c r="R53" i="1"/>
  <c r="J53" i="1"/>
  <c r="Q53" i="1"/>
  <c r="P53" i="1"/>
  <c r="O53" i="1"/>
  <c r="K53" i="1"/>
  <c r="T53" i="1"/>
  <c r="S53" i="1"/>
  <c r="N53" i="1"/>
  <c r="L53" i="1"/>
  <c r="N43" i="1"/>
  <c r="T43" i="1"/>
  <c r="L43" i="1"/>
  <c r="S43" i="1"/>
  <c r="K43" i="1"/>
  <c r="R43" i="1"/>
  <c r="J43" i="1"/>
  <c r="Q43" i="1"/>
  <c r="P43" i="1"/>
  <c r="O43" i="1"/>
  <c r="M43" i="1"/>
  <c r="U43" i="1"/>
  <c r="N27" i="1"/>
  <c r="T27" i="1"/>
  <c r="L27" i="1"/>
  <c r="S27" i="1"/>
  <c r="K27" i="1"/>
  <c r="R27" i="1"/>
  <c r="J27" i="1"/>
  <c r="Q27" i="1"/>
  <c r="P27" i="1"/>
  <c r="O27" i="1"/>
  <c r="U27" i="1"/>
  <c r="M27" i="1"/>
  <c r="N9" i="1"/>
  <c r="T9" i="1"/>
  <c r="L9" i="1"/>
  <c r="S9" i="1"/>
  <c r="K9" i="1"/>
  <c r="J9" i="1"/>
  <c r="R9" i="1"/>
  <c r="M9" i="1"/>
  <c r="U9" i="1"/>
  <c r="Q9" i="1"/>
  <c r="O9" i="1"/>
  <c r="P9" i="1"/>
  <c r="U49" i="1"/>
  <c r="N49" i="1"/>
  <c r="T49" i="1"/>
  <c r="L49" i="1"/>
  <c r="S49" i="1"/>
  <c r="K49" i="1"/>
  <c r="R49" i="1"/>
  <c r="J49" i="1"/>
  <c r="Q49" i="1"/>
  <c r="P49" i="1"/>
  <c r="O49" i="1"/>
  <c r="M49" i="1"/>
  <c r="N39" i="1"/>
  <c r="T39" i="1"/>
  <c r="L39" i="1"/>
  <c r="S39" i="1"/>
  <c r="K39" i="1"/>
  <c r="R39" i="1"/>
  <c r="J39" i="1"/>
  <c r="Q39" i="1"/>
  <c r="U39" i="1"/>
  <c r="O39" i="1"/>
  <c r="M39" i="1"/>
  <c r="P39" i="1"/>
  <c r="N33" i="1"/>
  <c r="T33" i="1"/>
  <c r="L33" i="1"/>
  <c r="S33" i="1"/>
  <c r="K33" i="1"/>
  <c r="R33" i="1"/>
  <c r="J33" i="1"/>
  <c r="Q33" i="1"/>
  <c r="U33" i="1"/>
  <c r="M33" i="1"/>
  <c r="P33" i="1"/>
  <c r="O33" i="1"/>
  <c r="N23" i="1"/>
  <c r="T23" i="1"/>
  <c r="L23" i="1"/>
  <c r="S23" i="1"/>
  <c r="K23" i="1"/>
  <c r="R23" i="1"/>
  <c r="J23" i="1"/>
  <c r="Q23" i="1"/>
  <c r="U23" i="1"/>
  <c r="O23" i="1"/>
  <c r="M23" i="1"/>
  <c r="P23" i="1"/>
  <c r="R8" i="1"/>
  <c r="P8" i="1"/>
  <c r="O8" i="1"/>
  <c r="K8" i="1"/>
  <c r="U8" i="1"/>
  <c r="S8" i="1"/>
  <c r="Q8" i="1"/>
  <c r="N8" i="1"/>
  <c r="J8" i="1"/>
  <c r="T8" i="1"/>
  <c r="M8" i="1"/>
  <c r="L8" i="1"/>
  <c r="V12" i="4"/>
  <c r="N12" i="4"/>
  <c r="T12" i="4"/>
  <c r="K12" i="4"/>
  <c r="L12" i="4" s="1"/>
  <c r="S12" i="4"/>
  <c r="J12" i="4"/>
  <c r="R12" i="4"/>
  <c r="Q12" i="4"/>
  <c r="P12" i="4"/>
  <c r="U12" i="4"/>
  <c r="O12" i="4"/>
  <c r="M12" i="4"/>
  <c r="V68" i="4"/>
  <c r="N68" i="4"/>
  <c r="T68" i="4"/>
  <c r="K68" i="4"/>
  <c r="L68" i="4" s="1"/>
  <c r="S68" i="4"/>
  <c r="J68" i="4"/>
  <c r="R68" i="4"/>
  <c r="Q68" i="4"/>
  <c r="P68" i="4"/>
  <c r="M68" i="4"/>
  <c r="U68" i="4"/>
  <c r="O68" i="4"/>
  <c r="V80" i="4"/>
  <c r="N80" i="4"/>
  <c r="T80" i="4"/>
  <c r="K80" i="4"/>
  <c r="L80" i="4" s="1"/>
  <c r="S80" i="4"/>
  <c r="J80" i="4"/>
  <c r="R80" i="4"/>
  <c r="Q80" i="4"/>
  <c r="P80" i="4"/>
  <c r="U80" i="4"/>
  <c r="O80" i="4"/>
  <c r="M80" i="4"/>
  <c r="Q54" i="1"/>
  <c r="O54" i="1"/>
  <c r="N54" i="1"/>
  <c r="U54" i="1"/>
  <c r="M54" i="1"/>
  <c r="T54" i="1"/>
  <c r="L54" i="1"/>
  <c r="S54" i="1"/>
  <c r="K54" i="1"/>
  <c r="P54" i="1"/>
  <c r="J54" i="1"/>
  <c r="R54" i="1"/>
  <c r="U51" i="1"/>
  <c r="M51" i="1"/>
  <c r="R51" i="1"/>
  <c r="Q51" i="1"/>
  <c r="P51" i="1"/>
  <c r="O51" i="1"/>
  <c r="L51" i="1"/>
  <c r="J51" i="1"/>
  <c r="T51" i="1"/>
  <c r="S51" i="1"/>
  <c r="N51" i="1"/>
  <c r="K51" i="1"/>
  <c r="R48" i="1"/>
  <c r="J48" i="1"/>
  <c r="P48" i="1"/>
  <c r="O48" i="1"/>
  <c r="N48" i="1"/>
  <c r="U48" i="1"/>
  <c r="M48" i="1"/>
  <c r="T48" i="1"/>
  <c r="S48" i="1"/>
  <c r="L48" i="1"/>
  <c r="K48" i="1"/>
  <c r="Q48" i="1"/>
  <c r="R38" i="1"/>
  <c r="J38" i="1"/>
  <c r="P38" i="1"/>
  <c r="O38" i="1"/>
  <c r="N38" i="1"/>
  <c r="U38" i="1"/>
  <c r="M38" i="1"/>
  <c r="L38" i="1"/>
  <c r="K38" i="1"/>
  <c r="T38" i="1"/>
  <c r="Q38" i="1"/>
  <c r="S38" i="1"/>
  <c r="N35" i="1"/>
  <c r="T35" i="1"/>
  <c r="L35" i="1"/>
  <c r="S35" i="1"/>
  <c r="K35" i="1"/>
  <c r="R35" i="1"/>
  <c r="J35" i="1"/>
  <c r="Q35" i="1"/>
  <c r="U35" i="1"/>
  <c r="P35" i="1"/>
  <c r="O35" i="1"/>
  <c r="M35" i="1"/>
  <c r="R32" i="1"/>
  <c r="J32" i="1"/>
  <c r="P32" i="1"/>
  <c r="O32" i="1"/>
  <c r="N32" i="1"/>
  <c r="U32" i="1"/>
  <c r="M32" i="1"/>
  <c r="T32" i="1"/>
  <c r="S32" i="1"/>
  <c r="L32" i="1"/>
  <c r="K32" i="1"/>
  <c r="Q32" i="1"/>
  <c r="R22" i="1"/>
  <c r="J22" i="1"/>
  <c r="P22" i="1"/>
  <c r="O22" i="1"/>
  <c r="N22" i="1"/>
  <c r="U22" i="1"/>
  <c r="M22" i="1"/>
  <c r="L22" i="1"/>
  <c r="K22" i="1"/>
  <c r="T22" i="1"/>
  <c r="Q22" i="1"/>
  <c r="S22" i="1"/>
  <c r="N19" i="1"/>
  <c r="T19" i="1"/>
  <c r="L19" i="1"/>
  <c r="S19" i="1"/>
  <c r="K19" i="1"/>
  <c r="R19" i="1"/>
  <c r="J19" i="1"/>
  <c r="Q19" i="1"/>
  <c r="U19" i="1"/>
  <c r="P19" i="1"/>
  <c r="O19" i="1"/>
  <c r="M19" i="1"/>
  <c r="O7" i="1"/>
  <c r="N7" i="1"/>
  <c r="M7" i="1"/>
  <c r="T7" i="1"/>
  <c r="L7" i="1"/>
  <c r="S7" i="1"/>
  <c r="K7" i="1"/>
  <c r="R7" i="1"/>
  <c r="P7" i="1"/>
  <c r="J7" i="1"/>
  <c r="Q7" i="1"/>
  <c r="U7" i="1"/>
  <c r="N15" i="1"/>
  <c r="T15" i="1"/>
  <c r="L15" i="1"/>
  <c r="S15" i="1"/>
  <c r="K15" i="1"/>
  <c r="P15" i="1"/>
  <c r="O15" i="1"/>
  <c r="M15" i="1"/>
  <c r="J15" i="1"/>
  <c r="Q15" i="1"/>
  <c r="U15" i="1"/>
  <c r="R15" i="1"/>
  <c r="R30" i="4"/>
  <c r="P30" i="4"/>
  <c r="O30" i="4"/>
  <c r="V30" i="4"/>
  <c r="N30" i="4"/>
  <c r="U30" i="4"/>
  <c r="M30" i="4"/>
  <c r="T30" i="4"/>
  <c r="K30" i="4"/>
  <c r="Q30" i="4"/>
  <c r="S30" i="4"/>
  <c r="J30" i="4"/>
  <c r="V20" i="4"/>
  <c r="N20" i="4"/>
  <c r="T20" i="4"/>
  <c r="K20" i="4"/>
  <c r="L20" i="4" s="1"/>
  <c r="S20" i="4"/>
  <c r="J20" i="4"/>
  <c r="R20" i="4"/>
  <c r="Q20" i="4"/>
  <c r="P20" i="4"/>
  <c r="M20" i="4"/>
  <c r="U20" i="4"/>
  <c r="O20" i="4"/>
  <c r="V16" i="4"/>
  <c r="N16" i="4"/>
  <c r="T16" i="4"/>
  <c r="K16" i="4"/>
  <c r="L16" i="4" s="1"/>
  <c r="S16" i="4"/>
  <c r="J16" i="4"/>
  <c r="R16" i="4"/>
  <c r="Q16" i="4"/>
  <c r="P16" i="4"/>
  <c r="U16" i="4"/>
  <c r="O16" i="4"/>
  <c r="M16" i="4"/>
  <c r="R62" i="4"/>
  <c r="P62" i="4"/>
  <c r="O62" i="4"/>
  <c r="V62" i="4"/>
  <c r="N62" i="4"/>
  <c r="U62" i="4"/>
  <c r="M62" i="4"/>
  <c r="T62" i="4"/>
  <c r="K62" i="4"/>
  <c r="Q62" i="4"/>
  <c r="J62" i="4"/>
  <c r="S62" i="4"/>
  <c r="V88" i="4"/>
  <c r="N88" i="4"/>
  <c r="T88" i="4"/>
  <c r="K88" i="4"/>
  <c r="L88" i="4" s="1"/>
  <c r="S88" i="4"/>
  <c r="J88" i="4"/>
  <c r="R88" i="4"/>
  <c r="Q88" i="4"/>
  <c r="P88" i="4"/>
  <c r="U88" i="4"/>
  <c r="M88" i="4"/>
  <c r="O88" i="4"/>
  <c r="Q50" i="1"/>
  <c r="U50" i="1"/>
  <c r="M50" i="1"/>
  <c r="T50" i="1"/>
  <c r="S50" i="1"/>
  <c r="K50" i="1"/>
  <c r="R50" i="1"/>
  <c r="P50" i="1"/>
  <c r="O50" i="1"/>
  <c r="N50" i="1"/>
  <c r="L50" i="1"/>
  <c r="J50" i="1"/>
  <c r="R34" i="1"/>
  <c r="J34" i="1"/>
  <c r="P34" i="1"/>
  <c r="O34" i="1"/>
  <c r="N34" i="1"/>
  <c r="U34" i="1"/>
  <c r="M34" i="1"/>
  <c r="S34" i="1"/>
  <c r="Q34" i="1"/>
  <c r="L34" i="1"/>
  <c r="K34" i="1"/>
  <c r="T34" i="1"/>
  <c r="R30" i="1"/>
  <c r="J30" i="1"/>
  <c r="P30" i="1"/>
  <c r="O30" i="1"/>
  <c r="N30" i="1"/>
  <c r="U30" i="1"/>
  <c r="M30" i="1"/>
  <c r="T30" i="1"/>
  <c r="S30" i="1"/>
  <c r="Q30" i="1"/>
  <c r="L30" i="1"/>
  <c r="K30" i="1"/>
  <c r="U55" i="1"/>
  <c r="M55" i="1"/>
  <c r="S55" i="1"/>
  <c r="K55" i="1"/>
  <c r="R55" i="1"/>
  <c r="J55" i="1"/>
  <c r="Q55" i="1"/>
  <c r="P55" i="1"/>
  <c r="O55" i="1"/>
  <c r="L55" i="1"/>
  <c r="T55" i="1"/>
  <c r="N55" i="1"/>
  <c r="R26" i="4"/>
  <c r="P26" i="4"/>
  <c r="O26" i="4"/>
  <c r="V26" i="4"/>
  <c r="N26" i="4"/>
  <c r="U26" i="4"/>
  <c r="M26" i="4"/>
  <c r="T26" i="4"/>
  <c r="K26" i="4"/>
  <c r="S26" i="4"/>
  <c r="Q26" i="4"/>
  <c r="J26" i="4"/>
  <c r="R44" i="1"/>
  <c r="J44" i="1"/>
  <c r="P44" i="1"/>
  <c r="O44" i="1"/>
  <c r="N44" i="1"/>
  <c r="U44" i="1"/>
  <c r="M44" i="1"/>
  <c r="T44" i="1"/>
  <c r="S44" i="1"/>
  <c r="Q44" i="1"/>
  <c r="L44" i="1"/>
  <c r="K44" i="1"/>
  <c r="R14" i="1"/>
  <c r="J14" i="1"/>
  <c r="P14" i="1"/>
  <c r="O14" i="1"/>
  <c r="N14" i="1"/>
  <c r="M14" i="1"/>
  <c r="L14" i="1"/>
  <c r="K14" i="1"/>
  <c r="U14" i="1"/>
  <c r="T14" i="1"/>
  <c r="Q14" i="1"/>
  <c r="S14" i="1"/>
  <c r="R58" i="4"/>
  <c r="P58" i="4"/>
  <c r="O58" i="4"/>
  <c r="V58" i="4"/>
  <c r="N58" i="4"/>
  <c r="U58" i="4"/>
  <c r="M58" i="4"/>
  <c r="T58" i="4"/>
  <c r="K58" i="4"/>
  <c r="S58" i="4"/>
  <c r="Q58" i="4"/>
  <c r="J58" i="4"/>
  <c r="V44" i="4"/>
  <c r="N44" i="4"/>
  <c r="T44" i="4"/>
  <c r="K44" i="4"/>
  <c r="L44" i="4" s="1"/>
  <c r="S44" i="4"/>
  <c r="J44" i="4"/>
  <c r="R44" i="4"/>
  <c r="Q44" i="4"/>
  <c r="P44" i="4"/>
  <c r="U44" i="4"/>
  <c r="O44" i="4"/>
  <c r="M44" i="4"/>
  <c r="R34" i="4"/>
  <c r="P34" i="4"/>
  <c r="O34" i="4"/>
  <c r="V34" i="4"/>
  <c r="N34" i="4"/>
  <c r="U34" i="4"/>
  <c r="M34" i="4"/>
  <c r="T34" i="4"/>
  <c r="K34" i="4"/>
  <c r="Q34" i="4"/>
  <c r="J34" i="4"/>
  <c r="S34" i="4"/>
  <c r="V24" i="4"/>
  <c r="N24" i="4"/>
  <c r="T24" i="4"/>
  <c r="K24" i="4"/>
  <c r="L24" i="4" s="1"/>
  <c r="S24" i="4"/>
  <c r="J24" i="4"/>
  <c r="R24" i="4"/>
  <c r="Q24" i="4"/>
  <c r="P24" i="4"/>
  <c r="U24" i="4"/>
  <c r="M24" i="4"/>
  <c r="O24" i="4"/>
  <c r="R10" i="4"/>
  <c r="P10" i="4"/>
  <c r="O10" i="4"/>
  <c r="V10" i="4"/>
  <c r="N10" i="4"/>
  <c r="U10" i="4"/>
  <c r="M10" i="4"/>
  <c r="T10" i="4"/>
  <c r="K10" i="4"/>
  <c r="S10" i="4"/>
  <c r="Q10" i="4"/>
  <c r="J10" i="4"/>
  <c r="R66" i="4"/>
  <c r="P66" i="4"/>
  <c r="O66" i="4"/>
  <c r="V66" i="4"/>
  <c r="N66" i="4"/>
  <c r="U66" i="4"/>
  <c r="M66" i="4"/>
  <c r="T66" i="4"/>
  <c r="K66" i="4"/>
  <c r="Q66" i="4"/>
  <c r="J66" i="4"/>
  <c r="S66" i="4"/>
  <c r="R78" i="4"/>
  <c r="P78" i="4"/>
  <c r="O78" i="4"/>
  <c r="V78" i="4"/>
  <c r="N78" i="4"/>
  <c r="U78" i="4"/>
  <c r="M78" i="4"/>
  <c r="T78" i="4"/>
  <c r="K78" i="4"/>
  <c r="Q78" i="4"/>
  <c r="S78" i="4"/>
  <c r="J78" i="4"/>
  <c r="R102" i="4"/>
  <c r="P102" i="4"/>
  <c r="O102" i="4"/>
  <c r="V102" i="4"/>
  <c r="N102" i="4"/>
  <c r="U102" i="4"/>
  <c r="M102" i="4"/>
  <c r="T102" i="4"/>
  <c r="K102" i="4"/>
  <c r="S102" i="4"/>
  <c r="Q102" i="4"/>
  <c r="J102" i="4"/>
  <c r="R98" i="4"/>
  <c r="P98" i="4"/>
  <c r="O98" i="4"/>
  <c r="V98" i="4"/>
  <c r="N98" i="4"/>
  <c r="U98" i="4"/>
  <c r="M98" i="4"/>
  <c r="T98" i="4"/>
  <c r="K98" i="4"/>
  <c r="Q98" i="4"/>
  <c r="J98" i="4"/>
  <c r="S98" i="4"/>
  <c r="R46" i="1"/>
  <c r="J46" i="1"/>
  <c r="P46" i="1"/>
  <c r="O46" i="1"/>
  <c r="N46" i="1"/>
  <c r="U46" i="1"/>
  <c r="M46" i="1"/>
  <c r="T46" i="1"/>
  <c r="Q46" i="1"/>
  <c r="L46" i="1"/>
  <c r="S46" i="1"/>
  <c r="K46" i="1"/>
  <c r="R12" i="1"/>
  <c r="J12" i="1"/>
  <c r="P12" i="1"/>
  <c r="O12" i="1"/>
  <c r="M12" i="1"/>
  <c r="L12" i="1"/>
  <c r="U12" i="1"/>
  <c r="T12" i="1"/>
  <c r="S12" i="1"/>
  <c r="K12" i="1"/>
  <c r="Q12" i="1"/>
  <c r="N12" i="1"/>
  <c r="V56" i="4"/>
  <c r="N56" i="4"/>
  <c r="T56" i="4"/>
  <c r="K56" i="4"/>
  <c r="L56" i="4" s="1"/>
  <c r="S56" i="4"/>
  <c r="J56" i="4"/>
  <c r="R56" i="4"/>
  <c r="Q56" i="4"/>
  <c r="P56" i="4"/>
  <c r="U56" i="4"/>
  <c r="M56" i="4"/>
  <c r="O56" i="4"/>
  <c r="R28" i="1"/>
  <c r="J28" i="1"/>
  <c r="P28" i="1"/>
  <c r="O28" i="1"/>
  <c r="N28" i="1"/>
  <c r="U28" i="1"/>
  <c r="M28" i="1"/>
  <c r="T28" i="1"/>
  <c r="S28" i="1"/>
  <c r="Q28" i="1"/>
  <c r="L28" i="1"/>
  <c r="K28" i="1"/>
  <c r="R10" i="1"/>
  <c r="J10" i="1"/>
  <c r="P10" i="1"/>
  <c r="O10" i="1"/>
  <c r="L10" i="1"/>
  <c r="K10" i="1"/>
  <c r="U10" i="1"/>
  <c r="T10" i="1"/>
  <c r="S10" i="1"/>
  <c r="Q10" i="1"/>
  <c r="N10" i="1"/>
  <c r="M10" i="1"/>
  <c r="N47" i="1"/>
  <c r="T47" i="1"/>
  <c r="L47" i="1"/>
  <c r="S47" i="1"/>
  <c r="K47" i="1"/>
  <c r="R47" i="1"/>
  <c r="J47" i="1"/>
  <c r="Q47" i="1"/>
  <c r="M47" i="1"/>
  <c r="O47" i="1"/>
  <c r="U47" i="1"/>
  <c r="P47" i="1"/>
  <c r="N41" i="1"/>
  <c r="T41" i="1"/>
  <c r="L41" i="1"/>
  <c r="S41" i="1"/>
  <c r="K41" i="1"/>
  <c r="R41" i="1"/>
  <c r="J41" i="1"/>
  <c r="Q41" i="1"/>
  <c r="U41" i="1"/>
  <c r="P41" i="1"/>
  <c r="M41" i="1"/>
  <c r="O41" i="1"/>
  <c r="N31" i="1"/>
  <c r="T31" i="1"/>
  <c r="L31" i="1"/>
  <c r="S31" i="1"/>
  <c r="K31" i="1"/>
  <c r="R31" i="1"/>
  <c r="J31" i="1"/>
  <c r="Q31" i="1"/>
  <c r="M31" i="1"/>
  <c r="U31" i="1"/>
  <c r="O31" i="1"/>
  <c r="P31" i="1"/>
  <c r="N25" i="1"/>
  <c r="T25" i="1"/>
  <c r="L25" i="1"/>
  <c r="S25" i="1"/>
  <c r="K25" i="1"/>
  <c r="R25" i="1"/>
  <c r="J25" i="1"/>
  <c r="Q25" i="1"/>
  <c r="U25" i="1"/>
  <c r="P25" i="1"/>
  <c r="M25" i="1"/>
  <c r="O25" i="1"/>
  <c r="S6" i="1"/>
  <c r="K6" i="1"/>
  <c r="P6" i="1"/>
  <c r="O6" i="1"/>
  <c r="N6" i="1"/>
  <c r="U6" i="1"/>
  <c r="R6" i="1"/>
  <c r="T6" i="1"/>
  <c r="Q6" i="1"/>
  <c r="M6" i="1"/>
  <c r="L6" i="1"/>
  <c r="J6" i="1"/>
  <c r="N13" i="1"/>
  <c r="T13" i="1"/>
  <c r="L13" i="1"/>
  <c r="S13" i="1"/>
  <c r="K13" i="1"/>
  <c r="O13" i="1"/>
  <c r="M13" i="1"/>
  <c r="U13" i="1"/>
  <c r="R13" i="1"/>
  <c r="P13" i="1"/>
  <c r="Q13" i="1"/>
  <c r="J13" i="1"/>
  <c r="R70" i="4"/>
  <c r="P70" i="4"/>
  <c r="O70" i="4"/>
  <c r="V70" i="4"/>
  <c r="N70" i="4"/>
  <c r="U70" i="4"/>
  <c r="M70" i="4"/>
  <c r="T70" i="4"/>
  <c r="K70" i="4"/>
  <c r="L70" i="4" s="1"/>
  <c r="S70" i="4"/>
  <c r="Q70" i="4"/>
  <c r="J70" i="4"/>
  <c r="V92" i="4"/>
  <c r="N92" i="4"/>
  <c r="T92" i="4"/>
  <c r="K92" i="4"/>
  <c r="L92" i="4" s="1"/>
  <c r="S92" i="4"/>
  <c r="J92" i="4"/>
  <c r="R92" i="4"/>
  <c r="Q92" i="4"/>
  <c r="P92" i="4"/>
  <c r="U92" i="4"/>
  <c r="O92" i="4"/>
  <c r="M92" i="4"/>
  <c r="R82" i="4"/>
  <c r="P82" i="4"/>
  <c r="O82" i="4"/>
  <c r="V82" i="4"/>
  <c r="N82" i="4"/>
  <c r="U82" i="4"/>
  <c r="M82" i="4"/>
  <c r="T82" i="4"/>
  <c r="K82" i="4"/>
  <c r="Q82" i="4"/>
  <c r="J82" i="4"/>
  <c r="S82" i="4"/>
  <c r="R14" i="4"/>
  <c r="P14" i="4"/>
  <c r="O14" i="4"/>
  <c r="V14" i="4"/>
  <c r="N14" i="4"/>
  <c r="U14" i="4"/>
  <c r="M14" i="4"/>
  <c r="T14" i="4"/>
  <c r="K14" i="4"/>
  <c r="L14" i="4" s="1"/>
  <c r="Q14" i="4"/>
  <c r="S14" i="4"/>
  <c r="J14" i="4"/>
  <c r="V60" i="4"/>
  <c r="N60" i="4"/>
  <c r="T60" i="4"/>
  <c r="K60" i="4"/>
  <c r="L60" i="4" s="1"/>
  <c r="S60" i="4"/>
  <c r="J60" i="4"/>
  <c r="R60" i="4"/>
  <c r="Q60" i="4"/>
  <c r="P60" i="4"/>
  <c r="U60" i="4"/>
  <c r="O60" i="4"/>
  <c r="M60" i="4"/>
  <c r="N37" i="1"/>
  <c r="T37" i="1"/>
  <c r="L37" i="1"/>
  <c r="S37" i="1"/>
  <c r="K37" i="1"/>
  <c r="R37" i="1"/>
  <c r="J37" i="1"/>
  <c r="Q37" i="1"/>
  <c r="U37" i="1"/>
  <c r="P37" i="1"/>
  <c r="O37" i="1"/>
  <c r="M37" i="1"/>
  <c r="V48" i="4"/>
  <c r="N48" i="4"/>
  <c r="T48" i="4"/>
  <c r="K48" i="4"/>
  <c r="L48" i="4" s="1"/>
  <c r="S48" i="4"/>
  <c r="J48" i="4"/>
  <c r="R48" i="4"/>
  <c r="Q48" i="4"/>
  <c r="P48" i="4"/>
  <c r="U48" i="4"/>
  <c r="O48" i="4"/>
  <c r="M48" i="4"/>
  <c r="R22" i="4"/>
  <c r="P22" i="4"/>
  <c r="O22" i="4"/>
  <c r="V22" i="4"/>
  <c r="N22" i="4"/>
  <c r="U22" i="4"/>
  <c r="M22" i="4"/>
  <c r="T22" i="4"/>
  <c r="K22" i="4"/>
  <c r="S22" i="4"/>
  <c r="Q22" i="4"/>
  <c r="J22" i="4"/>
  <c r="V8" i="4"/>
  <c r="N8" i="4"/>
  <c r="T8" i="4"/>
  <c r="K8" i="4"/>
  <c r="L8" i="4" s="1"/>
  <c r="S8" i="4"/>
  <c r="J8" i="4"/>
  <c r="R8" i="4"/>
  <c r="Q8" i="4"/>
  <c r="P8" i="4"/>
  <c r="U8" i="4"/>
  <c r="M8" i="4"/>
  <c r="O8" i="4"/>
  <c r="Q52" i="1"/>
  <c r="N52" i="1"/>
  <c r="U52" i="1"/>
  <c r="M52" i="1"/>
  <c r="T52" i="1"/>
  <c r="L52" i="1"/>
  <c r="S52" i="1"/>
  <c r="K52" i="1"/>
  <c r="P52" i="1"/>
  <c r="O52" i="1"/>
  <c r="J52" i="1"/>
  <c r="R52" i="1"/>
  <c r="R36" i="1"/>
  <c r="J36" i="1"/>
  <c r="P36" i="1"/>
  <c r="O36" i="1"/>
  <c r="N36" i="1"/>
  <c r="U36" i="1"/>
  <c r="M36" i="1"/>
  <c r="Q36" i="1"/>
  <c r="L36" i="1"/>
  <c r="K36" i="1"/>
  <c r="T36" i="1"/>
  <c r="S36" i="1"/>
  <c r="R20" i="1"/>
  <c r="J20" i="1"/>
  <c r="P20" i="1"/>
  <c r="O20" i="1"/>
  <c r="N20" i="1"/>
  <c r="U20" i="1"/>
  <c r="M20" i="1"/>
  <c r="Q20" i="1"/>
  <c r="L20" i="1"/>
  <c r="S20" i="1"/>
  <c r="T20" i="1"/>
  <c r="K20" i="1"/>
  <c r="R18" i="1"/>
  <c r="J18" i="1"/>
  <c r="P18" i="1"/>
  <c r="O18" i="1"/>
  <c r="N18" i="1"/>
  <c r="U18" i="1"/>
  <c r="M18" i="1"/>
  <c r="S18" i="1"/>
  <c r="Q18" i="1"/>
  <c r="K18" i="1"/>
  <c r="L18" i="1"/>
  <c r="T18" i="1"/>
  <c r="V32" i="4"/>
  <c r="N32" i="4"/>
  <c r="T32" i="4"/>
  <c r="K32" i="4"/>
  <c r="L32" i="4" s="1"/>
  <c r="S32" i="4"/>
  <c r="J32" i="4"/>
  <c r="R32" i="4"/>
  <c r="Q32" i="4"/>
  <c r="P32" i="4"/>
  <c r="U32" i="4"/>
  <c r="O32" i="4"/>
  <c r="M32" i="4"/>
  <c r="V64" i="4"/>
  <c r="N64" i="4"/>
  <c r="T64" i="4"/>
  <c r="K64" i="4"/>
  <c r="L64" i="4" s="1"/>
  <c r="S64" i="4"/>
  <c r="J64" i="4"/>
  <c r="R64" i="4"/>
  <c r="Q64" i="4"/>
  <c r="P64" i="4"/>
  <c r="U64" i="4"/>
  <c r="O64" i="4"/>
  <c r="M64" i="4"/>
  <c r="R90" i="4"/>
  <c r="P90" i="4"/>
  <c r="O90" i="4"/>
  <c r="V90" i="4"/>
  <c r="N90" i="4"/>
  <c r="U90" i="4"/>
  <c r="M90" i="4"/>
  <c r="T90" i="4"/>
  <c r="K90" i="4"/>
  <c r="L90" i="4" s="1"/>
  <c r="S90" i="4"/>
  <c r="Q90" i="4"/>
  <c r="J90" i="4"/>
  <c r="V100" i="4"/>
  <c r="N100" i="4"/>
  <c r="T100" i="4"/>
  <c r="K100" i="4"/>
  <c r="L100" i="4" s="1"/>
  <c r="S100" i="4"/>
  <c r="J100" i="4"/>
  <c r="R100" i="4"/>
  <c r="Q100" i="4"/>
  <c r="P100" i="4"/>
  <c r="M100" i="4"/>
  <c r="U100" i="4"/>
  <c r="O100" i="4"/>
  <c r="V96" i="4"/>
  <c r="N96" i="4"/>
  <c r="T96" i="4"/>
  <c r="K96" i="4"/>
  <c r="L96" i="4" s="1"/>
  <c r="S96" i="4"/>
  <c r="J96" i="4"/>
  <c r="R96" i="4"/>
  <c r="Q96" i="4"/>
  <c r="P96" i="4"/>
  <c r="U96" i="4"/>
  <c r="O96" i="4"/>
  <c r="M96" i="4"/>
  <c r="L26" i="4"/>
  <c r="L104" i="4"/>
  <c r="L54" i="4"/>
  <c r="L50" i="4"/>
  <c r="L40" i="4"/>
  <c r="L74" i="4"/>
  <c r="L46" i="4"/>
  <c r="L30" i="4"/>
  <c r="L62" i="4"/>
  <c r="L58" i="4"/>
  <c r="L34" i="4"/>
  <c r="L10" i="4"/>
  <c r="L66" i="4"/>
  <c r="L78" i="4"/>
  <c r="L102" i="4"/>
  <c r="L98" i="4"/>
  <c r="L82" i="4"/>
  <c r="L42" i="4"/>
  <c r="L22" i="4"/>
  <c r="I86" i="4"/>
  <c r="I38" i="4"/>
  <c r="I76" i="4"/>
  <c r="I28" i="4"/>
  <c r="I18" i="4"/>
  <c r="I94" i="4"/>
  <c r="B14" i="1"/>
  <c r="B14" i="4" s="1"/>
  <c r="B15" i="1"/>
  <c r="B15" i="4" s="1"/>
  <c r="K7" i="4"/>
  <c r="L6" i="4" s="1"/>
  <c r="R18" i="4" l="1"/>
  <c r="P18" i="4"/>
  <c r="O18" i="4"/>
  <c r="V18" i="4"/>
  <c r="N18" i="4"/>
  <c r="U18" i="4"/>
  <c r="M18" i="4"/>
  <c r="T18" i="4"/>
  <c r="K18" i="4"/>
  <c r="L18" i="4" s="1"/>
  <c r="Q18" i="4"/>
  <c r="J18" i="4"/>
  <c r="S18" i="4"/>
  <c r="V28" i="4"/>
  <c r="N28" i="4"/>
  <c r="T28" i="4"/>
  <c r="K28" i="4"/>
  <c r="L28" i="4" s="1"/>
  <c r="S28" i="4"/>
  <c r="J28" i="4"/>
  <c r="R28" i="4"/>
  <c r="Q28" i="4"/>
  <c r="P28" i="4"/>
  <c r="U28" i="4"/>
  <c r="O28" i="4"/>
  <c r="M28" i="4"/>
  <c r="R94" i="4"/>
  <c r="P94" i="4"/>
  <c r="O94" i="4"/>
  <c r="V94" i="4"/>
  <c r="N94" i="4"/>
  <c r="U94" i="4"/>
  <c r="M94" i="4"/>
  <c r="T94" i="4"/>
  <c r="K94" i="4"/>
  <c r="L94" i="4" s="1"/>
  <c r="Q94" i="4"/>
  <c r="S94" i="4"/>
  <c r="J94" i="4"/>
  <c r="V76" i="4"/>
  <c r="N76" i="4"/>
  <c r="T76" i="4"/>
  <c r="K76" i="4"/>
  <c r="L76" i="4" s="1"/>
  <c r="S76" i="4"/>
  <c r="J76" i="4"/>
  <c r="R76" i="4"/>
  <c r="Q76" i="4"/>
  <c r="P76" i="4"/>
  <c r="U76" i="4"/>
  <c r="O76" i="4"/>
  <c r="M76" i="4"/>
  <c r="R38" i="4"/>
  <c r="P38" i="4"/>
  <c r="O38" i="4"/>
  <c r="V38" i="4"/>
  <c r="N38" i="4"/>
  <c r="U38" i="4"/>
  <c r="M38" i="4"/>
  <c r="T38" i="4"/>
  <c r="K38" i="4"/>
  <c r="L38" i="4" s="1"/>
  <c r="S38" i="4"/>
  <c r="Q38" i="4"/>
  <c r="J38" i="4"/>
  <c r="R86" i="4"/>
  <c r="P86" i="4"/>
  <c r="O86" i="4"/>
  <c r="V86" i="4"/>
  <c r="N86" i="4"/>
  <c r="U86" i="4"/>
  <c r="M86" i="4"/>
  <c r="T86" i="4"/>
  <c r="K86" i="4"/>
  <c r="L86" i="4" s="1"/>
  <c r="S86" i="4"/>
  <c r="Q86" i="4"/>
  <c r="J86" i="4"/>
  <c r="B8" i="1"/>
  <c r="B8" i="4" s="1"/>
  <c r="B7" i="1"/>
  <c r="B7" i="4" s="1"/>
  <c r="D9" i="1"/>
  <c r="D9" i="4" s="1"/>
</calcChain>
</file>

<file path=xl/sharedStrings.xml><?xml version="1.0" encoding="utf-8"?>
<sst xmlns="http://schemas.openxmlformats.org/spreadsheetml/2006/main" count="3066" uniqueCount="294">
  <si>
    <t>VAGUE 1</t>
  </si>
  <si>
    <t>Ecoutes reçu</t>
  </si>
  <si>
    <t>Ecoutes à realiser</t>
  </si>
  <si>
    <t>QD TP</t>
  </si>
  <si>
    <t>MONO</t>
  </si>
  <si>
    <t>DUO</t>
  </si>
  <si>
    <t>VAGUE 2</t>
  </si>
  <si>
    <t>VAGUE 3</t>
  </si>
  <si>
    <t>Nom Prénom</t>
  </si>
  <si>
    <t>Date</t>
  </si>
  <si>
    <t>Identifiant Appel</t>
  </si>
  <si>
    <t>Nom de l'évaluateur</t>
  </si>
  <si>
    <t>Moyenne pondérée</t>
  </si>
  <si>
    <t>Découverte des attentes</t>
  </si>
  <si>
    <t>Conclusion du contact</t>
  </si>
  <si>
    <t>Prise de congé</t>
  </si>
  <si>
    <t>Pertinence de la réponse</t>
  </si>
  <si>
    <t>Historisation d'appel</t>
  </si>
  <si>
    <t>Promotion du selfcare</t>
  </si>
  <si>
    <t>Discours et attitude</t>
  </si>
  <si>
    <t>Directivité</t>
  </si>
  <si>
    <t>Empathie</t>
  </si>
  <si>
    <t>Accueil du client</t>
  </si>
  <si>
    <t>Pondération</t>
  </si>
  <si>
    <t>TP</t>
  </si>
  <si>
    <t>CONSEILLER 1</t>
  </si>
  <si>
    <t>VAGUE</t>
  </si>
  <si>
    <t>DATE</t>
  </si>
  <si>
    <t>Partiel</t>
  </si>
  <si>
    <t>Non acquis</t>
  </si>
  <si>
    <t>RECHERCHE DANS DATA VIA Identifiant Appel N° 1</t>
  </si>
  <si>
    <t>REPORT DES DONNEES  N° 1</t>
  </si>
  <si>
    <t>RECHERCHE DANS DATA VIA Identifiant Appel N° 2</t>
  </si>
  <si>
    <t>REPORT DES DONNEES  N° 2</t>
  </si>
  <si>
    <t>RECHERCHE DANS DATA VIA Identifiant Appel N° 3</t>
  </si>
  <si>
    <t>REPORT DES DONNEES  N° 3</t>
  </si>
  <si>
    <t>RECHERCHE DANS DATA VIA Identifiant Appel N° 4</t>
  </si>
  <si>
    <t>REPORT DES DONNEES  N° 4</t>
  </si>
  <si>
    <t>RECHERCHE DANS DATA VIA Identifiant Appel N° 5</t>
  </si>
  <si>
    <t>REPORT DES DONNEES  N° 5</t>
  </si>
  <si>
    <t>RECHERCHE DANS DATA VIA Identifiant Appel N° 6</t>
  </si>
  <si>
    <t>REPORT DES DONNEES  N° 6</t>
  </si>
  <si>
    <t>RECHERCHE DANS DATA VIA Identifiant Appel N° 7</t>
  </si>
  <si>
    <t>REPORT DES DONNEES  N° 7</t>
  </si>
  <si>
    <t>RECHERCHE DANS DATA VIA Identifiant Appel N° 8</t>
  </si>
  <si>
    <t>REPORT DES DONNEES  N° 8</t>
  </si>
  <si>
    <t>RECHERCHE DANS DATA VIA Identifiant Appel N° 9</t>
  </si>
  <si>
    <t>REPORT DES DONNEES  N° 9</t>
  </si>
  <si>
    <t>RECHERCHE DANS DATA VIA Identifiant Appel N° 10</t>
  </si>
  <si>
    <t>REPORT DES DONNEES  N° 10</t>
  </si>
  <si>
    <t>RECHERCHE DANS DATA VIA Identifiant Appel N° 11</t>
  </si>
  <si>
    <t>REPORT DES DONNEES  N° 11</t>
  </si>
  <si>
    <t>RECHERCHE DANS DATA VIA Identifiant Appel N° 12</t>
  </si>
  <si>
    <t>REPORT DES DONNEES  N° 12</t>
  </si>
  <si>
    <t>RECHERCHE DANS DATA VIA Identifiant Appel N° 13</t>
  </si>
  <si>
    <t>REPORT DES DONNEES  N° 13</t>
  </si>
  <si>
    <t>RECHERCHE DANS DATA VIA Identifiant Appel N° 14</t>
  </si>
  <si>
    <t>REPORT DES DONNEES  N° 14</t>
  </si>
  <si>
    <t>RECHERCHE DANS DATA VIA Identifiant Appel N° 15</t>
  </si>
  <si>
    <t>REPORT DES DONNEES  N° 15</t>
  </si>
  <si>
    <t>RECHERCHE DANS DATA VIA Identifiant Appel N° 16</t>
  </si>
  <si>
    <t>REPORT DES DONNEES  N° 16</t>
  </si>
  <si>
    <t>RECHERCHE DANS DATA VIA Identifiant Appel N° 17</t>
  </si>
  <si>
    <t>REPORT DES DONNEES  N° 17</t>
  </si>
  <si>
    <t>RECHERCHE DANS DATA VIA Identifiant Appel N° 18</t>
  </si>
  <si>
    <t>REPORT DES DONNEES  N° 18</t>
  </si>
  <si>
    <t>RECHERCHE DANS DATA VIA Identifiant Appel N° 19</t>
  </si>
  <si>
    <t>REPORT DES DONNEES  N° 19</t>
  </si>
  <si>
    <t>RECHERCHE DANS DATA VIA Identifiant Appel N° 20</t>
  </si>
  <si>
    <t>REPORT DES DONNEES  N° 20</t>
  </si>
  <si>
    <t>RECHERCHE DANS DATA VIA Identifiant Appel N° 21</t>
  </si>
  <si>
    <t>REPORT DES DONNEES  N° 21</t>
  </si>
  <si>
    <t>RECHERCHE DANS DATA VIA Identifiant Appel N° 22</t>
  </si>
  <si>
    <t>REPORT DES DONNEES  N° 22</t>
  </si>
  <si>
    <t>RECHERCHE DANS DATA VIA Identifiant Appel N° 23</t>
  </si>
  <si>
    <t>REPORT DES DONNEES  N° 23</t>
  </si>
  <si>
    <t>RECHERCHE DANS DATA VIA Identifiant Appel N° 24</t>
  </si>
  <si>
    <t>REPORT DES DONNEES  N° 24</t>
  </si>
  <si>
    <t>RECHERCHE DANS DATA VIA Identifiant Appel N° 25</t>
  </si>
  <si>
    <t>REPORT DES DONNEES  N° 25</t>
  </si>
  <si>
    <t>RECHERCHE DANS DATA VIA Identifiant Appel N° 26</t>
  </si>
  <si>
    <t>REPORT DES DONNEES  N° 26</t>
  </si>
  <si>
    <t>RECHERCHE DANS DATA VIA Identifiant Appel N° 27</t>
  </si>
  <si>
    <t>REPORT DES DONNEES  N° 27</t>
  </si>
  <si>
    <t>RECHERCHE DANS DATA VIA Identifiant Appel N° 28</t>
  </si>
  <si>
    <t>REPORT DES DONNEES  N° 28</t>
  </si>
  <si>
    <t>RECHERCHE DANS DATA VIA Identifiant Appel N° 29</t>
  </si>
  <si>
    <t>REPORT DES DONNEES  N° 29</t>
  </si>
  <si>
    <t>RECHERCHE DANS DATA VIA Identifiant Appel N° 30</t>
  </si>
  <si>
    <t>REPORT DES DONNEES  N° 30</t>
  </si>
  <si>
    <t>RECHERCHE DANS DATA VIA Identifiant Appel N° 31</t>
  </si>
  <si>
    <t>REPORT DES DONNEES  N° 31</t>
  </si>
  <si>
    <t>RECHERCHE DANS DATA VIA Identifiant Appel N° 32</t>
  </si>
  <si>
    <t>REPORT DES DONNEES  N° 32</t>
  </si>
  <si>
    <t>RECHERCHE DANS DATA VIA Identifiant Appel N° 33</t>
  </si>
  <si>
    <t>REPORT DES DONNEES  N° 33</t>
  </si>
  <si>
    <t>RECHERCHE DANS DATA VIA Identifiant Appel N° 34</t>
  </si>
  <si>
    <t>REPORT DES DONNEES  N° 34</t>
  </si>
  <si>
    <t>RECHERCHE DANS DATA VIA Identifiant Appel N° 35</t>
  </si>
  <si>
    <t>REPORT DES DONNEES  N° 35</t>
  </si>
  <si>
    <t>RECHERCHE DANS DATA VIA Identifiant Appel N° 36</t>
  </si>
  <si>
    <t>REPORT DES DONNEES  N° 36</t>
  </si>
  <si>
    <t>RECHERCHE DANS DATA VIA Identifiant Appel N° 37</t>
  </si>
  <si>
    <t>REPORT DES DONNEES  N° 37</t>
  </si>
  <si>
    <t>RECHERCHE DANS DATA VIA Identifiant Appel N° 38</t>
  </si>
  <si>
    <t>REPORT DES DONNEES  N° 38</t>
  </si>
  <si>
    <t>RECHERCHE DANS DATA VIA Identifiant Appel N° 39</t>
  </si>
  <si>
    <t>REPORT DES DONNEES  N° 39</t>
  </si>
  <si>
    <t>RECHERCHE DANS DATA VIA Identifiant Appel N° 40</t>
  </si>
  <si>
    <t>REPORT DES DONNEES  N° 40</t>
  </si>
  <si>
    <t>RECHERCHE DANS DATA VIA Identifiant Appel N° 41</t>
  </si>
  <si>
    <t>REPORT DES DONNEES  N° 41</t>
  </si>
  <si>
    <t>RECHERCHE DANS DATA VIA Identifiant Appel N° 42</t>
  </si>
  <si>
    <t>REPORT DES DONNEES  N° 42</t>
  </si>
  <si>
    <t>RECHERCHE DANS DATA VIA Identifiant Appel N° 43</t>
  </si>
  <si>
    <t>REPORT DES DONNEES  N° 43</t>
  </si>
  <si>
    <t>RECHERCHE DANS DATA VIA Identifiant Appel N° 44</t>
  </si>
  <si>
    <t>REPORT DES DONNEES  N° 44</t>
  </si>
  <si>
    <t>RECHERCHE DANS DATA VIA Identifiant Appel N° 45</t>
  </si>
  <si>
    <t>REPORT DES DONNEES  N° 45</t>
  </si>
  <si>
    <t>RECHERCHE DANS DATA VIA Identifiant Appel N° 46</t>
  </si>
  <si>
    <t>REPORT DES DONNEES  N° 46</t>
  </si>
  <si>
    <t>RECHERCHE DANS DATA VIA Identifiant Appel N° 47</t>
  </si>
  <si>
    <t>REPORT DES DONNEES  N° 47</t>
  </si>
  <si>
    <t>RECHERCHE DANS DATA VIA Identifiant Appel N° 48</t>
  </si>
  <si>
    <t>REPORT DES DONNEES  N° 48</t>
  </si>
  <si>
    <t>RECHERCHE DANS DATA VIA Identifiant Appel N° 49</t>
  </si>
  <si>
    <t>REPORT DES DONNEES  N° 49</t>
  </si>
  <si>
    <t>RECHERCHE DANS DATA VIA Identifiant Appel N° 50</t>
  </si>
  <si>
    <t>REPORT DES DONNEES  N° 50</t>
  </si>
  <si>
    <t>Ident, de l’employé</t>
  </si>
  <si>
    <t>Nom de l’employé</t>
  </si>
  <si>
    <t>Nom du programme</t>
  </si>
  <si>
    <t>Ident, du responsable</t>
  </si>
  <si>
    <t>Nom du responsable</t>
  </si>
  <si>
    <t>Ident, l’évaluateur</t>
  </si>
  <si>
    <t>Nom de l’évaluateur</t>
  </si>
  <si>
    <t>Date du suivi</t>
  </si>
  <si>
    <t>Date de création</t>
  </si>
  <si>
    <t>Score NICKEL_AE + AS_V8</t>
  </si>
  <si>
    <t>Score possible NICKEL_AE + AS_V8</t>
  </si>
  <si>
    <t>Score Références de l’appel</t>
  </si>
  <si>
    <t>Score possible références de l’appel</t>
  </si>
  <si>
    <t>S’agit-il d’une écoute</t>
  </si>
  <si>
    <t>Call ref:</t>
  </si>
  <si>
    <t>Quel est le motif d’appel?</t>
  </si>
  <si>
    <t>Score prise en charge et accompagnement du client</t>
  </si>
  <si>
    <t>Score possible prise en charge et accompagnement du client</t>
  </si>
  <si>
    <t>Le conseiller a utilisé une formule d’accueil?</t>
  </si>
  <si>
    <t>La prise de parole est immédiate et n’oblige pas le client a demander «ex:Allo ? »</t>
  </si>
  <si>
    <t>Le ton est professionnel et accueillant</t>
  </si>
  <si>
    <t>La personnalisation est effectué accueil (Ou dans phrase suivante hors prise de congé)</t>
  </si>
  <si>
    <t>Reformulation précise pour les demandes complexes et reprise des termes du client pour demande simple?</t>
  </si>
  <si>
    <t>Le questionnement est pertinent?</t>
  </si>
  <si>
    <t>Le conseiller accompagne le client dans la recherche d’information?</t>
  </si>
  <si>
    <t>Le conseil est conclu avec une synthèse de la réponse et s’assure de répondre à toutes les questions du client?</t>
  </si>
  <si>
    <t>Le conseiller s’assure de la bonne compréhension de la réponse?</t>
  </si>
  <si>
    <t>Le conseiller a suivi une démarche de fidélisation /conseil ( churn Ou opportunités commerciales détectée)</t>
  </si>
  <si>
    <t>Le conseiller réalise une prise de congé courtoise?</t>
  </si>
  <si>
    <t>Le conseiller personnalise la prise de congé avec la civilité et le nom du client?</t>
  </si>
  <si>
    <t>Formule de politesse « excellente journée » /« bonne année »,,,?</t>
  </si>
  <si>
    <t>Score pertinence de la réponse</t>
  </si>
  <si>
    <t>Score possible pertinence de la réponse</t>
  </si>
  <si>
    <t>L’authentification a été réalisée ( Si transmission informations compte client) / Aucune information confidentielle à FPE n’a été communiquée?</t>
  </si>
  <si>
    <t>La réponse apportée est adaptée?</t>
  </si>
  <si>
    <t>La procédure MODOP ont été suivis ( dont self care et top appelant)</t>
  </si>
  <si>
    <t>La qualification KIAMO a été réalisé et est correct</t>
  </si>
  <si>
    <t>Les qualifications zendesk et kiamo Permettent elles un suivi de dossier?</t>
  </si>
  <si>
    <t>Historisation de l’appel</t>
  </si>
  <si>
    <t>Score expérience client</t>
  </si>
  <si>
    <t>Score possible expérience client</t>
  </si>
  <si>
    <t>Le conseiller évoque les fonctionnalités dont a accès le client pour être autonome et ne donne pas la réponse au client?</t>
  </si>
  <si>
    <t>Le conseiller valorise ses fonctionnalités?</t>
  </si>
  <si>
    <t>Les fonctionnalités mises en avant sont adaptés à la demande du clients?</t>
  </si>
  <si>
    <t>Le conseiller met en place une atmosphère agréable et polie?</t>
  </si>
  <si>
    <t>L’échange n’est pas plat et le conseiller apporte de la valeur ajoutée</t>
  </si>
  <si>
    <t>Le conseiller a une posture est un discours adapté est fluide (DIVAS)</t>
  </si>
  <si>
    <t>Le conseiller fait preuve d’écoute active</t>
  </si>
  <si>
    <t>Le conseiller mene l’appel</t>
  </si>
  <si>
    <t>Le conseiller ne coupe pas la parole?</t>
  </si>
  <si>
    <t>Le conseiller ne laisse pas de long silence/blancs?</t>
  </si>
  <si>
    <t>Le conseiller créer un climat de proximité avec son client?</t>
  </si>
  <si>
    <t>Le conseiller fait preuve de compréhension envers le client?</t>
  </si>
  <si>
    <t>ident</t>
  </si>
  <si>
    <t>callref</t>
  </si>
  <si>
    <t>A distance</t>
  </si>
  <si>
    <t>A proximité</t>
  </si>
  <si>
    <t>demande de renseignement</t>
  </si>
  <si>
    <t>OUI</t>
  </si>
  <si>
    <t>Maîtrisé</t>
  </si>
  <si>
    <t>NON</t>
  </si>
  <si>
    <t>Conseiller client xx</t>
  </si>
  <si>
    <t>Tom</t>
  </si>
  <si>
    <t>Pikachu</t>
  </si>
  <si>
    <t>Pokemon</t>
  </si>
  <si>
    <t>Grosminet</t>
  </si>
  <si>
    <t>Popeye</t>
  </si>
  <si>
    <t>Berlioz</t>
  </si>
  <si>
    <t>Billy</t>
  </si>
  <si>
    <t>Azraël</t>
  </si>
  <si>
    <t>Othello</t>
  </si>
  <si>
    <t>Snowbell</t>
  </si>
  <si>
    <t>O’Malley</t>
  </si>
  <si>
    <t>Figaro</t>
  </si>
  <si>
    <t>Oliver</t>
  </si>
  <si>
    <t>Felix</t>
  </si>
  <si>
    <t>Lucifer</t>
  </si>
  <si>
    <t>Olympe</t>
  </si>
  <si>
    <t>Fritz</t>
  </si>
  <si>
    <t>Alphonse</t>
  </si>
  <si>
    <t>Am</t>
  </si>
  <si>
    <t>Rif-Raf</t>
  </si>
  <si>
    <t>Pomponette</t>
  </si>
  <si>
    <t>Vague</t>
  </si>
  <si>
    <t>Delta &gt; 10</t>
  </si>
  <si>
    <t>Nom du conseiller</t>
  </si>
  <si>
    <t>Fait par</t>
  </si>
  <si>
    <t>Call réf</t>
  </si>
  <si>
    <t xml:space="preserve">Etape 1 : </t>
  </si>
  <si>
    <t xml:space="preserve">Etape 2 : </t>
  </si>
  <si>
    <t>Etape 3 :</t>
  </si>
  <si>
    <t xml:space="preserve">Récuperer le tableau "Top 50 MONO"  mis à disposition par la Team Formation  ( voir mail ou filezila) </t>
  </si>
  <si>
    <t>Ouvrir le fichier, Copier les champs du  50 MONO reçu et le coller dans le tableau "parametrage MONO : Saisie des 50 MONO"</t>
  </si>
  <si>
    <t>L'onglet Top 50 Mono mettra automatiquement à jour les champs suivant: Nom Prénom, date, identifiant appel, nom de l'évaluateur</t>
  </si>
  <si>
    <t xml:space="preserve">Guide d'utilisation </t>
  </si>
  <si>
    <t xml:space="preserve">Récuperer les grilles dévaluation du  "Top 50 DUO"  mis à disposition par la Team Formation  ( voir mail ou filezila) </t>
  </si>
  <si>
    <t>Les grilles sont envoyées en 3 vagues pour un total de 50  écoutes</t>
  </si>
  <si>
    <t xml:space="preserve">Les onglets MONO et DUO  ne sont que des vues au global aucunes autres actions sont à réaliser </t>
  </si>
  <si>
    <r>
      <t>Renseigner le paramétrage (onglet "</t>
    </r>
    <r>
      <rPr>
        <b/>
        <sz val="11"/>
        <color rgb="FF002060"/>
        <rFont val="Calibri"/>
        <family val="2"/>
        <scheme val="minor"/>
      </rPr>
      <t>Paramétrage</t>
    </r>
    <r>
      <rPr>
        <sz val="11"/>
        <color rgb="FF002060"/>
        <rFont val="Calibri"/>
        <family val="2"/>
        <scheme val="minor"/>
      </rPr>
      <t xml:space="preserve">") </t>
    </r>
  </si>
  <si>
    <r>
      <t>Ouvrir le fichier, Copier les champs nécessaire du top 50 DUO dans l'onglet "</t>
    </r>
    <r>
      <rPr>
        <b/>
        <sz val="11"/>
        <color rgb="FF002060"/>
        <rFont val="Calibri"/>
        <family val="2"/>
        <scheme val="minor"/>
      </rPr>
      <t>Paramétrage</t>
    </r>
    <r>
      <rPr>
        <sz val="11"/>
        <color rgb="FF002060"/>
        <rFont val="Calibri"/>
        <family val="2"/>
        <scheme val="minor"/>
      </rPr>
      <t>"</t>
    </r>
  </si>
  <si>
    <t>DATA BRUT</t>
  </si>
  <si>
    <t>ouvrir les fichier, selectionner la colonne A, convertir les données, mettre en forme le tableau et selectionner tout puis tranformer les points par des virgules</t>
  </si>
  <si>
    <t xml:space="preserve">compiler les deux tableau en un </t>
  </si>
  <si>
    <t>coller toutes les données dés la deuxieme ligne du tableau de l'onglet "DATA BRUT MONO DUO"</t>
  </si>
  <si>
    <t>Les écoutes seront mises à jour automatiquement sur les onglet "TOP 50 MONO" et "TOP 50 DUO"</t>
  </si>
  <si>
    <t xml:space="preserve">Parametrage </t>
  </si>
  <si>
    <t xml:space="preserve">Mise à jour des tableau top 50 mono et DUO </t>
  </si>
  <si>
    <t>CONSEILLER 2</t>
  </si>
  <si>
    <t>CONSEILLER 3</t>
  </si>
  <si>
    <t>CONSEILLER 4</t>
  </si>
  <si>
    <t>CONSEILLER 5</t>
  </si>
  <si>
    <t>CONSEILLER 6</t>
  </si>
  <si>
    <t>CONSEILLER 7</t>
  </si>
  <si>
    <t>CONSEILLER 8</t>
  </si>
  <si>
    <t>CONSEILLER 9</t>
  </si>
  <si>
    <t>CONSEILLER 10</t>
  </si>
  <si>
    <t>CONSEILLER 11</t>
  </si>
  <si>
    <t>CONSEILLER 12</t>
  </si>
  <si>
    <t>CONSEILLER 13</t>
  </si>
  <si>
    <t>CONSEILLER 14</t>
  </si>
  <si>
    <t>CONSEILLER 15</t>
  </si>
  <si>
    <t>CONSEILLER 16</t>
  </si>
  <si>
    <t>CONSEILLER 17</t>
  </si>
  <si>
    <t>CONSEILLER 18</t>
  </si>
  <si>
    <t>CONSEILLER 19</t>
  </si>
  <si>
    <t>CONSEILLER 20</t>
  </si>
  <si>
    <t>CONSEILLER 21</t>
  </si>
  <si>
    <t>CONSEILLER 22</t>
  </si>
  <si>
    <t>CONSEILLER 23</t>
  </si>
  <si>
    <t>CONSEILLER 24</t>
  </si>
  <si>
    <t>CONSEILLER 25</t>
  </si>
  <si>
    <t>CONSEILLER 26</t>
  </si>
  <si>
    <t>CONSEILLER 27</t>
  </si>
  <si>
    <t>CONSEILLER 28</t>
  </si>
  <si>
    <t>CONSEILLER 29</t>
  </si>
  <si>
    <t>CONSEILLER 30</t>
  </si>
  <si>
    <t>CONSEILLER 31</t>
  </si>
  <si>
    <t>CONSEILLER 32</t>
  </si>
  <si>
    <t>CONSEILLER 33</t>
  </si>
  <si>
    <t>CONSEILLER 34</t>
  </si>
  <si>
    <t>CONSEILLER 35</t>
  </si>
  <si>
    <t>CONSEILLER 36</t>
  </si>
  <si>
    <t>CONSEILLER 37</t>
  </si>
  <si>
    <t>CONSEILLER 38</t>
  </si>
  <si>
    <t>CONSEILLER 39</t>
  </si>
  <si>
    <t>CONSEILLER 40</t>
  </si>
  <si>
    <t>CONSEILLER 41</t>
  </si>
  <si>
    <t>CONSEILLER 42</t>
  </si>
  <si>
    <t>CONSEILLER 43</t>
  </si>
  <si>
    <t>CONSEILLER 44</t>
  </si>
  <si>
    <t>CONSEILLER 45</t>
  </si>
  <si>
    <t>CONSEILLER 46</t>
  </si>
  <si>
    <t>CONSEILLER 47</t>
  </si>
  <si>
    <t>CONSEILLER 48</t>
  </si>
  <si>
    <t>CONSEILLER 49</t>
  </si>
  <si>
    <t>CONSEILLER 50</t>
  </si>
  <si>
    <t>L'onglet Top 50 DUO  mettra automatiquement la ligne dédiée dans l'integralité par conseillers</t>
  </si>
  <si>
    <t>Export de toutes les écoutes, en données Brut via l'outil CCMS  pour les centres France et hors France</t>
  </si>
  <si>
    <r>
      <t xml:space="preserve"> Il y aura donc une comparaison des écoute TP Vs client, ainsi qu'un </t>
    </r>
    <r>
      <rPr>
        <b/>
        <i/>
        <u/>
        <sz val="11"/>
        <color rgb="FF002060"/>
        <rFont val="Calibri"/>
        <family val="2"/>
        <scheme val="minor"/>
      </rPr>
      <t>delta de plus 10 pts</t>
    </r>
    <r>
      <rPr>
        <i/>
        <sz val="11"/>
        <color rgb="FF002060"/>
        <rFont val="Calibri"/>
        <family val="2"/>
        <scheme val="minor"/>
      </rPr>
      <t xml:space="preserve"> qui se mettra également à jour automatiquement</t>
    </r>
  </si>
  <si>
    <t>QD client</t>
  </si>
  <si>
    <t>QD client MOIS</t>
  </si>
  <si>
    <t>QD  client MOIS</t>
  </si>
  <si>
    <t xml:space="preserve">Consolidation manuelle : Saisie des 50 MONO  </t>
  </si>
  <si>
    <t xml:space="preserve">Consolidation AUTO (via Macro) Saisie des 50 DUO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</si>
</sst>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5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5" tint="0.59999389629810485"/>
      <name val="Calibri"/>
      <family val="2"/>
      <scheme val="minor"/>
    </font>
    <font>
      <sz val="12"/>
      <color theme="9" tint="0.39997558519241921"/>
      <name val="Calibri"/>
      <family val="2"/>
      <scheme val="minor"/>
    </font>
    <font>
      <sz val="12"/>
      <color theme="4" tint="0.59999389629810485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i/>
      <sz val="11"/>
      <color rgb="FF002060"/>
      <name val="Calibri"/>
      <family val="2"/>
      <scheme val="minor"/>
    </font>
    <font>
      <b/>
      <i/>
      <u/>
      <sz val="11"/>
      <color rgb="FF002060"/>
      <name val="Calibri"/>
      <family val="2"/>
      <scheme val="minor"/>
    </font>
    <font>
      <b/>
      <u/>
      <sz val="11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gray125">
        <bgColor theme="0"/>
      </patternFill>
    </fill>
    <fill>
      <patternFill patternType="gray125">
        <bgColor theme="6"/>
      </patternFill>
    </fill>
    <fill>
      <patternFill patternType="gray125">
        <bgColor rgb="FFFFFF00"/>
      </patternFill>
    </fill>
    <fill>
      <patternFill patternType="lightGray">
        <bgColor theme="0"/>
      </patternFill>
    </fill>
    <fill>
      <patternFill patternType="lightGray">
        <bgColor theme="6"/>
      </patternFill>
    </fill>
    <fill>
      <patternFill patternType="lightGray">
        <bgColor rgb="FFFFFF00"/>
      </patternFill>
    </fill>
    <fill>
      <patternFill patternType="lightGray"/>
    </fill>
    <fill>
      <patternFill patternType="lightGray">
        <bgColor theme="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13" fillId="0" borderId="0"/>
  </cellStyleXfs>
  <cellXfs count="404">
    <xf numFmtId="0" fontId="0" fillId="0" borderId="0" xfId="0"/>
    <xf numFmtId="0" fontId="4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9" borderId="0" xfId="0" applyFill="1"/>
    <xf numFmtId="0" fontId="0" fillId="9" borderId="0" xfId="0" applyFill="1" applyAlignment="1">
      <alignment horizontal="center" vertical="center"/>
    </xf>
    <xf numFmtId="0" fontId="4" fillId="9" borderId="0" xfId="0" applyFont="1" applyFill="1" applyAlignment="1">
      <alignment wrapText="1"/>
    </xf>
    <xf numFmtId="0" fontId="0" fillId="9" borderId="0" xfId="0" applyFill="1" applyBorder="1" applyAlignment="1">
      <alignment horizontal="center" vertical="center"/>
    </xf>
    <xf numFmtId="0" fontId="0" fillId="9" borderId="0" xfId="0" applyFill="1" applyAlignment="1"/>
    <xf numFmtId="0" fontId="4" fillId="9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8" fillId="9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8" fillId="11" borderId="35" xfId="0" applyFont="1" applyFill="1" applyBorder="1" applyAlignment="1">
      <alignment horizontal="center" vertical="center"/>
    </xf>
    <xf numFmtId="0" fontId="8" fillId="11" borderId="36" xfId="0" applyFont="1" applyFill="1" applyBorder="1" applyAlignment="1">
      <alignment horizontal="center" vertical="center"/>
    </xf>
    <xf numFmtId="0" fontId="8" fillId="11" borderId="37" xfId="0" applyFont="1" applyFill="1" applyBorder="1" applyAlignment="1">
      <alignment horizontal="center" vertical="center"/>
    </xf>
    <xf numFmtId="0" fontId="8" fillId="12" borderId="41" xfId="0" applyFont="1" applyFill="1" applyBorder="1" applyAlignment="1">
      <alignment horizontal="center" vertical="center"/>
    </xf>
    <xf numFmtId="0" fontId="8" fillId="12" borderId="36" xfId="0" applyFont="1" applyFill="1" applyBorder="1" applyAlignment="1">
      <alignment horizontal="center" vertical="center"/>
    </xf>
    <xf numFmtId="0" fontId="8" fillId="12" borderId="44" xfId="0" applyFont="1" applyFill="1" applyBorder="1" applyAlignment="1">
      <alignment horizontal="center" vertical="center"/>
    </xf>
    <xf numFmtId="0" fontId="8" fillId="13" borderId="35" xfId="0" applyFont="1" applyFill="1" applyBorder="1" applyAlignment="1">
      <alignment horizontal="center" vertical="center"/>
    </xf>
    <xf numFmtId="0" fontId="8" fillId="13" borderId="36" xfId="0" applyFont="1" applyFill="1" applyBorder="1" applyAlignment="1">
      <alignment horizontal="center" vertical="center"/>
    </xf>
    <xf numFmtId="0" fontId="8" fillId="13" borderId="37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9" borderId="0" xfId="0" applyNumberFormat="1" applyFill="1" applyAlignment="1">
      <alignment horizontal="center" vertical="center"/>
    </xf>
    <xf numFmtId="43" fontId="0" fillId="9" borderId="0" xfId="1" applyFont="1" applyFill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8" fillId="12" borderId="35" xfId="0" applyFont="1" applyFill="1" applyBorder="1" applyAlignment="1">
      <alignment horizontal="center" vertical="center"/>
    </xf>
    <xf numFmtId="0" fontId="8" fillId="12" borderId="37" xfId="0" applyFont="1" applyFill="1" applyBorder="1" applyAlignment="1">
      <alignment horizontal="center" vertical="center"/>
    </xf>
    <xf numFmtId="0" fontId="3" fillId="16" borderId="40" xfId="0" applyFont="1" applyFill="1" applyBorder="1" applyAlignment="1">
      <alignment horizontal="center" vertical="center" wrapText="1"/>
    </xf>
    <xf numFmtId="14" fontId="3" fillId="16" borderId="38" xfId="0" applyNumberFormat="1" applyFont="1" applyFill="1" applyBorder="1" applyAlignment="1">
      <alignment horizontal="center" vertical="center" wrapText="1"/>
    </xf>
    <xf numFmtId="0" fontId="3" fillId="16" borderId="38" xfId="0" applyFont="1" applyFill="1" applyBorder="1" applyAlignment="1">
      <alignment horizontal="center" vertical="center" wrapText="1"/>
    </xf>
    <xf numFmtId="0" fontId="3" fillId="16" borderId="39" xfId="0" applyFont="1" applyFill="1" applyBorder="1" applyAlignment="1">
      <alignment horizontal="center" vertical="center" wrapText="1"/>
    </xf>
    <xf numFmtId="43" fontId="3" fillId="16" borderId="2" xfId="1" applyFont="1" applyFill="1" applyBorder="1" applyAlignment="1">
      <alignment horizontal="center" vertical="center" wrapText="1"/>
    </xf>
    <xf numFmtId="0" fontId="0" fillId="6" borderId="13" xfId="0" applyFont="1" applyFill="1" applyBorder="1" applyAlignment="1">
      <alignment horizontal="center" vertical="center"/>
    </xf>
    <xf numFmtId="14" fontId="0" fillId="6" borderId="14" xfId="0" applyNumberFormat="1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14" fontId="0" fillId="6" borderId="12" xfId="0" applyNumberFormat="1" applyFont="1" applyFill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0" fontId="0" fillId="6" borderId="18" xfId="0" applyFont="1" applyFill="1" applyBorder="1" applyAlignment="1">
      <alignment horizontal="center" vertical="center"/>
    </xf>
    <xf numFmtId="14" fontId="0" fillId="6" borderId="19" xfId="0" applyNumberFormat="1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14" fontId="0" fillId="7" borderId="14" xfId="0" applyNumberFormat="1" applyFont="1" applyFill="1" applyBorder="1" applyAlignment="1">
      <alignment horizontal="center" vertical="center"/>
    </xf>
    <xf numFmtId="0" fontId="0" fillId="7" borderId="14" xfId="0" applyFont="1" applyFill="1" applyBorder="1" applyAlignment="1">
      <alignment horizontal="center" vertical="center"/>
    </xf>
    <xf numFmtId="0" fontId="0" fillId="7" borderId="16" xfId="0" applyFont="1" applyFill="1" applyBorder="1" applyAlignment="1">
      <alignment horizontal="center" vertical="center"/>
    </xf>
    <xf numFmtId="14" fontId="0" fillId="7" borderId="12" xfId="0" applyNumberFormat="1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horizontal="center" vertical="center"/>
    </xf>
    <xf numFmtId="0" fontId="0" fillId="7" borderId="18" xfId="0" applyFont="1" applyFill="1" applyBorder="1" applyAlignment="1">
      <alignment horizontal="center" vertical="center"/>
    </xf>
    <xf numFmtId="14" fontId="0" fillId="7" borderId="19" xfId="0" applyNumberFormat="1" applyFont="1" applyFill="1" applyBorder="1" applyAlignment="1">
      <alignment horizontal="center" vertical="center"/>
    </xf>
    <xf numFmtId="0" fontId="0" fillId="7" borderId="19" xfId="0" applyFont="1" applyFill="1" applyBorder="1" applyAlignment="1">
      <alignment horizontal="center" vertical="center"/>
    </xf>
    <xf numFmtId="0" fontId="0" fillId="8" borderId="16" xfId="0" applyFont="1" applyFill="1" applyBorder="1" applyAlignment="1">
      <alignment horizontal="center" vertical="center"/>
    </xf>
    <xf numFmtId="14" fontId="0" fillId="8" borderId="12" xfId="0" applyNumberFormat="1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0" fillId="8" borderId="18" xfId="0" applyFont="1" applyFill="1" applyBorder="1" applyAlignment="1">
      <alignment horizontal="center" vertical="center"/>
    </xf>
    <xf numFmtId="14" fontId="0" fillId="8" borderId="19" xfId="0" applyNumberFormat="1" applyFont="1" applyFill="1" applyBorder="1" applyAlignment="1">
      <alignment horizontal="center" vertical="center"/>
    </xf>
    <xf numFmtId="0" fontId="0" fillId="8" borderId="19" xfId="0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0" fillId="17" borderId="2" xfId="0" applyFill="1" applyBorder="1"/>
    <xf numFmtId="0" fontId="0" fillId="17" borderId="3" xfId="0" applyFill="1" applyBorder="1"/>
    <xf numFmtId="0" fontId="8" fillId="17" borderId="3" xfId="0" applyFont="1" applyFill="1" applyBorder="1" applyAlignment="1">
      <alignment horizontal="center" vertical="center"/>
    </xf>
    <xf numFmtId="0" fontId="0" fillId="18" borderId="3" xfId="0" applyFill="1" applyBorder="1"/>
    <xf numFmtId="0" fontId="0" fillId="19" borderId="3" xfId="0" applyFill="1" applyBorder="1" applyAlignment="1">
      <alignment horizontal="center" vertical="center"/>
    </xf>
    <xf numFmtId="43" fontId="0" fillId="19" borderId="3" xfId="1" applyFont="1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0" fontId="0" fillId="1" borderId="3" xfId="0" applyFill="1" applyBorder="1"/>
    <xf numFmtId="0" fontId="0" fillId="17" borderId="5" xfId="0" applyFill="1" applyBorder="1"/>
    <xf numFmtId="0" fontId="0" fillId="17" borderId="0" xfId="0" applyFill="1" applyBorder="1"/>
    <xf numFmtId="0" fontId="8" fillId="17" borderId="0" xfId="0" applyFont="1" applyFill="1" applyBorder="1" applyAlignment="1">
      <alignment horizontal="center" vertical="center"/>
    </xf>
    <xf numFmtId="0" fontId="0" fillId="1" borderId="0" xfId="0" applyFill="1" applyBorder="1"/>
    <xf numFmtId="43" fontId="0" fillId="1" borderId="0" xfId="1" applyFont="1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17" borderId="7" xfId="0" applyFill="1" applyBorder="1"/>
    <xf numFmtId="0" fontId="0" fillId="17" borderId="8" xfId="0" applyFill="1" applyBorder="1"/>
    <xf numFmtId="0" fontId="8" fillId="17" borderId="8" xfId="0" applyFont="1" applyFill="1" applyBorder="1" applyAlignment="1">
      <alignment horizontal="center" vertical="center"/>
    </xf>
    <xf numFmtId="0" fontId="0" fillId="17" borderId="8" xfId="0" applyFill="1" applyBorder="1" applyAlignment="1">
      <alignment horizontal="center" vertical="center"/>
    </xf>
    <xf numFmtId="14" fontId="0" fillId="17" borderId="8" xfId="0" applyNumberFormat="1" applyFill="1" applyBorder="1" applyAlignment="1">
      <alignment horizontal="center" vertical="center"/>
    </xf>
    <xf numFmtId="43" fontId="0" fillId="17" borderId="8" xfId="1" applyFont="1" applyFill="1" applyBorder="1" applyAlignment="1">
      <alignment horizontal="center" vertical="center"/>
    </xf>
    <xf numFmtId="0" fontId="0" fillId="1" borderId="8" xfId="0" applyFill="1" applyBorder="1"/>
    <xf numFmtId="0" fontId="0" fillId="20" borderId="2" xfId="0" applyFill="1" applyBorder="1"/>
    <xf numFmtId="0" fontId="0" fillId="20" borderId="3" xfId="0" applyFill="1" applyBorder="1"/>
    <xf numFmtId="0" fontId="8" fillId="20" borderId="3" xfId="0" applyFont="1" applyFill="1" applyBorder="1" applyAlignment="1">
      <alignment horizontal="center" vertical="center"/>
    </xf>
    <xf numFmtId="0" fontId="0" fillId="21" borderId="3" xfId="0" applyFill="1" applyBorder="1"/>
    <xf numFmtId="0" fontId="0" fillId="22" borderId="3" xfId="0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0" fontId="0" fillId="23" borderId="3" xfId="0" applyFill="1" applyBorder="1"/>
    <xf numFmtId="0" fontId="0" fillId="20" borderId="5" xfId="0" applyFill="1" applyBorder="1"/>
    <xf numFmtId="0" fontId="0" fillId="20" borderId="0" xfId="0" applyFill="1" applyBorder="1"/>
    <xf numFmtId="0" fontId="8" fillId="20" borderId="0" xfId="0" applyFont="1" applyFill="1" applyBorder="1" applyAlignment="1">
      <alignment horizontal="center" vertical="center"/>
    </xf>
    <xf numFmtId="0" fontId="0" fillId="23" borderId="0" xfId="0" applyFill="1" applyBorder="1"/>
    <xf numFmtId="0" fontId="0" fillId="20" borderId="0" xfId="0" applyFill="1" applyBorder="1" applyAlignment="1">
      <alignment horizontal="center" vertical="center"/>
    </xf>
    <xf numFmtId="0" fontId="0" fillId="20" borderId="7" xfId="0" applyFill="1" applyBorder="1"/>
    <xf numFmtId="0" fontId="0" fillId="20" borderId="8" xfId="0" applyFill="1" applyBorder="1"/>
    <xf numFmtId="0" fontId="8" fillId="20" borderId="8" xfId="0" applyFont="1" applyFill="1" applyBorder="1" applyAlignment="1">
      <alignment horizontal="center" vertical="center"/>
    </xf>
    <xf numFmtId="0" fontId="0" fillId="20" borderId="8" xfId="0" applyFill="1" applyBorder="1" applyAlignment="1">
      <alignment horizontal="center" vertical="center"/>
    </xf>
    <xf numFmtId="14" fontId="0" fillId="20" borderId="8" xfId="0" applyNumberFormat="1" applyFill="1" applyBorder="1" applyAlignment="1">
      <alignment horizontal="center" vertical="center"/>
    </xf>
    <xf numFmtId="0" fontId="3" fillId="24" borderId="1" xfId="0" applyFont="1" applyFill="1" applyBorder="1" applyAlignment="1">
      <alignment horizontal="center" vertical="center"/>
    </xf>
    <xf numFmtId="0" fontId="3" fillId="24" borderId="10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 vertical="center"/>
    </xf>
    <xf numFmtId="0" fontId="0" fillId="23" borderId="8" xfId="0" applyFill="1" applyBorder="1"/>
    <xf numFmtId="0" fontId="0" fillId="6" borderId="48" xfId="0" applyFill="1" applyBorder="1" applyAlignment="1">
      <alignment horizontal="center" vertical="center"/>
    </xf>
    <xf numFmtId="0" fontId="0" fillId="6" borderId="50" xfId="0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horizontal="center" vertical="center"/>
    </xf>
    <xf numFmtId="0" fontId="0" fillId="8" borderId="42" xfId="0" applyFont="1" applyFill="1" applyBorder="1" applyAlignment="1">
      <alignment horizontal="center" vertical="center"/>
    </xf>
    <xf numFmtId="14" fontId="0" fillId="8" borderId="22" xfId="0" applyNumberFormat="1" applyFont="1" applyFill="1" applyBorder="1" applyAlignment="1">
      <alignment horizontal="center" vertical="center"/>
    </xf>
    <xf numFmtId="0" fontId="0" fillId="8" borderId="22" xfId="0" applyFont="1" applyFill="1" applyBorder="1" applyAlignment="1">
      <alignment horizontal="center" vertical="center"/>
    </xf>
    <xf numFmtId="0" fontId="0" fillId="6" borderId="32" xfId="0" applyFont="1" applyFill="1" applyBorder="1" applyAlignment="1">
      <alignment horizontal="center" vertical="center"/>
    </xf>
    <xf numFmtId="0" fontId="0" fillId="6" borderId="21" xfId="0" applyFont="1" applyFill="1" applyBorder="1" applyAlignment="1">
      <alignment horizontal="center" vertical="center"/>
    </xf>
    <xf numFmtId="0" fontId="0" fillId="6" borderId="34" xfId="0" applyFont="1" applyFill="1" applyBorder="1" applyAlignment="1">
      <alignment horizontal="center" vertical="center"/>
    </xf>
    <xf numFmtId="0" fontId="0" fillId="7" borderId="32" xfId="0" applyFont="1" applyFill="1" applyBorder="1" applyAlignment="1">
      <alignment horizontal="center" vertical="center"/>
    </xf>
    <xf numFmtId="0" fontId="0" fillId="7" borderId="21" xfId="0" applyFont="1" applyFill="1" applyBorder="1" applyAlignment="1">
      <alignment horizontal="center" vertical="center"/>
    </xf>
    <xf numFmtId="0" fontId="0" fillId="7" borderId="34" xfId="0" applyFont="1" applyFill="1" applyBorder="1" applyAlignment="1">
      <alignment horizontal="center" vertical="center"/>
    </xf>
    <xf numFmtId="0" fontId="0" fillId="8" borderId="23" xfId="0" applyFont="1" applyFill="1" applyBorder="1" applyAlignment="1">
      <alignment horizontal="center" vertical="center"/>
    </xf>
    <xf numFmtId="0" fontId="0" fillId="8" borderId="21" xfId="0" applyFont="1" applyFill="1" applyBorder="1" applyAlignment="1">
      <alignment horizontal="center" vertical="center"/>
    </xf>
    <xf numFmtId="0" fontId="0" fillId="8" borderId="34" xfId="0" applyFont="1" applyFill="1" applyBorder="1" applyAlignment="1">
      <alignment horizontal="center" vertical="center"/>
    </xf>
    <xf numFmtId="2" fontId="0" fillId="14" borderId="27" xfId="1" applyNumberFormat="1" applyFont="1" applyFill="1" applyBorder="1" applyAlignment="1">
      <alignment horizontal="center" vertical="center"/>
    </xf>
    <xf numFmtId="2" fontId="0" fillId="14" borderId="28" xfId="1" applyNumberFormat="1" applyFont="1" applyFill="1" applyBorder="1" applyAlignment="1">
      <alignment horizontal="center" vertical="center"/>
    </xf>
    <xf numFmtId="2" fontId="0" fillId="14" borderId="29" xfId="1" applyNumberFormat="1" applyFont="1" applyFill="1" applyBorder="1" applyAlignment="1">
      <alignment horizontal="center" vertical="center"/>
    </xf>
    <xf numFmtId="2" fontId="0" fillId="14" borderId="30" xfId="1" applyNumberFormat="1" applyFont="1" applyFill="1" applyBorder="1" applyAlignment="1">
      <alignment horizontal="center" vertical="center"/>
    </xf>
    <xf numFmtId="0" fontId="0" fillId="6" borderId="31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0" fontId="0" fillId="6" borderId="26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6" borderId="33" xfId="0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0" fontId="0" fillId="7" borderId="31" xfId="0" applyFont="1" applyFill="1" applyBorder="1" applyAlignment="1">
      <alignment horizontal="center" vertical="center"/>
    </xf>
    <xf numFmtId="0" fontId="0" fillId="7" borderId="15" xfId="0" applyFont="1" applyFill="1" applyBorder="1" applyAlignment="1">
      <alignment horizontal="center" vertical="center"/>
    </xf>
    <xf numFmtId="0" fontId="0" fillId="7" borderId="26" xfId="0" applyFont="1" applyFill="1" applyBorder="1" applyAlignment="1">
      <alignment horizontal="center" vertical="center"/>
    </xf>
    <xf numFmtId="0" fontId="0" fillId="7" borderId="17" xfId="0" applyFont="1" applyFill="1" applyBorder="1" applyAlignment="1">
      <alignment horizontal="center" vertical="center"/>
    </xf>
    <xf numFmtId="0" fontId="0" fillId="7" borderId="33" xfId="0" applyFont="1" applyFill="1" applyBorder="1" applyAlignment="1">
      <alignment horizontal="center" vertical="center"/>
    </xf>
    <xf numFmtId="0" fontId="0" fillId="7" borderId="20" xfId="0" applyFont="1" applyFill="1" applyBorder="1" applyAlignment="1">
      <alignment horizontal="center" vertical="center"/>
    </xf>
    <xf numFmtId="0" fontId="0" fillId="8" borderId="25" xfId="0" applyFont="1" applyFill="1" applyBorder="1" applyAlignment="1">
      <alignment horizontal="center" vertical="center"/>
    </xf>
    <xf numFmtId="0" fontId="0" fillId="8" borderId="24" xfId="0" applyFont="1" applyFill="1" applyBorder="1" applyAlignment="1">
      <alignment horizontal="center" vertical="center"/>
    </xf>
    <xf numFmtId="0" fontId="0" fillId="8" borderId="26" xfId="0" applyFont="1" applyFill="1" applyBorder="1" applyAlignment="1">
      <alignment horizontal="center" vertical="center"/>
    </xf>
    <xf numFmtId="0" fontId="0" fillId="8" borderId="17" xfId="0" applyFont="1" applyFill="1" applyBorder="1" applyAlignment="1">
      <alignment horizontal="center" vertical="center"/>
    </xf>
    <xf numFmtId="0" fontId="0" fillId="8" borderId="33" xfId="0" applyFont="1" applyFill="1" applyBorder="1" applyAlignment="1">
      <alignment horizontal="center" vertical="center"/>
    </xf>
    <xf numFmtId="0" fontId="0" fillId="8" borderId="20" xfId="0" applyFont="1" applyFill="1" applyBorder="1" applyAlignment="1">
      <alignment horizontal="center" vertical="center"/>
    </xf>
    <xf numFmtId="0" fontId="12" fillId="14" borderId="27" xfId="0" applyFont="1" applyFill="1" applyBorder="1" applyAlignment="1">
      <alignment horizontal="center" vertical="center"/>
    </xf>
    <xf numFmtId="0" fontId="12" fillId="14" borderId="29" xfId="0" applyFont="1" applyFill="1" applyBorder="1" applyAlignment="1">
      <alignment horizontal="center" vertical="center"/>
    </xf>
    <xf numFmtId="0" fontId="13" fillId="9" borderId="0" xfId="0" applyFont="1" applyFill="1" applyAlignment="1">
      <alignment wrapText="1"/>
    </xf>
    <xf numFmtId="0" fontId="13" fillId="9" borderId="0" xfId="0" applyFont="1" applyFill="1" applyBorder="1" applyAlignment="1">
      <alignment horizontal="center" vertical="center" wrapText="1"/>
    </xf>
    <xf numFmtId="0" fontId="14" fillId="16" borderId="40" xfId="0" applyFont="1" applyFill="1" applyBorder="1" applyAlignment="1">
      <alignment horizontal="center" vertical="center" wrapText="1"/>
    </xf>
    <xf numFmtId="14" fontId="14" fillId="16" borderId="38" xfId="0" applyNumberFormat="1" applyFont="1" applyFill="1" applyBorder="1" applyAlignment="1">
      <alignment horizontal="center" vertical="center" wrapText="1"/>
    </xf>
    <xf numFmtId="0" fontId="14" fillId="16" borderId="38" xfId="0" applyFont="1" applyFill="1" applyBorder="1" applyAlignment="1">
      <alignment horizontal="center" vertical="center" wrapText="1"/>
    </xf>
    <xf numFmtId="0" fontId="14" fillId="16" borderId="39" xfId="0" applyFont="1" applyFill="1" applyBorder="1" applyAlignment="1">
      <alignment horizontal="center" vertical="center" wrapText="1"/>
    </xf>
    <xf numFmtId="43" fontId="14" fillId="16" borderId="43" xfId="1" applyFont="1" applyFill="1" applyBorder="1" applyAlignment="1">
      <alignment horizontal="center" vertical="center" wrapText="1"/>
    </xf>
    <xf numFmtId="0" fontId="14" fillId="16" borderId="53" xfId="0" applyFont="1" applyFill="1" applyBorder="1" applyAlignment="1">
      <alignment horizontal="center" vertical="center" wrapText="1"/>
    </xf>
    <xf numFmtId="0" fontId="13" fillId="9" borderId="0" xfId="0" applyFont="1" applyFill="1"/>
    <xf numFmtId="0" fontId="13" fillId="11" borderId="27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14" fontId="12" fillId="11" borderId="14" xfId="0" applyNumberFormat="1" applyFont="1" applyFill="1" applyBorder="1" applyAlignment="1">
      <alignment horizontal="center" vertical="center"/>
    </xf>
    <xf numFmtId="0" fontId="12" fillId="11" borderId="14" xfId="0" applyFont="1" applyFill="1" applyBorder="1" applyAlignment="1">
      <alignment horizontal="center" vertical="center"/>
    </xf>
    <xf numFmtId="0" fontId="12" fillId="11" borderId="32" xfId="0" applyFont="1" applyFill="1" applyBorder="1" applyAlignment="1">
      <alignment horizontal="center" vertical="center"/>
    </xf>
    <xf numFmtId="0" fontId="12" fillId="11" borderId="31" xfId="0" applyFont="1" applyFill="1" applyBorder="1" applyAlignment="1">
      <alignment horizontal="center" vertical="center"/>
    </xf>
    <xf numFmtId="0" fontId="12" fillId="11" borderId="15" xfId="0" applyFont="1" applyFill="1" applyBorder="1" applyAlignment="1">
      <alignment horizontal="center" vertical="center"/>
    </xf>
    <xf numFmtId="0" fontId="13" fillId="11" borderId="28" xfId="0" applyFont="1" applyFill="1" applyBorder="1" applyAlignment="1">
      <alignment horizontal="center" vertical="center"/>
    </xf>
    <xf numFmtId="0" fontId="15" fillId="6" borderId="18" xfId="0" applyFont="1" applyFill="1" applyBorder="1" applyAlignment="1">
      <alignment horizontal="center" vertical="center"/>
    </xf>
    <xf numFmtId="14" fontId="15" fillId="6" borderId="19" xfId="0" applyNumberFormat="1" applyFont="1" applyFill="1" applyBorder="1" applyAlignment="1">
      <alignment horizontal="center" vertical="center"/>
    </xf>
    <xf numFmtId="0" fontId="15" fillId="6" borderId="19" xfId="0" applyFont="1" applyFill="1" applyBorder="1" applyAlignment="1">
      <alignment horizontal="center" vertical="center"/>
    </xf>
    <xf numFmtId="0" fontId="15" fillId="6" borderId="34" xfId="0" applyFont="1" applyFill="1" applyBorder="1" applyAlignment="1">
      <alignment horizontal="center" vertical="center"/>
    </xf>
    <xf numFmtId="0" fontId="12" fillId="6" borderId="33" xfId="0" applyFont="1" applyFill="1" applyBorder="1" applyAlignment="1">
      <alignment horizontal="center" vertical="center"/>
    </xf>
    <xf numFmtId="0" fontId="12" fillId="6" borderId="19" xfId="0" applyFont="1" applyFill="1" applyBorder="1" applyAlignment="1">
      <alignment horizontal="center" vertical="center"/>
    </xf>
    <xf numFmtId="0" fontId="12" fillId="6" borderId="20" xfId="0" applyFont="1" applyFill="1" applyBorder="1" applyAlignment="1">
      <alignment horizontal="center" vertical="center"/>
    </xf>
    <xf numFmtId="0" fontId="13" fillId="11" borderId="29" xfId="0" applyFont="1" applyFill="1" applyBorder="1" applyAlignment="1">
      <alignment horizontal="center" vertical="center"/>
    </xf>
    <xf numFmtId="0" fontId="13" fillId="13" borderId="27" xfId="0" applyFont="1" applyFill="1" applyBorder="1" applyAlignment="1">
      <alignment horizontal="center" vertical="center"/>
    </xf>
    <xf numFmtId="0" fontId="12" fillId="13" borderId="13" xfId="0" applyFont="1" applyFill="1" applyBorder="1" applyAlignment="1">
      <alignment horizontal="center" vertical="center"/>
    </xf>
    <xf numFmtId="14" fontId="12" fillId="13" borderId="14" xfId="0" applyNumberFormat="1" applyFont="1" applyFill="1" applyBorder="1" applyAlignment="1">
      <alignment horizontal="center" vertical="center"/>
    </xf>
    <xf numFmtId="0" fontId="12" fillId="13" borderId="14" xfId="0" applyFont="1" applyFill="1" applyBorder="1" applyAlignment="1">
      <alignment horizontal="center" vertical="center"/>
    </xf>
    <xf numFmtId="0" fontId="12" fillId="13" borderId="32" xfId="0" applyFont="1" applyFill="1" applyBorder="1" applyAlignment="1">
      <alignment horizontal="center" vertical="center"/>
    </xf>
    <xf numFmtId="0" fontId="12" fillId="13" borderId="31" xfId="0" applyFont="1" applyFill="1" applyBorder="1" applyAlignment="1">
      <alignment horizontal="center" vertical="center"/>
    </xf>
    <xf numFmtId="0" fontId="12" fillId="13" borderId="15" xfId="0" applyFont="1" applyFill="1" applyBorder="1" applyAlignment="1">
      <alignment horizontal="center" vertical="center"/>
    </xf>
    <xf numFmtId="0" fontId="13" fillId="13" borderId="28" xfId="0" applyFont="1" applyFill="1" applyBorder="1" applyAlignment="1">
      <alignment horizontal="center" vertical="center"/>
    </xf>
    <xf numFmtId="0" fontId="16" fillId="8" borderId="18" xfId="0" applyFont="1" applyFill="1" applyBorder="1" applyAlignment="1">
      <alignment horizontal="center" vertical="center"/>
    </xf>
    <xf numFmtId="14" fontId="16" fillId="8" borderId="19" xfId="0" applyNumberFormat="1" applyFont="1" applyFill="1" applyBorder="1" applyAlignment="1">
      <alignment horizontal="center" vertical="center"/>
    </xf>
    <xf numFmtId="0" fontId="16" fillId="8" borderId="19" xfId="0" applyFont="1" applyFill="1" applyBorder="1" applyAlignment="1">
      <alignment horizontal="center" vertical="center"/>
    </xf>
    <xf numFmtId="0" fontId="16" fillId="8" borderId="34" xfId="0" applyFont="1" applyFill="1" applyBorder="1" applyAlignment="1">
      <alignment horizontal="center" vertical="center"/>
    </xf>
    <xf numFmtId="0" fontId="12" fillId="8" borderId="33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center" vertical="center"/>
    </xf>
    <xf numFmtId="0" fontId="12" fillId="8" borderId="20" xfId="0" applyFont="1" applyFill="1" applyBorder="1" applyAlignment="1">
      <alignment horizontal="center" vertical="center"/>
    </xf>
    <xf numFmtId="0" fontId="13" fillId="13" borderId="29" xfId="0" applyFont="1" applyFill="1" applyBorder="1" applyAlignment="1">
      <alignment horizontal="center" vertical="center"/>
    </xf>
    <xf numFmtId="0" fontId="13" fillId="12" borderId="30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14" fontId="12" fillId="12" borderId="14" xfId="0" applyNumberFormat="1" applyFont="1" applyFill="1" applyBorder="1" applyAlignment="1">
      <alignment horizontal="center" vertical="center"/>
    </xf>
    <xf numFmtId="0" fontId="12" fillId="12" borderId="14" xfId="0" applyFont="1" applyFill="1" applyBorder="1" applyAlignment="1">
      <alignment horizontal="center" vertical="center"/>
    </xf>
    <xf numFmtId="0" fontId="12" fillId="12" borderId="32" xfId="0" applyFont="1" applyFill="1" applyBorder="1" applyAlignment="1">
      <alignment horizontal="center" vertical="center"/>
    </xf>
    <xf numFmtId="0" fontId="12" fillId="12" borderId="31" xfId="0" applyFont="1" applyFill="1" applyBorder="1" applyAlignment="1">
      <alignment horizontal="center" vertical="center"/>
    </xf>
    <xf numFmtId="0" fontId="12" fillId="12" borderId="15" xfId="0" applyFont="1" applyFill="1" applyBorder="1" applyAlignment="1">
      <alignment horizontal="center" vertical="center"/>
    </xf>
    <xf numFmtId="0" fontId="13" fillId="12" borderId="28" xfId="0" applyFont="1" applyFill="1" applyBorder="1" applyAlignment="1">
      <alignment horizontal="center" vertical="center"/>
    </xf>
    <xf numFmtId="0" fontId="17" fillId="7" borderId="18" xfId="0" applyFont="1" applyFill="1" applyBorder="1" applyAlignment="1">
      <alignment horizontal="center" vertical="center"/>
    </xf>
    <xf numFmtId="14" fontId="17" fillId="7" borderId="19" xfId="0" applyNumberFormat="1" applyFont="1" applyFill="1" applyBorder="1" applyAlignment="1">
      <alignment horizontal="center" vertical="center"/>
    </xf>
    <xf numFmtId="0" fontId="17" fillId="7" borderId="19" xfId="0" applyFont="1" applyFill="1" applyBorder="1" applyAlignment="1">
      <alignment horizontal="center" vertical="center"/>
    </xf>
    <xf numFmtId="0" fontId="17" fillId="7" borderId="34" xfId="0" applyFont="1" applyFill="1" applyBorder="1" applyAlignment="1">
      <alignment horizontal="center" vertical="center"/>
    </xf>
    <xf numFmtId="0" fontId="12" fillId="7" borderId="33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3" fillId="12" borderId="29" xfId="0" applyFont="1" applyFill="1" applyBorder="1" applyAlignment="1">
      <alignment horizontal="center" vertical="center"/>
    </xf>
    <xf numFmtId="14" fontId="8" fillId="6" borderId="14" xfId="0" applyNumberFormat="1" applyFont="1" applyFill="1" applyBorder="1" applyAlignment="1" applyProtection="1">
      <alignment horizontal="center" vertical="center"/>
      <protection locked="0"/>
    </xf>
    <xf numFmtId="14" fontId="8" fillId="6" borderId="12" xfId="0" applyNumberFormat="1" applyFont="1" applyFill="1" applyBorder="1" applyAlignment="1" applyProtection="1">
      <alignment horizontal="center" vertical="center"/>
      <protection locked="0"/>
    </xf>
    <xf numFmtId="14" fontId="8" fillId="6" borderId="19" xfId="0" applyNumberFormat="1" applyFont="1" applyFill="1" applyBorder="1" applyAlignment="1" applyProtection="1">
      <alignment horizontal="center" vertical="center"/>
      <protection locked="0"/>
    </xf>
    <xf numFmtId="14" fontId="8" fillId="7" borderId="14" xfId="0" applyNumberFormat="1" applyFont="1" applyFill="1" applyBorder="1" applyAlignment="1" applyProtection="1">
      <alignment horizontal="center" vertical="center"/>
      <protection locked="0"/>
    </xf>
    <xf numFmtId="14" fontId="8" fillId="7" borderId="12" xfId="0" applyNumberFormat="1" applyFont="1" applyFill="1" applyBorder="1" applyAlignment="1" applyProtection="1">
      <alignment horizontal="center" vertical="center"/>
      <protection locked="0"/>
    </xf>
    <xf numFmtId="14" fontId="8" fillId="7" borderId="19" xfId="0" applyNumberFormat="1" applyFont="1" applyFill="1" applyBorder="1" applyAlignment="1" applyProtection="1">
      <alignment horizontal="center" vertical="center"/>
      <protection locked="0"/>
    </xf>
    <xf numFmtId="14" fontId="8" fillId="8" borderId="22" xfId="0" applyNumberFormat="1" applyFont="1" applyFill="1" applyBorder="1" applyAlignment="1" applyProtection="1">
      <alignment horizontal="center" vertical="center"/>
      <protection locked="0"/>
    </xf>
    <xf numFmtId="14" fontId="8" fillId="8" borderId="12" xfId="0" applyNumberFormat="1" applyFont="1" applyFill="1" applyBorder="1" applyAlignment="1" applyProtection="1">
      <alignment horizontal="center" vertical="center"/>
      <protection locked="0"/>
    </xf>
    <xf numFmtId="14" fontId="8" fillId="8" borderId="19" xfId="0" applyNumberFormat="1" applyFont="1" applyFill="1" applyBorder="1" applyAlignment="1" applyProtection="1">
      <alignment horizontal="center" vertical="center"/>
      <protection locked="0"/>
    </xf>
    <xf numFmtId="0" fontId="7" fillId="6" borderId="14" xfId="0" applyFont="1" applyFill="1" applyBorder="1" applyAlignment="1" applyProtection="1">
      <alignment horizontal="center" vertical="center"/>
      <protection locked="0"/>
    </xf>
    <xf numFmtId="14" fontId="7" fillId="6" borderId="14" xfId="0" applyNumberFormat="1" applyFont="1" applyFill="1" applyBorder="1" applyAlignment="1" applyProtection="1">
      <alignment horizontal="center" vertical="center"/>
      <protection locked="0"/>
    </xf>
    <xf numFmtId="0" fontId="7" fillId="6" borderId="15" xfId="0" applyFont="1" applyFill="1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14" fontId="0" fillId="0" borderId="14" xfId="0" applyNumberFormat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7" fillId="6" borderId="12" xfId="0" applyFont="1" applyFill="1" applyBorder="1" applyAlignment="1" applyProtection="1">
      <alignment horizontal="center" vertical="center"/>
      <protection locked="0"/>
    </xf>
    <xf numFmtId="14" fontId="7" fillId="6" borderId="12" xfId="0" applyNumberFormat="1" applyFont="1" applyFill="1" applyBorder="1" applyAlignment="1" applyProtection="1">
      <alignment horizontal="center" vertical="center"/>
      <protection locked="0"/>
    </xf>
    <xf numFmtId="0" fontId="7" fillId="6" borderId="17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7" fillId="6" borderId="19" xfId="0" applyFont="1" applyFill="1" applyBorder="1" applyAlignment="1" applyProtection="1">
      <alignment horizontal="center" vertical="center"/>
      <protection locked="0"/>
    </xf>
    <xf numFmtId="14" fontId="7" fillId="6" borderId="19" xfId="0" applyNumberFormat="1" applyFont="1" applyFill="1" applyBorder="1" applyAlignment="1" applyProtection="1">
      <alignment horizontal="center" vertical="center"/>
      <protection locked="0"/>
    </xf>
    <xf numFmtId="0" fontId="7" fillId="6" borderId="20" xfId="0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14" fontId="0" fillId="0" borderId="19" xfId="0" applyNumberForma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7" borderId="22" xfId="0" applyFill="1" applyBorder="1" applyAlignment="1" applyProtection="1">
      <alignment horizontal="center" vertical="center"/>
      <protection locked="0"/>
    </xf>
    <xf numFmtId="14" fontId="0" fillId="7" borderId="22" xfId="0" applyNumberFormat="1" applyFill="1" applyBorder="1" applyAlignment="1" applyProtection="1">
      <alignment horizontal="center" vertical="center"/>
      <protection locked="0"/>
    </xf>
    <xf numFmtId="0" fontId="0" fillId="7" borderId="23" xfId="0" applyFill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7" borderId="12" xfId="0" applyFill="1" applyBorder="1" applyAlignment="1" applyProtection="1">
      <alignment horizontal="center" vertical="center"/>
      <protection locked="0"/>
    </xf>
    <xf numFmtId="14" fontId="0" fillId="7" borderId="12" xfId="0" applyNumberFormat="1" applyFill="1" applyBorder="1" applyAlignment="1" applyProtection="1">
      <alignment horizontal="center" vertical="center"/>
      <protection locked="0"/>
    </xf>
    <xf numFmtId="0" fontId="0" fillId="7" borderId="21" xfId="0" applyFill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7" borderId="19" xfId="0" applyFill="1" applyBorder="1" applyAlignment="1" applyProtection="1">
      <alignment horizontal="center" vertical="center"/>
      <protection locked="0"/>
    </xf>
    <xf numFmtId="14" fontId="0" fillId="7" borderId="19" xfId="0" applyNumberFormat="1" applyFill="1" applyBorder="1" applyAlignment="1" applyProtection="1">
      <alignment horizontal="center" vertical="center"/>
      <protection locked="0"/>
    </xf>
    <xf numFmtId="0" fontId="0" fillId="7" borderId="34" xfId="0" applyFill="1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8" borderId="22" xfId="0" applyFill="1" applyBorder="1" applyAlignment="1" applyProtection="1">
      <alignment horizontal="center" vertical="center"/>
      <protection locked="0"/>
    </xf>
    <xf numFmtId="14" fontId="0" fillId="8" borderId="22" xfId="0" applyNumberFormat="1" applyFill="1" applyBorder="1" applyAlignment="1" applyProtection="1">
      <alignment horizontal="center" vertical="center"/>
      <protection locked="0"/>
    </xf>
    <xf numFmtId="0" fontId="0" fillId="8" borderId="23" xfId="0" applyFill="1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14" fontId="0" fillId="0" borderId="22" xfId="0" applyNumberForma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8" borderId="12" xfId="0" applyFill="1" applyBorder="1" applyAlignment="1" applyProtection="1">
      <alignment horizontal="center" vertical="center"/>
      <protection locked="0"/>
    </xf>
    <xf numFmtId="14" fontId="0" fillId="8" borderId="12" xfId="0" applyNumberFormat="1" applyFill="1" applyBorder="1" applyAlignment="1" applyProtection="1">
      <alignment horizontal="center" vertical="center"/>
      <protection locked="0"/>
    </xf>
    <xf numFmtId="0" fontId="0" fillId="8" borderId="21" xfId="0" applyFill="1" applyBorder="1" applyAlignment="1" applyProtection="1">
      <alignment horizontal="center" vertical="center"/>
      <protection locked="0"/>
    </xf>
    <xf numFmtId="0" fontId="0" fillId="8" borderId="19" xfId="0" applyFill="1" applyBorder="1" applyAlignment="1" applyProtection="1">
      <alignment horizontal="center" vertical="center"/>
      <protection locked="0"/>
    </xf>
    <xf numFmtId="14" fontId="0" fillId="8" borderId="19" xfId="0" applyNumberFormat="1" applyFill="1" applyBorder="1" applyAlignment="1" applyProtection="1">
      <alignment horizontal="center" vertical="center"/>
      <protection locked="0"/>
    </xf>
    <xf numFmtId="0" fontId="0" fillId="8" borderId="34" xfId="0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>
      <alignment horizontal="center" vertical="center"/>
    </xf>
    <xf numFmtId="0" fontId="8" fillId="6" borderId="35" xfId="0" applyFont="1" applyFill="1" applyBorder="1" applyAlignment="1" applyProtection="1">
      <alignment horizontal="center" vertical="center"/>
      <protection locked="0"/>
    </xf>
    <xf numFmtId="0" fontId="8" fillId="6" borderId="36" xfId="0" applyFont="1" applyFill="1" applyBorder="1" applyAlignment="1" applyProtection="1">
      <alignment horizontal="center" vertical="center"/>
      <protection locked="0"/>
    </xf>
    <xf numFmtId="0" fontId="8" fillId="6" borderId="37" xfId="0" applyFont="1" applyFill="1" applyBorder="1" applyAlignment="1" applyProtection="1">
      <alignment horizontal="center" vertical="center"/>
      <protection locked="0"/>
    </xf>
    <xf numFmtId="0" fontId="8" fillId="7" borderId="35" xfId="0" applyFont="1" applyFill="1" applyBorder="1" applyAlignment="1" applyProtection="1">
      <alignment horizontal="center" vertical="center"/>
      <protection locked="0"/>
    </xf>
    <xf numFmtId="0" fontId="8" fillId="7" borderId="36" xfId="0" applyFont="1" applyFill="1" applyBorder="1" applyAlignment="1" applyProtection="1">
      <alignment horizontal="center" vertical="center"/>
      <protection locked="0"/>
    </xf>
    <xf numFmtId="0" fontId="8" fillId="7" borderId="37" xfId="0" applyFont="1" applyFill="1" applyBorder="1" applyAlignment="1" applyProtection="1">
      <alignment horizontal="center" vertical="center"/>
      <protection locked="0"/>
    </xf>
    <xf numFmtId="0" fontId="8" fillId="8" borderId="41" xfId="0" applyFont="1" applyFill="1" applyBorder="1" applyAlignment="1" applyProtection="1">
      <alignment horizontal="center" vertical="center"/>
      <protection locked="0"/>
    </xf>
    <xf numFmtId="0" fontId="8" fillId="8" borderId="36" xfId="0" applyFont="1" applyFill="1" applyBorder="1" applyAlignment="1" applyProtection="1">
      <alignment horizontal="center" vertical="center"/>
      <protection locked="0"/>
    </xf>
    <xf numFmtId="0" fontId="8" fillId="8" borderId="37" xfId="0" applyFont="1" applyFill="1" applyBorder="1" applyAlignment="1" applyProtection="1">
      <alignment horizontal="center" vertical="center"/>
      <protection locked="0"/>
    </xf>
    <xf numFmtId="0" fontId="8" fillId="6" borderId="48" xfId="0" applyFont="1" applyFill="1" applyBorder="1" applyAlignment="1" applyProtection="1">
      <alignment horizontal="center" vertical="center"/>
      <protection locked="0"/>
    </xf>
    <xf numFmtId="0" fontId="8" fillId="6" borderId="49" xfId="0" applyFont="1" applyFill="1" applyBorder="1" applyAlignment="1" applyProtection="1">
      <alignment horizontal="center" vertical="center"/>
      <protection locked="0"/>
    </xf>
    <xf numFmtId="0" fontId="8" fillId="6" borderId="50" xfId="0" applyFont="1" applyFill="1" applyBorder="1" applyAlignment="1" applyProtection="1">
      <alignment horizontal="center" vertical="center"/>
      <protection locked="0"/>
    </xf>
    <xf numFmtId="0" fontId="8" fillId="7" borderId="48" xfId="0" applyFont="1" applyFill="1" applyBorder="1" applyAlignment="1" applyProtection="1">
      <alignment horizontal="center" vertical="center"/>
      <protection locked="0"/>
    </xf>
    <xf numFmtId="0" fontId="8" fillId="7" borderId="49" xfId="0" applyFont="1" applyFill="1" applyBorder="1" applyAlignment="1" applyProtection="1">
      <alignment horizontal="center" vertical="center"/>
      <protection locked="0"/>
    </xf>
    <xf numFmtId="0" fontId="8" fillId="7" borderId="50" xfId="0" applyFont="1" applyFill="1" applyBorder="1" applyAlignment="1" applyProtection="1">
      <alignment horizontal="center" vertical="center"/>
      <protection locked="0"/>
    </xf>
    <xf numFmtId="0" fontId="8" fillId="8" borderId="52" xfId="0" applyFont="1" applyFill="1" applyBorder="1" applyAlignment="1" applyProtection="1">
      <alignment horizontal="center" vertical="center"/>
      <protection locked="0"/>
    </xf>
    <xf numFmtId="0" fontId="8" fillId="8" borderId="49" xfId="0" applyFont="1" applyFill="1" applyBorder="1" applyAlignment="1" applyProtection="1">
      <alignment horizontal="center" vertical="center"/>
      <protection locked="0"/>
    </xf>
    <xf numFmtId="0" fontId="8" fillId="8" borderId="50" xfId="0" applyFont="1" applyFill="1" applyBorder="1" applyAlignment="1" applyProtection="1">
      <alignment horizontal="center" vertical="center"/>
      <protection locked="0"/>
    </xf>
    <xf numFmtId="0" fontId="8" fillId="6" borderId="27" xfId="0" applyFont="1" applyFill="1" applyBorder="1" applyAlignment="1" applyProtection="1">
      <alignment horizontal="center" vertical="center"/>
      <protection locked="0"/>
    </xf>
    <xf numFmtId="0" fontId="8" fillId="6" borderId="28" xfId="0" applyFont="1" applyFill="1" applyBorder="1" applyAlignment="1" applyProtection="1">
      <alignment horizontal="center" vertical="center"/>
      <protection locked="0"/>
    </xf>
    <xf numFmtId="0" fontId="8" fillId="6" borderId="29" xfId="0" applyFont="1" applyFill="1" applyBorder="1" applyAlignment="1" applyProtection="1">
      <alignment horizontal="center" vertical="center"/>
      <protection locked="0"/>
    </xf>
    <xf numFmtId="0" fontId="8" fillId="7" borderId="27" xfId="0" applyFont="1" applyFill="1" applyBorder="1" applyAlignment="1" applyProtection="1">
      <alignment horizontal="center" vertical="center"/>
      <protection locked="0"/>
    </xf>
    <xf numFmtId="0" fontId="8" fillId="7" borderId="28" xfId="0" applyFont="1" applyFill="1" applyBorder="1" applyAlignment="1" applyProtection="1">
      <alignment horizontal="center" vertical="center"/>
      <protection locked="0"/>
    </xf>
    <xf numFmtId="0" fontId="8" fillId="7" borderId="29" xfId="0" applyFont="1" applyFill="1" applyBorder="1" applyAlignment="1" applyProtection="1">
      <alignment horizontal="center" vertical="center"/>
      <protection locked="0"/>
    </xf>
    <xf numFmtId="0" fontId="8" fillId="8" borderId="30" xfId="0" applyFont="1" applyFill="1" applyBorder="1" applyAlignment="1" applyProtection="1">
      <alignment horizontal="center" vertical="center"/>
      <protection locked="0"/>
    </xf>
    <xf numFmtId="0" fontId="8" fillId="8" borderId="28" xfId="0" applyFont="1" applyFill="1" applyBorder="1" applyAlignment="1" applyProtection="1">
      <alignment horizontal="center" vertical="center"/>
      <protection locked="0"/>
    </xf>
    <xf numFmtId="0" fontId="8" fillId="8" borderId="29" xfId="0" applyFont="1" applyFill="1" applyBorder="1" applyAlignment="1" applyProtection="1">
      <alignment horizontal="center" vertical="center"/>
      <protection locked="0"/>
    </xf>
    <xf numFmtId="0" fontId="20" fillId="9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9" borderId="0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20" fillId="9" borderId="4" xfId="0" applyFont="1" applyFill="1" applyBorder="1" applyAlignment="1">
      <alignment vertical="center"/>
    </xf>
    <xf numFmtId="0" fontId="20" fillId="9" borderId="5" xfId="0" applyFont="1" applyFill="1" applyBorder="1" applyAlignment="1">
      <alignment vertical="center"/>
    </xf>
    <xf numFmtId="0" fontId="20" fillId="9" borderId="0" xfId="0" applyFont="1" applyFill="1" applyBorder="1" applyAlignment="1">
      <alignment vertical="center"/>
    </xf>
    <xf numFmtId="0" fontId="20" fillId="9" borderId="6" xfId="0" applyFont="1" applyFill="1" applyBorder="1" applyAlignment="1">
      <alignment vertical="center"/>
    </xf>
    <xf numFmtId="0" fontId="20" fillId="9" borderId="7" xfId="0" applyFont="1" applyFill="1" applyBorder="1" applyAlignment="1">
      <alignment vertical="center"/>
    </xf>
    <xf numFmtId="0" fontId="20" fillId="9" borderId="8" xfId="0" applyFont="1" applyFill="1" applyBorder="1" applyAlignment="1">
      <alignment vertical="center"/>
    </xf>
    <xf numFmtId="0" fontId="20" fillId="9" borderId="9" xfId="0" applyFont="1" applyFill="1" applyBorder="1" applyAlignment="1">
      <alignment vertical="center"/>
    </xf>
    <xf numFmtId="0" fontId="21" fillId="9" borderId="0" xfId="0" applyFont="1" applyFill="1" applyBorder="1" applyAlignment="1">
      <alignment vertical="center"/>
    </xf>
    <xf numFmtId="0" fontId="21" fillId="9" borderId="0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vertical="center"/>
    </xf>
    <xf numFmtId="0" fontId="14" fillId="11" borderId="14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7" borderId="1" xfId="0" applyFont="1" applyFill="1" applyBorder="1" applyAlignment="1">
      <alignment horizontal="center" vertical="center"/>
    </xf>
    <xf numFmtId="0" fontId="3" fillId="9" borderId="0" xfId="0" applyFont="1" applyFill="1" applyAlignment="1">
      <alignment vertical="center"/>
    </xf>
    <xf numFmtId="0" fontId="3" fillId="9" borderId="5" xfId="0" applyFont="1" applyFill="1" applyBorder="1" applyAlignment="1">
      <alignment vertical="center"/>
    </xf>
    <xf numFmtId="0" fontId="3" fillId="9" borderId="6" xfId="0" applyFont="1" applyFill="1" applyBorder="1" applyAlignment="1">
      <alignment vertical="center"/>
    </xf>
    <xf numFmtId="0" fontId="1" fillId="27" borderId="0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vertical="center"/>
    </xf>
    <xf numFmtId="0" fontId="20" fillId="3" borderId="0" xfId="0" applyFont="1" applyFill="1" applyBorder="1" applyAlignment="1">
      <alignment horizontal="center" vertical="center"/>
    </xf>
    <xf numFmtId="0" fontId="22" fillId="9" borderId="0" xfId="0" applyFont="1" applyFill="1" applyBorder="1" applyAlignment="1">
      <alignment horizontal="center" vertical="center"/>
    </xf>
    <xf numFmtId="0" fontId="20" fillId="28" borderId="0" xfId="0" applyFont="1" applyFill="1" applyBorder="1" applyAlignment="1">
      <alignment horizontal="center" vertical="center"/>
    </xf>
    <xf numFmtId="0" fontId="24" fillId="9" borderId="0" xfId="0" applyFont="1" applyFill="1" applyBorder="1" applyAlignment="1">
      <alignment horizontal="center" vertical="center"/>
    </xf>
    <xf numFmtId="0" fontId="20" fillId="26" borderId="0" xfId="0" applyFont="1" applyFill="1" applyBorder="1" applyAlignment="1">
      <alignment horizontal="center" vertical="center"/>
    </xf>
    <xf numFmtId="0" fontId="25" fillId="6" borderId="0" xfId="2" applyFont="1" applyFill="1"/>
    <xf numFmtId="0" fontId="13" fillId="0" borderId="0" xfId="2"/>
    <xf numFmtId="0" fontId="13" fillId="0" borderId="0" xfId="2" applyAlignment="1">
      <alignment horizontal="center"/>
    </xf>
    <xf numFmtId="0" fontId="11" fillId="6" borderId="0" xfId="2" applyFont="1" applyFill="1"/>
    <xf numFmtId="0" fontId="8" fillId="0" borderId="0" xfId="2" applyFont="1" applyAlignment="1">
      <alignment horizontal="center"/>
    </xf>
    <xf numFmtId="0" fontId="8" fillId="0" borderId="0" xfId="2" applyFont="1"/>
    <xf numFmtId="0" fontId="8" fillId="29" borderId="0" xfId="2" applyFont="1" applyFill="1" applyAlignment="1">
      <alignment horizontal="center"/>
    </xf>
    <xf numFmtId="0" fontId="8" fillId="29" borderId="0" xfId="2" applyFont="1" applyFill="1"/>
    <xf numFmtId="0" fontId="0" fillId="15" borderId="0" xfId="0" applyFont="1" applyFill="1" applyProtection="1">
      <protection locked="0"/>
    </xf>
    <xf numFmtId="0" fontId="0" fillId="5" borderId="0" xfId="0" applyFont="1" applyFill="1" applyAlignment="1" applyProtection="1">
      <alignment horizontal="center" vertical="center"/>
      <protection locked="0"/>
    </xf>
    <xf numFmtId="0" fontId="0" fillId="3" borderId="0" xfId="0" applyFont="1" applyFill="1" applyAlignment="1" applyProtection="1">
      <alignment horizontal="center" vertical="center"/>
      <protection locked="0"/>
    </xf>
    <xf numFmtId="0" fontId="0" fillId="0" borderId="0" xfId="0" applyFont="1" applyFill="1" applyProtection="1">
      <protection locked="0"/>
    </xf>
    <xf numFmtId="0" fontId="8" fillId="29" borderId="0" xfId="2" applyFont="1" applyFill="1" applyAlignment="1">
      <alignment horizontal="center" wrapText="1"/>
    </xf>
    <xf numFmtId="0" fontId="21" fillId="9" borderId="3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43" fontId="1" fillId="2" borderId="4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4" borderId="45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5" fillId="3" borderId="51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3" fontId="1" fillId="2" borderId="6" xfId="0" applyNumberFormat="1" applyFont="1" applyFill="1" applyBorder="1" applyAlignment="1">
      <alignment horizontal="center" vertical="center"/>
    </xf>
    <xf numFmtId="0" fontId="18" fillId="25" borderId="43" xfId="0" applyFont="1" applyFill="1" applyBorder="1" applyAlignment="1">
      <alignment horizontal="center" vertical="center"/>
    </xf>
    <xf numFmtId="0" fontId="18" fillId="25" borderId="46" xfId="0" applyFont="1" applyFill="1" applyBorder="1" applyAlignment="1">
      <alignment horizontal="center" vertical="center"/>
    </xf>
    <xf numFmtId="0" fontId="10" fillId="5" borderId="45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9" fillId="26" borderId="43" xfId="0" applyFont="1" applyFill="1" applyBorder="1" applyAlignment="1">
      <alignment horizontal="center" vertical="center"/>
    </xf>
    <xf numFmtId="0" fontId="19" fillId="26" borderId="46" xfId="0" applyFont="1" applyFill="1" applyBorder="1" applyAlignment="1">
      <alignment horizontal="center" vertical="center"/>
    </xf>
    <xf numFmtId="0" fontId="19" fillId="26" borderId="43" xfId="0" applyFont="1" applyFill="1" applyBorder="1" applyAlignment="1">
      <alignment horizontal="center" vertical="center" wrapText="1"/>
    </xf>
    <xf numFmtId="0" fontId="19" fillId="26" borderId="46" xfId="0" applyFont="1" applyFill="1" applyBorder="1" applyAlignment="1">
      <alignment horizontal="center" vertical="center" wrapText="1"/>
    </xf>
    <xf numFmtId="14" fontId="19" fillId="26" borderId="43" xfId="0" applyNumberFormat="1" applyFont="1" applyFill="1" applyBorder="1" applyAlignment="1">
      <alignment horizontal="center" vertical="center"/>
    </xf>
    <xf numFmtId="14" fontId="19" fillId="26" borderId="46" xfId="0" applyNumberFormat="1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 wrapText="1"/>
    </xf>
    <xf numFmtId="0" fontId="11" fillId="10" borderId="9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1" fillId="10" borderId="8" xfId="0" applyFont="1" applyFill="1" applyBorder="1" applyAlignment="1">
      <alignment horizontal="center" vertical="center" wrapText="1"/>
    </xf>
    <xf numFmtId="0" fontId="11" fillId="10" borderId="43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11" fillId="10" borderId="46" xfId="0" applyFont="1" applyFill="1" applyBorder="1" applyAlignment="1">
      <alignment horizontal="center" vertical="center" wrapText="1"/>
    </xf>
    <xf numFmtId="0" fontId="10" fillId="30" borderId="45" xfId="0" applyFont="1" applyFill="1" applyBorder="1" applyAlignment="1">
      <alignment horizontal="center" vertical="center" wrapText="1"/>
    </xf>
    <xf numFmtId="0" fontId="10" fillId="30" borderId="10" xfId="0" applyFont="1" applyFill="1" applyBorder="1" applyAlignment="1">
      <alignment horizontal="center" vertical="center" wrapText="1"/>
    </xf>
    <xf numFmtId="0" fontId="10" fillId="30" borderId="11" xfId="0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 2" xfId="2" xr:uid="{08D5CB7E-9464-427A-8838-876444A3E3B1}"/>
  </cellStyles>
  <dxfs count="15"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0" tint="-4.9989318521683403E-2"/>
        </patternFill>
      </fill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colors>
    <mruColors>
      <color rgb="FFFF7C8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336BF-197C-4A57-8BF9-ED0CFDA2EC2E}">
  <sheetPr codeName="Feuil5"/>
  <dimension ref="A1:W115"/>
  <sheetViews>
    <sheetView topLeftCell="A3" zoomScaleNormal="100" workbookViewId="0">
      <selection activeCell="E17" sqref="E17"/>
    </sheetView>
  </sheetViews>
  <sheetFormatPr baseColWidth="10" defaultColWidth="11.44140625" defaultRowHeight="14.4" x14ac:dyDescent="0.3"/>
  <cols>
    <col min="1" max="1" width="3.6640625" style="293" customWidth="1"/>
    <col min="2" max="2" width="4.5546875" style="293" customWidth="1"/>
    <col min="3" max="3" width="11.88671875" style="289" bestFit="1" customWidth="1"/>
    <col min="4" max="4" width="4.77734375" style="292" customWidth="1"/>
    <col min="5" max="5" width="128.6640625" style="293" bestFit="1" customWidth="1"/>
    <col min="6" max="6" width="4.77734375" style="293" customWidth="1"/>
    <col min="7" max="16384" width="11.44140625" style="293"/>
  </cols>
  <sheetData>
    <row r="1" spans="1:23" ht="15" thickBot="1" x14ac:dyDescent="0.35">
      <c r="A1" s="292"/>
      <c r="B1" s="292"/>
      <c r="C1" s="288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</row>
    <row r="2" spans="1:23" x14ac:dyDescent="0.3">
      <c r="A2" s="292"/>
      <c r="B2" s="314"/>
      <c r="C2" s="333" t="s">
        <v>224</v>
      </c>
      <c r="D2" s="333"/>
      <c r="E2" s="333"/>
      <c r="F2" s="294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</row>
    <row r="3" spans="1:23" ht="15" thickBot="1" x14ac:dyDescent="0.35">
      <c r="A3" s="292"/>
      <c r="B3" s="295"/>
      <c r="C3" s="302"/>
      <c r="D3" s="301"/>
      <c r="E3" s="301"/>
      <c r="F3" s="297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292"/>
    </row>
    <row r="4" spans="1:23" ht="15" thickBot="1" x14ac:dyDescent="0.35">
      <c r="A4" s="292"/>
      <c r="B4" s="295"/>
      <c r="C4" s="308" t="s">
        <v>4</v>
      </c>
      <c r="D4" s="307"/>
      <c r="E4" s="296"/>
      <c r="F4" s="297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292"/>
      <c r="V4" s="292"/>
      <c r="W4" s="292"/>
    </row>
    <row r="5" spans="1:23" x14ac:dyDescent="0.3">
      <c r="A5" s="292"/>
      <c r="B5" s="295"/>
      <c r="C5" s="290" t="s">
        <v>218</v>
      </c>
      <c r="D5" s="296"/>
      <c r="E5" s="296" t="s">
        <v>221</v>
      </c>
      <c r="F5" s="297"/>
      <c r="G5" s="292"/>
      <c r="H5" s="292"/>
      <c r="I5" s="292"/>
      <c r="J5" s="292"/>
      <c r="K5" s="292"/>
      <c r="L5" s="292"/>
      <c r="M5" s="292"/>
      <c r="N5" s="292"/>
      <c r="O5" s="292"/>
      <c r="P5" s="292"/>
      <c r="Q5" s="292"/>
      <c r="R5" s="292"/>
      <c r="S5" s="292"/>
      <c r="T5" s="292"/>
      <c r="U5" s="292"/>
      <c r="V5" s="292"/>
      <c r="W5" s="292"/>
    </row>
    <row r="6" spans="1:23" x14ac:dyDescent="0.3">
      <c r="A6" s="292"/>
      <c r="B6" s="295"/>
      <c r="C6" s="290"/>
      <c r="D6" s="296"/>
      <c r="E6" s="296" t="s">
        <v>228</v>
      </c>
      <c r="F6" s="297"/>
      <c r="G6" s="292"/>
      <c r="H6" s="292"/>
      <c r="I6" s="292"/>
      <c r="J6" s="292"/>
      <c r="K6" s="292"/>
      <c r="L6" s="292"/>
      <c r="M6" s="292"/>
      <c r="N6" s="292"/>
      <c r="O6" s="292"/>
      <c r="P6" s="292"/>
      <c r="Q6" s="292"/>
      <c r="R6" s="292"/>
      <c r="S6" s="292"/>
      <c r="T6" s="292"/>
      <c r="U6" s="292"/>
      <c r="V6" s="292"/>
      <c r="W6" s="292"/>
    </row>
    <row r="7" spans="1:23" x14ac:dyDescent="0.3">
      <c r="A7" s="292"/>
      <c r="B7" s="295"/>
      <c r="C7" s="290"/>
      <c r="D7" s="296"/>
      <c r="E7" s="296" t="s">
        <v>222</v>
      </c>
      <c r="F7" s="297"/>
      <c r="G7" s="292"/>
      <c r="H7" s="292"/>
      <c r="I7" s="292"/>
      <c r="J7" s="292"/>
      <c r="K7" s="292"/>
      <c r="L7" s="292"/>
      <c r="M7" s="292"/>
      <c r="N7" s="292"/>
      <c r="O7" s="292"/>
      <c r="P7" s="292"/>
      <c r="Q7" s="292"/>
      <c r="R7" s="292"/>
      <c r="S7" s="292"/>
      <c r="T7" s="292"/>
      <c r="U7" s="292"/>
      <c r="V7" s="292"/>
      <c r="W7" s="292"/>
    </row>
    <row r="8" spans="1:23" x14ac:dyDescent="0.3">
      <c r="A8" s="292"/>
      <c r="B8" s="295"/>
      <c r="C8" s="290"/>
      <c r="D8" s="296"/>
      <c r="E8" s="260" t="s">
        <v>223</v>
      </c>
      <c r="F8" s="297"/>
      <c r="G8" s="292"/>
      <c r="H8" s="292"/>
      <c r="I8" s="292"/>
      <c r="J8" s="292"/>
      <c r="K8" s="292"/>
      <c r="L8" s="292"/>
      <c r="M8" s="292"/>
      <c r="N8" s="292"/>
      <c r="O8" s="292"/>
      <c r="P8" s="292"/>
      <c r="Q8" s="292"/>
      <c r="R8" s="292"/>
      <c r="S8" s="292"/>
      <c r="T8" s="292"/>
      <c r="U8" s="292"/>
      <c r="V8" s="292"/>
      <c r="W8" s="292"/>
    </row>
    <row r="9" spans="1:23" s="310" customFormat="1" x14ac:dyDescent="0.3">
      <c r="B9" s="311"/>
      <c r="C9" s="303"/>
      <c r="D9" s="307"/>
      <c r="E9" s="306"/>
      <c r="F9" s="312"/>
    </row>
    <row r="10" spans="1:23" ht="15" thickBot="1" x14ac:dyDescent="0.35">
      <c r="A10" s="292"/>
      <c r="B10" s="295"/>
      <c r="C10" s="290"/>
      <c r="D10" s="296"/>
      <c r="E10" s="304"/>
      <c r="F10" s="297"/>
      <c r="G10" s="292"/>
      <c r="H10" s="292"/>
      <c r="I10" s="292"/>
      <c r="J10" s="29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</row>
    <row r="11" spans="1:23" ht="15" thickBot="1" x14ac:dyDescent="0.35">
      <c r="A11" s="292"/>
      <c r="B11" s="295"/>
      <c r="C11" s="309" t="s">
        <v>5</v>
      </c>
      <c r="D11" s="296"/>
      <c r="E11" s="296"/>
      <c r="F11" s="297"/>
      <c r="G11" s="292"/>
      <c r="H11" s="292"/>
      <c r="I11" s="292"/>
      <c r="J11" s="292"/>
      <c r="K11" s="292"/>
      <c r="L11" s="292"/>
      <c r="M11" s="292"/>
      <c r="N11" s="292"/>
      <c r="O11" s="292"/>
      <c r="P11" s="292"/>
      <c r="Q11" s="292"/>
      <c r="R11" s="292"/>
      <c r="S11" s="292"/>
      <c r="T11" s="292"/>
      <c r="U11" s="292"/>
      <c r="V11" s="292"/>
      <c r="W11" s="292"/>
    </row>
    <row r="12" spans="1:23" x14ac:dyDescent="0.3">
      <c r="A12" s="292"/>
      <c r="B12" s="295"/>
      <c r="C12" s="290" t="s">
        <v>219</v>
      </c>
      <c r="D12" s="296"/>
      <c r="E12" s="296" t="s">
        <v>225</v>
      </c>
      <c r="F12" s="297"/>
      <c r="G12" s="292"/>
      <c r="H12" s="292"/>
      <c r="I12" s="292"/>
      <c r="J12" s="292"/>
      <c r="K12" s="292"/>
      <c r="L12" s="292"/>
      <c r="M12" s="292"/>
      <c r="N12" s="292"/>
      <c r="O12" s="292"/>
      <c r="P12" s="292"/>
      <c r="Q12" s="292"/>
      <c r="R12" s="292"/>
      <c r="S12" s="292"/>
      <c r="T12" s="292"/>
      <c r="U12" s="292"/>
      <c r="V12" s="292"/>
      <c r="W12" s="292"/>
    </row>
    <row r="13" spans="1:23" x14ac:dyDescent="0.3">
      <c r="A13" s="292"/>
      <c r="B13" s="295"/>
      <c r="C13" s="290"/>
      <c r="D13" s="296"/>
      <c r="E13" s="316" t="s">
        <v>226</v>
      </c>
      <c r="F13" s="297"/>
      <c r="G13" s="292"/>
      <c r="H13" s="292"/>
      <c r="I13" s="292"/>
      <c r="J13" s="292"/>
      <c r="K13" s="292"/>
      <c r="L13" s="292"/>
      <c r="M13" s="292"/>
      <c r="N13" s="292"/>
      <c r="O13" s="292"/>
      <c r="P13" s="292"/>
      <c r="Q13" s="292"/>
      <c r="R13" s="292"/>
      <c r="S13" s="292"/>
      <c r="T13" s="292"/>
      <c r="U13" s="292"/>
      <c r="V13" s="292"/>
      <c r="W13" s="292"/>
    </row>
    <row r="14" spans="1:23" x14ac:dyDescent="0.3">
      <c r="A14" s="292"/>
      <c r="B14" s="295"/>
      <c r="C14" s="290"/>
      <c r="D14" s="296"/>
      <c r="E14" s="296" t="s">
        <v>229</v>
      </c>
      <c r="F14" s="297"/>
      <c r="G14" s="292"/>
      <c r="H14" s="292"/>
      <c r="I14" s="292"/>
      <c r="J14" s="292"/>
      <c r="K14" s="292"/>
      <c r="L14" s="292"/>
      <c r="M14" s="292"/>
      <c r="N14" s="292"/>
      <c r="O14" s="292"/>
      <c r="P14" s="292"/>
      <c r="Q14" s="292"/>
      <c r="R14" s="292"/>
      <c r="S14" s="292"/>
      <c r="T14" s="292"/>
      <c r="U14" s="292"/>
      <c r="V14" s="292"/>
      <c r="W14" s="292"/>
    </row>
    <row r="15" spans="1:23" x14ac:dyDescent="0.3">
      <c r="A15" s="292"/>
      <c r="B15" s="295"/>
      <c r="C15" s="290"/>
      <c r="D15" s="296"/>
      <c r="E15" s="313" t="s">
        <v>286</v>
      </c>
      <c r="F15" s="297"/>
      <c r="G15" s="292"/>
      <c r="H15" s="292"/>
      <c r="I15" s="292"/>
      <c r="J15" s="292"/>
      <c r="K15" s="292"/>
      <c r="L15" s="292"/>
      <c r="M15" s="292"/>
      <c r="N15" s="292"/>
      <c r="O15" s="292"/>
      <c r="P15" s="292"/>
      <c r="Q15" s="292"/>
      <c r="R15" s="292"/>
      <c r="S15" s="292"/>
      <c r="T15" s="292"/>
      <c r="U15" s="292"/>
      <c r="V15" s="292"/>
      <c r="W15" s="292"/>
    </row>
    <row r="16" spans="1:23" x14ac:dyDescent="0.3">
      <c r="A16" s="292"/>
      <c r="B16" s="295"/>
      <c r="C16" s="290"/>
      <c r="D16" s="296"/>
      <c r="E16" s="316" t="s">
        <v>288</v>
      </c>
      <c r="F16" s="297"/>
      <c r="G16" s="292"/>
      <c r="H16" s="292"/>
      <c r="I16" s="292"/>
      <c r="J16" s="292"/>
      <c r="K16" s="292"/>
      <c r="L16" s="292"/>
      <c r="M16" s="292"/>
      <c r="N16" s="292"/>
      <c r="O16" s="292"/>
      <c r="P16" s="292"/>
      <c r="Q16" s="292"/>
      <c r="R16" s="292"/>
      <c r="S16" s="292"/>
      <c r="T16" s="292"/>
      <c r="U16" s="292"/>
      <c r="V16" s="292"/>
      <c r="W16" s="292"/>
    </row>
    <row r="17" spans="1:23" x14ac:dyDescent="0.3">
      <c r="A17" s="292"/>
      <c r="B17" s="295"/>
      <c r="C17" s="290"/>
      <c r="D17" s="296"/>
      <c r="E17" s="296"/>
      <c r="F17" s="297"/>
      <c r="G17" s="292"/>
      <c r="H17" s="292"/>
      <c r="I17" s="292"/>
      <c r="J17" s="292"/>
      <c r="K17" s="292"/>
      <c r="L17" s="292"/>
      <c r="M17" s="292"/>
      <c r="N17" s="292"/>
      <c r="O17" s="292"/>
      <c r="P17" s="292"/>
      <c r="Q17" s="292"/>
      <c r="R17" s="292"/>
      <c r="S17" s="292"/>
      <c r="T17" s="292"/>
      <c r="U17" s="292"/>
      <c r="V17" s="292"/>
      <c r="W17" s="292"/>
    </row>
    <row r="18" spans="1:23" x14ac:dyDescent="0.3">
      <c r="A18" s="292"/>
      <c r="B18" s="295"/>
      <c r="C18" s="290"/>
      <c r="D18" s="296"/>
      <c r="E18" s="315" t="s">
        <v>227</v>
      </c>
      <c r="F18" s="297"/>
      <c r="G18" s="292"/>
      <c r="H18" s="292"/>
      <c r="I18" s="292"/>
      <c r="J18" s="292"/>
      <c r="K18" s="292"/>
      <c r="L18" s="292"/>
      <c r="M18" s="292"/>
      <c r="N18" s="292"/>
      <c r="O18" s="292"/>
      <c r="P18" s="292"/>
      <c r="Q18" s="292"/>
      <c r="R18" s="292"/>
      <c r="S18" s="292"/>
      <c r="T18" s="292"/>
      <c r="U18" s="292"/>
      <c r="V18" s="292"/>
      <c r="W18" s="292"/>
    </row>
    <row r="19" spans="1:23" s="292" customFormat="1" x14ac:dyDescent="0.3">
      <c r="B19" s="295"/>
      <c r="C19" s="290"/>
      <c r="D19" s="296"/>
      <c r="E19" s="290"/>
      <c r="F19" s="297"/>
    </row>
    <row r="20" spans="1:23" x14ac:dyDescent="0.3">
      <c r="A20" s="292"/>
      <c r="B20" s="295"/>
      <c r="C20" s="290"/>
      <c r="D20" s="296"/>
      <c r="E20" s="290"/>
      <c r="F20" s="297"/>
      <c r="G20" s="292"/>
      <c r="H20" s="292"/>
      <c r="I20" s="292"/>
      <c r="J20" s="292"/>
      <c r="K20" s="292"/>
      <c r="L20" s="292"/>
      <c r="M20" s="292"/>
      <c r="N20" s="292"/>
      <c r="O20" s="292"/>
      <c r="P20" s="292"/>
      <c r="Q20" s="292"/>
      <c r="R20" s="292"/>
      <c r="S20" s="292"/>
      <c r="T20" s="292"/>
      <c r="U20" s="292"/>
      <c r="V20" s="292"/>
      <c r="W20" s="292"/>
    </row>
    <row r="21" spans="1:23" x14ac:dyDescent="0.3">
      <c r="A21" s="292"/>
      <c r="B21" s="295"/>
      <c r="C21" s="317" t="s">
        <v>230</v>
      </c>
      <c r="D21" s="296"/>
      <c r="E21" s="296"/>
      <c r="F21" s="297"/>
      <c r="G21" s="292"/>
      <c r="H21" s="292"/>
      <c r="I21" s="292"/>
      <c r="J21" s="292"/>
      <c r="K21" s="292"/>
      <c r="L21" s="292"/>
      <c r="M21" s="292"/>
      <c r="N21" s="292"/>
      <c r="O21" s="292"/>
      <c r="P21" s="292"/>
      <c r="Q21" s="292"/>
      <c r="R21" s="292"/>
      <c r="S21" s="292"/>
      <c r="T21" s="292"/>
      <c r="U21" s="292"/>
      <c r="V21" s="292"/>
      <c r="W21" s="292"/>
    </row>
    <row r="22" spans="1:23" x14ac:dyDescent="0.3">
      <c r="A22" s="292"/>
      <c r="B22" s="295"/>
      <c r="C22" s="290" t="s">
        <v>220</v>
      </c>
      <c r="D22" s="296"/>
      <c r="E22" s="296" t="s">
        <v>287</v>
      </c>
      <c r="F22" s="297"/>
      <c r="G22" s="292"/>
      <c r="H22" s="292"/>
      <c r="I22" s="292"/>
      <c r="J22" s="292"/>
      <c r="K22" s="292"/>
      <c r="L22" s="292"/>
      <c r="M22" s="292"/>
      <c r="N22" s="292"/>
      <c r="O22" s="292"/>
      <c r="P22" s="292"/>
      <c r="Q22" s="292"/>
      <c r="R22" s="292"/>
      <c r="S22" s="292"/>
      <c r="T22" s="292"/>
      <c r="U22" s="292"/>
      <c r="V22" s="292"/>
      <c r="W22" s="292"/>
    </row>
    <row r="23" spans="1:23" x14ac:dyDescent="0.3">
      <c r="A23" s="292"/>
      <c r="B23" s="295"/>
      <c r="C23" s="290"/>
      <c r="D23" s="296"/>
      <c r="E23" s="296" t="s">
        <v>231</v>
      </c>
      <c r="F23" s="297"/>
      <c r="G23" s="292"/>
      <c r="H23" s="292"/>
      <c r="I23" s="292"/>
      <c r="J23" s="292"/>
      <c r="K23" s="292"/>
      <c r="L23" s="292"/>
      <c r="M23" s="292"/>
      <c r="N23" s="292"/>
      <c r="O23" s="292"/>
      <c r="P23" s="292"/>
      <c r="Q23" s="292"/>
      <c r="R23" s="292"/>
      <c r="S23" s="292"/>
      <c r="T23" s="292"/>
      <c r="U23" s="292"/>
      <c r="V23" s="292"/>
      <c r="W23" s="292"/>
    </row>
    <row r="24" spans="1:23" x14ac:dyDescent="0.3">
      <c r="A24" s="292"/>
      <c r="B24" s="295"/>
      <c r="C24" s="290"/>
      <c r="D24" s="296"/>
      <c r="E24" s="293" t="s">
        <v>232</v>
      </c>
      <c r="F24" s="297"/>
      <c r="G24" s="292"/>
      <c r="H24" s="292"/>
      <c r="I24" s="292"/>
      <c r="J24" s="292"/>
      <c r="K24" s="292"/>
      <c r="L24" s="292"/>
      <c r="M24" s="292"/>
      <c r="N24" s="292"/>
      <c r="O24" s="292"/>
      <c r="P24" s="292"/>
      <c r="Q24" s="292"/>
      <c r="R24" s="292"/>
      <c r="S24" s="292"/>
      <c r="T24" s="292"/>
      <c r="U24" s="292"/>
      <c r="V24" s="292"/>
      <c r="W24" s="292"/>
    </row>
    <row r="25" spans="1:23" x14ac:dyDescent="0.3">
      <c r="A25" s="292"/>
      <c r="B25" s="295"/>
      <c r="C25" s="290"/>
      <c r="D25" s="296"/>
      <c r="E25" s="296" t="s">
        <v>233</v>
      </c>
      <c r="F25" s="297"/>
      <c r="G25" s="292"/>
      <c r="H25" s="292"/>
      <c r="I25" s="292"/>
      <c r="J25" s="292"/>
      <c r="K25" s="292"/>
      <c r="L25" s="292"/>
      <c r="M25" s="292"/>
      <c r="N25" s="292"/>
      <c r="O25" s="292"/>
      <c r="P25" s="292"/>
      <c r="Q25" s="292"/>
      <c r="R25" s="292"/>
      <c r="S25" s="292"/>
      <c r="T25" s="292"/>
      <c r="U25" s="292"/>
      <c r="V25" s="292"/>
      <c r="W25" s="292"/>
    </row>
    <row r="26" spans="1:23" x14ac:dyDescent="0.3">
      <c r="A26" s="292"/>
      <c r="B26" s="295"/>
      <c r="C26" s="290"/>
      <c r="D26" s="296"/>
      <c r="E26" s="318" t="s">
        <v>234</v>
      </c>
      <c r="F26" s="297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2"/>
      <c r="T26" s="292"/>
      <c r="U26" s="292"/>
      <c r="V26" s="292"/>
      <c r="W26" s="292"/>
    </row>
    <row r="27" spans="1:23" x14ac:dyDescent="0.3">
      <c r="A27" s="292"/>
      <c r="B27" s="295"/>
      <c r="C27" s="290"/>
      <c r="D27" s="296"/>
      <c r="E27" s="296"/>
      <c r="F27" s="297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2"/>
      <c r="T27" s="292"/>
      <c r="U27" s="292"/>
      <c r="V27" s="292"/>
      <c r="W27" s="292"/>
    </row>
    <row r="28" spans="1:23" x14ac:dyDescent="0.3">
      <c r="A28" s="292"/>
      <c r="B28" s="295"/>
      <c r="C28" s="319" t="s">
        <v>235</v>
      </c>
      <c r="D28" s="296"/>
      <c r="E28" s="296" t="s">
        <v>236</v>
      </c>
      <c r="F28" s="297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2"/>
      <c r="T28" s="292"/>
      <c r="U28" s="292"/>
      <c r="V28" s="292"/>
      <c r="W28" s="292"/>
    </row>
    <row r="29" spans="1:23" x14ac:dyDescent="0.3">
      <c r="A29" s="292"/>
      <c r="B29" s="295"/>
      <c r="C29" s="290"/>
      <c r="D29" s="296"/>
      <c r="E29" s="296"/>
      <c r="F29" s="297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2"/>
      <c r="T29" s="292"/>
      <c r="U29" s="292"/>
      <c r="V29" s="292"/>
      <c r="W29" s="292"/>
    </row>
    <row r="30" spans="1:23" ht="15" thickBot="1" x14ac:dyDescent="0.35">
      <c r="A30" s="292"/>
      <c r="B30" s="298"/>
      <c r="C30" s="291"/>
      <c r="D30" s="299"/>
      <c r="E30" s="299"/>
      <c r="F30" s="300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2"/>
      <c r="T30" s="292"/>
      <c r="U30" s="292"/>
      <c r="V30" s="292"/>
      <c r="W30" s="292"/>
    </row>
    <row r="31" spans="1:23" x14ac:dyDescent="0.3">
      <c r="A31" s="292"/>
      <c r="B31" s="292"/>
      <c r="C31" s="288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2"/>
      <c r="T31" s="292"/>
      <c r="U31" s="292"/>
      <c r="V31" s="292"/>
      <c r="W31" s="292"/>
    </row>
    <row r="32" spans="1:23" x14ac:dyDescent="0.3">
      <c r="A32" s="292"/>
      <c r="B32" s="292"/>
      <c r="C32" s="288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2"/>
      <c r="T32" s="292"/>
      <c r="U32" s="292"/>
      <c r="V32" s="292"/>
      <c r="W32" s="292"/>
    </row>
    <row r="33" spans="1:23" x14ac:dyDescent="0.3">
      <c r="A33" s="292"/>
      <c r="B33" s="292"/>
      <c r="C33" s="288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2"/>
      <c r="T33" s="292"/>
      <c r="U33" s="292"/>
      <c r="V33" s="292"/>
      <c r="W33" s="292"/>
    </row>
    <row r="34" spans="1:23" x14ac:dyDescent="0.3">
      <c r="A34" s="292"/>
      <c r="B34" s="292"/>
      <c r="C34" s="288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2"/>
      <c r="T34" s="292"/>
      <c r="U34" s="292"/>
      <c r="V34" s="292"/>
      <c r="W34" s="292"/>
    </row>
    <row r="35" spans="1:23" x14ac:dyDescent="0.3">
      <c r="A35" s="292"/>
      <c r="B35" s="292"/>
      <c r="C35" s="288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</row>
    <row r="36" spans="1:23" x14ac:dyDescent="0.3">
      <c r="A36" s="292"/>
      <c r="B36" s="292"/>
      <c r="C36" s="288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</row>
    <row r="37" spans="1:23" x14ac:dyDescent="0.3">
      <c r="A37" s="292"/>
      <c r="B37" s="292"/>
      <c r="C37" s="288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</row>
    <row r="38" spans="1:23" x14ac:dyDescent="0.3">
      <c r="A38" s="292"/>
      <c r="B38" s="292"/>
      <c r="C38" s="288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</row>
    <row r="39" spans="1:23" x14ac:dyDescent="0.3">
      <c r="A39" s="292"/>
      <c r="B39" s="292"/>
      <c r="C39" s="288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</row>
    <row r="40" spans="1:23" x14ac:dyDescent="0.3">
      <c r="A40" s="292"/>
      <c r="B40" s="292"/>
      <c r="C40" s="288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</row>
    <row r="41" spans="1:23" x14ac:dyDescent="0.3">
      <c r="A41" s="292"/>
      <c r="B41" s="292"/>
      <c r="C41" s="288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</row>
    <row r="42" spans="1:23" x14ac:dyDescent="0.3">
      <c r="A42" s="292"/>
      <c r="B42" s="292"/>
      <c r="C42" s="288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</row>
    <row r="43" spans="1:23" x14ac:dyDescent="0.3">
      <c r="A43" s="292"/>
      <c r="B43" s="292"/>
      <c r="C43" s="288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</row>
    <row r="44" spans="1:23" x14ac:dyDescent="0.3">
      <c r="A44" s="292"/>
      <c r="B44" s="292"/>
      <c r="C44" s="288"/>
      <c r="E44" s="292"/>
      <c r="F44" s="292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</row>
    <row r="45" spans="1:23" x14ac:dyDescent="0.3">
      <c r="A45" s="292"/>
      <c r="B45" s="292"/>
      <c r="C45" s="288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</row>
    <row r="46" spans="1:23" x14ac:dyDescent="0.3">
      <c r="A46" s="292"/>
      <c r="B46" s="292"/>
      <c r="C46" s="288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</row>
    <row r="47" spans="1:23" x14ac:dyDescent="0.3">
      <c r="A47" s="292"/>
      <c r="B47" s="292"/>
      <c r="C47" s="288"/>
      <c r="E47" s="292"/>
      <c r="F47" s="292"/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</row>
    <row r="48" spans="1:23" x14ac:dyDescent="0.3">
      <c r="A48" s="292"/>
      <c r="B48" s="292"/>
      <c r="C48" s="288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</row>
    <row r="49" spans="1:23" x14ac:dyDescent="0.3">
      <c r="A49" s="292"/>
      <c r="B49" s="292"/>
      <c r="C49" s="288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</row>
    <row r="50" spans="1:23" x14ac:dyDescent="0.3">
      <c r="A50" s="292"/>
      <c r="B50" s="292"/>
      <c r="C50" s="288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</row>
    <row r="51" spans="1:23" x14ac:dyDescent="0.3">
      <c r="A51" s="292"/>
      <c r="B51" s="292"/>
      <c r="C51" s="288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</row>
    <row r="52" spans="1:23" x14ac:dyDescent="0.3">
      <c r="A52" s="292"/>
      <c r="B52" s="292"/>
      <c r="C52" s="288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</row>
    <row r="53" spans="1:23" x14ac:dyDescent="0.3">
      <c r="A53" s="292"/>
      <c r="B53" s="292"/>
      <c r="C53" s="288"/>
      <c r="E53" s="292"/>
      <c r="F53" s="292"/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</row>
    <row r="54" spans="1:23" x14ac:dyDescent="0.3">
      <c r="A54" s="292"/>
      <c r="B54" s="292"/>
      <c r="C54" s="288"/>
      <c r="E54" s="292"/>
      <c r="F54" s="292"/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</row>
    <row r="55" spans="1:23" x14ac:dyDescent="0.3">
      <c r="A55" s="292"/>
      <c r="B55" s="292"/>
      <c r="C55" s="288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</row>
    <row r="56" spans="1:23" x14ac:dyDescent="0.3">
      <c r="A56" s="292"/>
      <c r="B56" s="292"/>
      <c r="C56" s="288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</row>
    <row r="57" spans="1:23" x14ac:dyDescent="0.3">
      <c r="A57" s="292"/>
      <c r="B57" s="292"/>
      <c r="C57" s="288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</row>
    <row r="58" spans="1:23" x14ac:dyDescent="0.3">
      <c r="A58" s="292"/>
      <c r="B58" s="292"/>
      <c r="C58" s="288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</row>
    <row r="59" spans="1:23" x14ac:dyDescent="0.3">
      <c r="A59" s="292"/>
      <c r="B59" s="292"/>
      <c r="C59" s="288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</row>
    <row r="60" spans="1:23" x14ac:dyDescent="0.3">
      <c r="A60" s="292"/>
      <c r="B60" s="292"/>
      <c r="C60" s="288"/>
      <c r="E60" s="292"/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</row>
    <row r="61" spans="1:23" x14ac:dyDescent="0.3">
      <c r="A61" s="292"/>
      <c r="B61" s="292"/>
      <c r="C61" s="288"/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</row>
    <row r="62" spans="1:23" x14ac:dyDescent="0.3">
      <c r="A62" s="292"/>
      <c r="B62" s="292"/>
      <c r="C62" s="288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</row>
    <row r="63" spans="1:23" x14ac:dyDescent="0.3">
      <c r="A63" s="292"/>
      <c r="B63" s="292"/>
      <c r="C63" s="288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</row>
    <row r="64" spans="1:23" x14ac:dyDescent="0.3">
      <c r="A64" s="292"/>
      <c r="B64" s="292"/>
      <c r="C64" s="288"/>
      <c r="E64" s="292"/>
      <c r="F64" s="292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</row>
    <row r="65" spans="1:23" x14ac:dyDescent="0.3">
      <c r="A65" s="292"/>
      <c r="B65" s="292"/>
      <c r="C65" s="288"/>
      <c r="E65" s="292"/>
      <c r="F65" s="292"/>
      <c r="G65" s="292"/>
      <c r="H65" s="292"/>
      <c r="I65" s="292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</row>
    <row r="66" spans="1:23" x14ac:dyDescent="0.3">
      <c r="A66" s="292"/>
      <c r="B66" s="292"/>
      <c r="C66" s="288"/>
      <c r="E66" s="292"/>
      <c r="F66" s="292"/>
      <c r="G66" s="292"/>
      <c r="H66" s="292"/>
      <c r="I66" s="292"/>
      <c r="J66" s="292"/>
      <c r="K66" s="292"/>
      <c r="L66" s="292"/>
      <c r="M66" s="292"/>
      <c r="N66" s="292"/>
      <c r="O66" s="292"/>
      <c r="P66" s="292"/>
      <c r="Q66" s="292"/>
      <c r="R66" s="292"/>
      <c r="S66" s="292"/>
      <c r="T66" s="292"/>
      <c r="U66" s="292"/>
      <c r="V66" s="292"/>
      <c r="W66" s="292"/>
    </row>
    <row r="67" spans="1:23" x14ac:dyDescent="0.3">
      <c r="A67" s="292"/>
      <c r="B67" s="292"/>
      <c r="C67" s="288"/>
      <c r="E67" s="292"/>
      <c r="F67" s="292"/>
      <c r="G67" s="292"/>
      <c r="H67" s="292"/>
      <c r="I67" s="292"/>
      <c r="J67" s="292"/>
      <c r="K67" s="292"/>
      <c r="L67" s="292"/>
      <c r="M67" s="292"/>
      <c r="N67" s="292"/>
      <c r="O67" s="292"/>
      <c r="P67" s="292"/>
      <c r="Q67" s="292"/>
      <c r="R67" s="292"/>
      <c r="S67" s="292"/>
      <c r="T67" s="292"/>
      <c r="U67" s="292"/>
      <c r="V67" s="292"/>
      <c r="W67" s="292"/>
    </row>
    <row r="68" spans="1:23" x14ac:dyDescent="0.3">
      <c r="A68" s="292"/>
      <c r="B68" s="292"/>
      <c r="C68" s="288"/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</row>
    <row r="69" spans="1:23" x14ac:dyDescent="0.3">
      <c r="A69" s="292"/>
      <c r="B69" s="292"/>
      <c r="C69" s="288"/>
      <c r="E69" s="292"/>
      <c r="F69" s="292"/>
      <c r="G69" s="292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</row>
    <row r="70" spans="1:23" x14ac:dyDescent="0.3">
      <c r="A70" s="292"/>
      <c r="B70" s="292"/>
      <c r="C70" s="288"/>
      <c r="E70" s="292"/>
      <c r="F70" s="292"/>
      <c r="G70" s="292"/>
      <c r="H70" s="292"/>
      <c r="I70" s="292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</row>
    <row r="71" spans="1:23" x14ac:dyDescent="0.3">
      <c r="A71" s="292"/>
      <c r="B71" s="292"/>
      <c r="C71" s="288"/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</row>
    <row r="72" spans="1:23" x14ac:dyDescent="0.3">
      <c r="A72" s="292"/>
      <c r="B72" s="292"/>
      <c r="C72" s="288"/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</row>
    <row r="73" spans="1:23" x14ac:dyDescent="0.3">
      <c r="A73" s="292"/>
      <c r="B73" s="292"/>
      <c r="C73" s="288"/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</row>
    <row r="74" spans="1:23" x14ac:dyDescent="0.3">
      <c r="A74" s="292"/>
      <c r="B74" s="292"/>
      <c r="C74" s="288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</row>
    <row r="75" spans="1:23" x14ac:dyDescent="0.3">
      <c r="A75" s="292"/>
      <c r="B75" s="292"/>
      <c r="C75" s="288"/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</row>
    <row r="76" spans="1:23" x14ac:dyDescent="0.3">
      <c r="A76" s="292"/>
      <c r="B76" s="292"/>
      <c r="C76" s="288"/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</row>
    <row r="77" spans="1:23" x14ac:dyDescent="0.3">
      <c r="A77" s="292"/>
      <c r="B77" s="292"/>
      <c r="C77" s="288"/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</row>
    <row r="78" spans="1:23" x14ac:dyDescent="0.3">
      <c r="A78" s="292"/>
      <c r="B78" s="292"/>
      <c r="C78" s="288"/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</row>
    <row r="79" spans="1:23" x14ac:dyDescent="0.3">
      <c r="A79" s="292"/>
      <c r="B79" s="292"/>
      <c r="C79" s="288"/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</row>
    <row r="80" spans="1:23" x14ac:dyDescent="0.3">
      <c r="A80" s="292"/>
      <c r="B80" s="292"/>
      <c r="C80" s="288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</row>
    <row r="81" spans="1:23" x14ac:dyDescent="0.3">
      <c r="A81" s="292"/>
      <c r="B81" s="292"/>
      <c r="C81" s="288"/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</row>
    <row r="82" spans="1:23" x14ac:dyDescent="0.3">
      <c r="A82" s="292"/>
      <c r="B82" s="292"/>
      <c r="C82" s="288"/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</row>
    <row r="83" spans="1:23" x14ac:dyDescent="0.3">
      <c r="A83" s="292"/>
      <c r="B83" s="292"/>
      <c r="C83" s="288"/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</row>
    <row r="84" spans="1:23" x14ac:dyDescent="0.3">
      <c r="A84" s="292"/>
      <c r="B84" s="292"/>
      <c r="C84" s="288"/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</row>
    <row r="85" spans="1:23" x14ac:dyDescent="0.3">
      <c r="A85" s="292"/>
      <c r="B85" s="292"/>
      <c r="C85" s="288"/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</row>
    <row r="86" spans="1:23" x14ac:dyDescent="0.3">
      <c r="A86" s="292"/>
      <c r="B86" s="292"/>
      <c r="C86" s="288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</row>
    <row r="87" spans="1:23" x14ac:dyDescent="0.3">
      <c r="A87" s="292"/>
      <c r="B87" s="292"/>
      <c r="C87" s="288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</row>
    <row r="88" spans="1:23" x14ac:dyDescent="0.3">
      <c r="A88" s="292"/>
      <c r="B88" s="292"/>
      <c r="C88" s="288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</row>
    <row r="89" spans="1:23" x14ac:dyDescent="0.3">
      <c r="A89" s="292"/>
      <c r="B89" s="292"/>
      <c r="C89" s="288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</row>
    <row r="90" spans="1:23" x14ac:dyDescent="0.3">
      <c r="A90" s="292"/>
      <c r="B90" s="292"/>
      <c r="C90" s="288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</row>
    <row r="91" spans="1:23" x14ac:dyDescent="0.3">
      <c r="A91" s="292"/>
      <c r="B91" s="292"/>
      <c r="C91" s="288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</row>
    <row r="92" spans="1:23" x14ac:dyDescent="0.3">
      <c r="A92" s="292"/>
      <c r="B92" s="292"/>
      <c r="C92" s="288"/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</row>
    <row r="93" spans="1:23" x14ac:dyDescent="0.3">
      <c r="A93" s="292"/>
      <c r="B93" s="292"/>
      <c r="C93" s="288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</row>
    <row r="94" spans="1:23" x14ac:dyDescent="0.3">
      <c r="A94" s="292"/>
      <c r="B94" s="292"/>
      <c r="C94" s="288"/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</row>
    <row r="95" spans="1:23" x14ac:dyDescent="0.3">
      <c r="A95" s="292"/>
      <c r="B95" s="292"/>
      <c r="C95" s="288"/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</row>
    <row r="96" spans="1:23" x14ac:dyDescent="0.3">
      <c r="A96" s="292"/>
      <c r="B96" s="292"/>
      <c r="C96" s="288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</row>
    <row r="97" spans="1:23" x14ac:dyDescent="0.3">
      <c r="A97" s="292"/>
      <c r="B97" s="292"/>
      <c r="C97" s="288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92"/>
      <c r="S97" s="292"/>
      <c r="T97" s="292"/>
      <c r="U97" s="292"/>
      <c r="V97" s="292"/>
      <c r="W97" s="292"/>
    </row>
    <row r="98" spans="1:23" x14ac:dyDescent="0.3">
      <c r="A98" s="292"/>
      <c r="B98" s="292"/>
      <c r="C98" s="288"/>
      <c r="E98" s="292"/>
      <c r="F98" s="292"/>
      <c r="G98" s="292"/>
      <c r="H98" s="292"/>
      <c r="I98" s="292"/>
      <c r="J98" s="292"/>
      <c r="K98" s="292"/>
      <c r="L98" s="292"/>
      <c r="M98" s="292"/>
      <c r="N98" s="292"/>
      <c r="O98" s="292"/>
      <c r="P98" s="292"/>
      <c r="Q98" s="292"/>
      <c r="R98" s="292"/>
      <c r="S98" s="292"/>
      <c r="T98" s="292"/>
      <c r="U98" s="292"/>
      <c r="V98" s="292"/>
      <c r="W98" s="292"/>
    </row>
    <row r="99" spans="1:23" x14ac:dyDescent="0.3">
      <c r="A99" s="292"/>
      <c r="B99" s="292"/>
      <c r="C99" s="288"/>
      <c r="E99" s="292"/>
      <c r="F99" s="292"/>
      <c r="G99" s="292"/>
      <c r="H99" s="292"/>
      <c r="I99" s="292"/>
      <c r="J99" s="292"/>
      <c r="K99" s="292"/>
      <c r="L99" s="292"/>
      <c r="M99" s="292"/>
      <c r="N99" s="292"/>
      <c r="O99" s="292"/>
      <c r="P99" s="292"/>
      <c r="Q99" s="292"/>
      <c r="R99" s="292"/>
      <c r="S99" s="292"/>
      <c r="T99" s="292"/>
      <c r="U99" s="292"/>
      <c r="V99" s="292"/>
      <c r="W99" s="292"/>
    </row>
    <row r="100" spans="1:23" x14ac:dyDescent="0.3">
      <c r="A100" s="292"/>
      <c r="B100" s="292"/>
      <c r="C100" s="288"/>
      <c r="E100" s="292"/>
      <c r="F100" s="292"/>
      <c r="G100" s="292"/>
      <c r="H100" s="292"/>
      <c r="I100" s="292"/>
      <c r="J100" s="292"/>
      <c r="K100" s="292"/>
      <c r="L100" s="292"/>
      <c r="M100" s="292"/>
      <c r="N100" s="292"/>
      <c r="O100" s="292"/>
      <c r="P100" s="292"/>
      <c r="Q100" s="292"/>
      <c r="R100" s="292"/>
      <c r="S100" s="292"/>
      <c r="T100" s="292"/>
      <c r="U100" s="292"/>
      <c r="V100" s="292"/>
      <c r="W100" s="292"/>
    </row>
    <row r="101" spans="1:23" x14ac:dyDescent="0.3">
      <c r="A101" s="292"/>
      <c r="B101" s="292"/>
      <c r="C101" s="288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2"/>
      <c r="S101" s="292"/>
      <c r="T101" s="292"/>
      <c r="U101" s="292"/>
      <c r="V101" s="292"/>
      <c r="W101" s="292"/>
    </row>
    <row r="102" spans="1:23" x14ac:dyDescent="0.3">
      <c r="A102" s="292"/>
      <c r="B102" s="292"/>
      <c r="C102" s="288"/>
      <c r="E102" s="292"/>
      <c r="F102" s="292"/>
      <c r="G102" s="292"/>
      <c r="H102" s="292"/>
      <c r="I102" s="292"/>
      <c r="J102" s="292"/>
      <c r="K102" s="292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</row>
    <row r="103" spans="1:23" x14ac:dyDescent="0.3">
      <c r="A103" s="292"/>
      <c r="B103" s="292"/>
      <c r="C103" s="288"/>
      <c r="E103" s="292"/>
      <c r="F103" s="292"/>
      <c r="G103" s="292"/>
      <c r="H103" s="292"/>
      <c r="I103" s="292"/>
      <c r="J103" s="292"/>
      <c r="K103" s="292"/>
      <c r="L103" s="292"/>
      <c r="M103" s="292"/>
      <c r="N103" s="292"/>
      <c r="O103" s="292"/>
      <c r="P103" s="292"/>
      <c r="Q103" s="292"/>
      <c r="R103" s="292"/>
      <c r="S103" s="292"/>
      <c r="T103" s="292"/>
      <c r="U103" s="292"/>
      <c r="V103" s="292"/>
      <c r="W103" s="292"/>
    </row>
    <row r="104" spans="1:23" x14ac:dyDescent="0.3">
      <c r="A104" s="292"/>
      <c r="B104" s="292"/>
      <c r="C104" s="288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</row>
    <row r="105" spans="1:23" x14ac:dyDescent="0.3">
      <c r="A105" s="292"/>
      <c r="B105" s="292"/>
      <c r="C105" s="288"/>
      <c r="E105" s="292"/>
      <c r="F105" s="292"/>
      <c r="G105" s="292"/>
      <c r="H105" s="292"/>
      <c r="I105" s="292"/>
      <c r="J105" s="292"/>
      <c r="K105" s="292"/>
      <c r="L105" s="292"/>
      <c r="M105" s="292"/>
      <c r="N105" s="292"/>
      <c r="O105" s="292"/>
      <c r="P105" s="292"/>
      <c r="Q105" s="292"/>
      <c r="R105" s="292"/>
      <c r="S105" s="292"/>
      <c r="T105" s="292"/>
      <c r="U105" s="292"/>
      <c r="V105" s="292"/>
      <c r="W105" s="292"/>
    </row>
    <row r="106" spans="1:23" x14ac:dyDescent="0.3">
      <c r="A106" s="292"/>
      <c r="B106" s="292"/>
      <c r="C106" s="288"/>
      <c r="E106" s="292"/>
      <c r="F106" s="292"/>
      <c r="G106" s="292"/>
      <c r="H106" s="292"/>
      <c r="I106" s="292"/>
      <c r="J106" s="292"/>
      <c r="K106" s="292"/>
      <c r="L106" s="292"/>
      <c r="M106" s="292"/>
      <c r="N106" s="292"/>
      <c r="O106" s="292"/>
      <c r="P106" s="292"/>
      <c r="Q106" s="292"/>
      <c r="R106" s="292"/>
      <c r="S106" s="292"/>
      <c r="T106" s="292"/>
      <c r="U106" s="292"/>
      <c r="V106" s="292"/>
      <c r="W106" s="292"/>
    </row>
    <row r="107" spans="1:23" x14ac:dyDescent="0.3">
      <c r="A107" s="292"/>
      <c r="B107" s="292"/>
      <c r="C107" s="288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2"/>
      <c r="S107" s="292"/>
      <c r="T107" s="292"/>
      <c r="U107" s="292"/>
      <c r="V107" s="292"/>
      <c r="W107" s="292"/>
    </row>
    <row r="108" spans="1:23" x14ac:dyDescent="0.3">
      <c r="A108" s="292"/>
      <c r="B108" s="292"/>
      <c r="C108" s="288"/>
      <c r="E108" s="292"/>
      <c r="F108" s="292"/>
      <c r="G108" s="292"/>
      <c r="H108" s="292"/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</row>
    <row r="109" spans="1:23" x14ac:dyDescent="0.3">
      <c r="A109" s="292"/>
      <c r="B109" s="292"/>
      <c r="C109" s="288"/>
      <c r="E109" s="292"/>
      <c r="F109" s="292"/>
      <c r="G109" s="292"/>
      <c r="H109" s="292"/>
      <c r="I109" s="292"/>
      <c r="J109" s="292"/>
      <c r="K109" s="292"/>
      <c r="L109" s="292"/>
      <c r="M109" s="292"/>
      <c r="N109" s="292"/>
      <c r="O109" s="292"/>
      <c r="P109" s="292"/>
      <c r="Q109" s="292"/>
      <c r="R109" s="292"/>
      <c r="S109" s="292"/>
      <c r="T109" s="292"/>
      <c r="U109" s="292"/>
      <c r="V109" s="292"/>
      <c r="W109" s="292"/>
    </row>
    <row r="110" spans="1:23" x14ac:dyDescent="0.3">
      <c r="A110" s="292"/>
      <c r="B110" s="292"/>
      <c r="C110" s="288"/>
      <c r="E110" s="292"/>
      <c r="F110" s="292"/>
      <c r="G110" s="292"/>
      <c r="H110" s="292"/>
      <c r="I110" s="292"/>
      <c r="J110" s="292"/>
      <c r="K110" s="292"/>
      <c r="L110" s="292"/>
      <c r="M110" s="292"/>
      <c r="N110" s="292"/>
      <c r="O110" s="292"/>
      <c r="P110" s="292"/>
      <c r="Q110" s="292"/>
      <c r="R110" s="292"/>
      <c r="S110" s="292"/>
      <c r="T110" s="292"/>
      <c r="U110" s="292"/>
      <c r="V110" s="292"/>
      <c r="W110" s="292"/>
    </row>
    <row r="111" spans="1:23" x14ac:dyDescent="0.3">
      <c r="A111" s="292"/>
      <c r="B111" s="292"/>
      <c r="C111" s="288"/>
      <c r="E111" s="292"/>
      <c r="F111" s="292"/>
      <c r="G111" s="292"/>
      <c r="H111" s="292"/>
      <c r="I111" s="292"/>
      <c r="J111" s="292"/>
      <c r="K111" s="292"/>
      <c r="L111" s="292"/>
      <c r="M111" s="292"/>
      <c r="N111" s="292"/>
      <c r="O111" s="292"/>
      <c r="P111" s="292"/>
      <c r="Q111" s="292"/>
      <c r="R111" s="292"/>
      <c r="S111" s="292"/>
      <c r="T111" s="292"/>
      <c r="U111" s="292"/>
      <c r="V111" s="292"/>
      <c r="W111" s="292"/>
    </row>
    <row r="112" spans="1:23" x14ac:dyDescent="0.3">
      <c r="A112" s="292"/>
      <c r="B112" s="292"/>
      <c r="C112" s="288"/>
      <c r="E112" s="292"/>
      <c r="F112" s="292"/>
      <c r="G112" s="292"/>
      <c r="H112" s="292"/>
      <c r="I112" s="292"/>
      <c r="J112" s="292"/>
      <c r="K112" s="292"/>
      <c r="L112" s="292"/>
      <c r="M112" s="292"/>
      <c r="N112" s="292"/>
      <c r="O112" s="292"/>
      <c r="P112" s="292"/>
      <c r="Q112" s="292"/>
      <c r="R112" s="292"/>
      <c r="S112" s="292"/>
      <c r="T112" s="292"/>
      <c r="U112" s="292"/>
      <c r="V112" s="292"/>
      <c r="W112" s="292"/>
    </row>
    <row r="113" spans="1:23" x14ac:dyDescent="0.3">
      <c r="A113" s="292"/>
      <c r="B113" s="292"/>
      <c r="C113" s="288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</row>
    <row r="114" spans="1:23" x14ac:dyDescent="0.3">
      <c r="A114" s="292"/>
      <c r="B114" s="292"/>
      <c r="C114" s="288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292"/>
      <c r="T114" s="292"/>
      <c r="U114" s="292"/>
      <c r="V114" s="292"/>
      <c r="W114" s="292"/>
    </row>
    <row r="115" spans="1:23" x14ac:dyDescent="0.3">
      <c r="A115" s="292"/>
      <c r="B115" s="292"/>
      <c r="C115" s="288"/>
      <c r="E115" s="292"/>
      <c r="F115" s="292"/>
      <c r="G115" s="292"/>
      <c r="H115" s="292"/>
      <c r="I115" s="292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</row>
  </sheetData>
  <mergeCells count="1">
    <mergeCell ref="C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1F756-7FD1-4DEB-AC1A-9629788B5920}">
  <sheetPr codeName="Feuil1">
    <tabColor theme="4"/>
  </sheetPr>
  <dimension ref="A1:AL81"/>
  <sheetViews>
    <sheetView topLeftCell="A4" zoomScale="80" zoomScaleNormal="80" workbookViewId="0">
      <selection activeCell="I31" sqref="I31"/>
    </sheetView>
  </sheetViews>
  <sheetFormatPr baseColWidth="10" defaultRowHeight="14.4" x14ac:dyDescent="0.3"/>
  <cols>
    <col min="1" max="1" width="3.77734375" customWidth="1"/>
    <col min="2" max="4" width="8.77734375" customWidth="1"/>
    <col min="5" max="5" width="3.77734375" customWidth="1"/>
    <col min="6" max="6" width="14.77734375" style="14" customWidth="1"/>
    <col min="7" max="7" width="14.77734375" style="2" customWidth="1"/>
    <col min="8" max="8" width="14.77734375" style="25" customWidth="1"/>
    <col min="9" max="10" width="14.77734375" style="2" customWidth="1"/>
    <col min="11" max="11" width="14.77734375" style="28" customWidth="1"/>
    <col min="12" max="21" width="14.77734375" style="2" customWidth="1"/>
    <col min="22" max="27" width="11.5546875" style="2"/>
  </cols>
  <sheetData>
    <row r="1" spans="1:38" s="68" customFormat="1" hidden="1" x14ac:dyDescent="0.3">
      <c r="A1" s="61"/>
      <c r="B1" s="62"/>
      <c r="C1" s="62"/>
      <c r="D1" s="62"/>
      <c r="E1" s="62"/>
      <c r="F1" s="63"/>
      <c r="G1" s="64" t="s">
        <v>184</v>
      </c>
      <c r="H1" s="65" t="s">
        <v>131</v>
      </c>
      <c r="I1" s="65" t="s">
        <v>134</v>
      </c>
      <c r="J1" s="65" t="s">
        <v>139</v>
      </c>
      <c r="K1" s="66" t="s">
        <v>144</v>
      </c>
      <c r="L1" s="65" t="s">
        <v>22</v>
      </c>
      <c r="M1" s="65" t="s">
        <v>13</v>
      </c>
      <c r="N1" s="65" t="s">
        <v>14</v>
      </c>
      <c r="O1" s="65" t="s">
        <v>15</v>
      </c>
      <c r="P1" s="65" t="s">
        <v>16</v>
      </c>
      <c r="Q1" s="65" t="s">
        <v>168</v>
      </c>
      <c r="R1" s="65" t="s">
        <v>18</v>
      </c>
      <c r="S1" s="65" t="s">
        <v>19</v>
      </c>
      <c r="T1" s="65" t="s">
        <v>20</v>
      </c>
      <c r="U1" s="65" t="s">
        <v>21</v>
      </c>
      <c r="V1" s="67"/>
      <c r="W1" s="67"/>
      <c r="X1" s="67"/>
      <c r="Y1" s="67"/>
      <c r="Z1" s="67"/>
      <c r="AA1" s="67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</row>
    <row r="2" spans="1:38" s="72" customFormat="1" hidden="1" x14ac:dyDescent="0.3">
      <c r="A2" s="69"/>
      <c r="B2" s="70"/>
      <c r="C2" s="70"/>
      <c r="D2" s="70"/>
      <c r="E2" s="70"/>
      <c r="F2" s="71"/>
      <c r="G2" s="72">
        <v>1</v>
      </c>
      <c r="H2" s="72">
        <v>4</v>
      </c>
      <c r="I2" s="72">
        <v>7</v>
      </c>
      <c r="J2" s="72">
        <v>12</v>
      </c>
      <c r="K2" s="73">
        <v>18</v>
      </c>
      <c r="L2" s="72">
        <v>26</v>
      </c>
      <c r="M2" s="72">
        <v>30</v>
      </c>
      <c r="N2" s="72">
        <v>34</v>
      </c>
      <c r="O2" s="72">
        <v>38</v>
      </c>
      <c r="P2" s="72">
        <v>44</v>
      </c>
      <c r="Q2" s="72">
        <v>47</v>
      </c>
      <c r="R2" s="72">
        <v>53</v>
      </c>
      <c r="S2" s="72">
        <v>58</v>
      </c>
      <c r="T2" s="72">
        <v>62</v>
      </c>
      <c r="U2" s="72">
        <v>65</v>
      </c>
      <c r="V2" s="74"/>
      <c r="W2" s="74"/>
      <c r="X2" s="74"/>
      <c r="Y2" s="74"/>
      <c r="Z2" s="74"/>
      <c r="AA2" s="74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s="81" customFormat="1" ht="15" hidden="1" thickBot="1" x14ac:dyDescent="0.35">
      <c r="A3" s="75"/>
      <c r="B3" s="76"/>
      <c r="C3" s="76"/>
      <c r="D3" s="76"/>
      <c r="E3" s="76"/>
      <c r="F3" s="77"/>
      <c r="G3" s="78"/>
      <c r="H3" s="79"/>
      <c r="I3" s="78"/>
      <c r="J3" s="78"/>
      <c r="K3" s="80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</row>
    <row r="4" spans="1:38" ht="15" thickBot="1" x14ac:dyDescent="0.35">
      <c r="A4" s="3"/>
      <c r="B4" s="3"/>
      <c r="C4" s="3"/>
      <c r="D4" s="3"/>
      <c r="E4" s="3"/>
      <c r="F4" s="12"/>
      <c r="G4" s="4"/>
      <c r="H4" s="26"/>
      <c r="I4" s="4"/>
      <c r="J4" s="4"/>
      <c r="K4" s="27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s="1" customFormat="1" ht="40.049999999999997" customHeight="1" thickBot="1" x14ac:dyDescent="0.3">
      <c r="A5" s="5"/>
      <c r="B5" s="5"/>
      <c r="C5" s="5"/>
      <c r="D5" s="5"/>
      <c r="E5" s="5"/>
      <c r="F5" s="13"/>
      <c r="G5" s="31" t="s">
        <v>8</v>
      </c>
      <c r="H5" s="32" t="s">
        <v>9</v>
      </c>
      <c r="I5" s="33" t="s">
        <v>10</v>
      </c>
      <c r="J5" s="34" t="s">
        <v>11</v>
      </c>
      <c r="K5" s="35" t="s">
        <v>12</v>
      </c>
      <c r="L5" s="31" t="s">
        <v>22</v>
      </c>
      <c r="M5" s="33" t="s">
        <v>13</v>
      </c>
      <c r="N5" s="33" t="s">
        <v>14</v>
      </c>
      <c r="O5" s="33" t="s">
        <v>15</v>
      </c>
      <c r="P5" s="33" t="s">
        <v>16</v>
      </c>
      <c r="Q5" s="33" t="s">
        <v>17</v>
      </c>
      <c r="R5" s="33" t="s">
        <v>18</v>
      </c>
      <c r="S5" s="33" t="s">
        <v>19</v>
      </c>
      <c r="T5" s="33" t="s">
        <v>20</v>
      </c>
      <c r="U5" s="34" t="s">
        <v>21</v>
      </c>
      <c r="V5" s="8"/>
      <c r="W5" s="8"/>
      <c r="X5" s="8"/>
      <c r="Y5" s="8"/>
      <c r="Z5" s="8"/>
      <c r="AA5" s="8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ht="15" thickBot="1" x14ac:dyDescent="0.35">
      <c r="A6" s="3"/>
      <c r="B6" s="334" t="s">
        <v>4</v>
      </c>
      <c r="C6" s="335"/>
      <c r="D6" s="336"/>
      <c r="E6" s="3"/>
      <c r="F6" s="16" t="s">
        <v>0</v>
      </c>
      <c r="G6" s="36" t="str">
        <f>IF(Paramétrage!C6=0," ",Paramétrage!C6)</f>
        <v>CONSEILLER 1</v>
      </c>
      <c r="H6" s="37" t="str">
        <f>IF(Paramétrage!F6=0," ",Paramétrage!F6)</f>
        <v xml:space="preserve"> </v>
      </c>
      <c r="I6" s="38" t="str">
        <f>IF(Paramétrage!E6=0," ",Paramétrage!E6)</f>
        <v xml:space="preserve"> </v>
      </c>
      <c r="J6" s="111" t="str">
        <f>IFERROR(VLOOKUP($I6,'Data Brut'!$2:$300,7,0),"")</f>
        <v/>
      </c>
      <c r="K6" s="120" t="str">
        <f>IFERROR(VLOOKUP($I6,'Data Brut'!$2:$300,12,0),"")</f>
        <v/>
      </c>
      <c r="L6" s="124" t="str">
        <f>IFERROR(VLOOKUP($I6,'Data Brut'!$2:$300,26,0),"")</f>
        <v/>
      </c>
      <c r="M6" s="38" t="str">
        <f>IFERROR(VLOOKUP($I6,'Data Brut'!$2:$300,30,0),"")</f>
        <v/>
      </c>
      <c r="N6" s="38" t="str">
        <f>IFERROR(VLOOKUP($I6,'Data Brut'!$2:$300,34,0),"")</f>
        <v/>
      </c>
      <c r="O6" s="38" t="str">
        <f>IFERROR(VLOOKUP($I6,'Data Brut'!$2:$300,38,0),"")</f>
        <v/>
      </c>
      <c r="P6" s="38" t="str">
        <f>IFERROR(VLOOKUP($I6,'Data Brut'!$2:$300,44,0),"")</f>
        <v/>
      </c>
      <c r="Q6" s="38" t="str">
        <f>IFERROR(VLOOKUP($I6,'Data Brut'!$2:$300,47,0),"")</f>
        <v/>
      </c>
      <c r="R6" s="38" t="str">
        <f>IFERROR(VLOOKUP($I6,'Data Brut'!$2:$300,53,0),"")</f>
        <v/>
      </c>
      <c r="S6" s="38" t="str">
        <f>IFERROR(VLOOKUP($I6,'Data Brut'!$2:$300,58,0),"")</f>
        <v/>
      </c>
      <c r="T6" s="38" t="str">
        <f>IFERROR(VLOOKUP($I6,'Data Brut'!$2:$300,62,0),"")</f>
        <v/>
      </c>
      <c r="U6" s="125" t="str">
        <f>IFERROR(VLOOKUP($I6,'Data Brut'!$2:$300,65,0),"")</f>
        <v/>
      </c>
      <c r="V6" s="4"/>
      <c r="W6" s="4"/>
      <c r="X6" s="4"/>
      <c r="Y6" s="4"/>
      <c r="Z6" s="4"/>
      <c r="AA6" s="4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38" ht="15" thickBot="1" x14ac:dyDescent="0.35">
      <c r="A7" s="3"/>
      <c r="B7" s="9">
        <f>COUNTA(K6:K55)</f>
        <v>50</v>
      </c>
      <c r="C7" s="349" t="s">
        <v>1</v>
      </c>
      <c r="D7" s="369"/>
      <c r="E7" s="3"/>
      <c r="F7" s="17" t="s">
        <v>0</v>
      </c>
      <c r="G7" s="39" t="str">
        <f>IF(Paramétrage!C7=0," ",Paramétrage!C7)</f>
        <v>CONSEILLER 2</v>
      </c>
      <c r="H7" s="40" t="str">
        <f>IF(Paramétrage!F7=0," ",Paramétrage!F7)</f>
        <v xml:space="preserve"> </v>
      </c>
      <c r="I7" s="41" t="str">
        <f>IF(Paramétrage!E7=0," ",Paramétrage!E7)</f>
        <v xml:space="preserve"> </v>
      </c>
      <c r="J7" s="112" t="str">
        <f>IFERROR(VLOOKUP($I7,'Data Brut'!$2:$300,7,0),"")</f>
        <v/>
      </c>
      <c r="K7" s="121" t="str">
        <f>IFERROR(VLOOKUP($I7,'Data Brut'!$2:$300,12,0),"")</f>
        <v/>
      </c>
      <c r="L7" s="126" t="str">
        <f>IFERROR(VLOOKUP($I7,'Data Brut'!$2:$300,26,0),"")</f>
        <v/>
      </c>
      <c r="M7" s="41" t="str">
        <f>IFERROR(VLOOKUP($I7,'Data Brut'!$2:$300,30,0),"")</f>
        <v/>
      </c>
      <c r="N7" s="41" t="str">
        <f>IFERROR(VLOOKUP($I7,'Data Brut'!$2:$300,34,0),"")</f>
        <v/>
      </c>
      <c r="O7" s="41" t="str">
        <f>IFERROR(VLOOKUP($I7,'Data Brut'!$2:$300,38,0),"")</f>
        <v/>
      </c>
      <c r="P7" s="41" t="str">
        <f>IFERROR(VLOOKUP($I7,'Data Brut'!$2:$300,44,0),"")</f>
        <v/>
      </c>
      <c r="Q7" s="41" t="str">
        <f>IFERROR(VLOOKUP($I7,'Data Brut'!$2:$300,47,0),"")</f>
        <v/>
      </c>
      <c r="R7" s="41" t="str">
        <f>IFERROR(VLOOKUP($I7,'Data Brut'!$2:$300,53,0),"")</f>
        <v/>
      </c>
      <c r="S7" s="41" t="str">
        <f>IFERROR(VLOOKUP($I7,'Data Brut'!$2:$300,58,0),"")</f>
        <v/>
      </c>
      <c r="T7" s="41" t="str">
        <f>IFERROR(VLOOKUP($I7,'Data Brut'!$2:$300,62,0),"")</f>
        <v/>
      </c>
      <c r="U7" s="127" t="str">
        <f>IFERROR(VLOOKUP($I7,'Data Brut'!$2:$300,65,0),"")</f>
        <v/>
      </c>
      <c r="V7" s="4"/>
      <c r="W7" s="4"/>
      <c r="X7" s="4"/>
      <c r="Y7" s="4"/>
      <c r="Z7" s="4"/>
      <c r="AA7" s="4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</row>
    <row r="8" spans="1:38" ht="15" thickBot="1" x14ac:dyDescent="0.35">
      <c r="A8" s="3"/>
      <c r="B8" s="60">
        <f>(COUNTBLANK(K6:K55))</f>
        <v>50</v>
      </c>
      <c r="C8" s="340" t="s">
        <v>2</v>
      </c>
      <c r="D8" s="341"/>
      <c r="E8" s="3"/>
      <c r="F8" s="17" t="s">
        <v>0</v>
      </c>
      <c r="G8" s="39" t="str">
        <f>IF(Paramétrage!C8=0," ",Paramétrage!C8)</f>
        <v>CONSEILLER 3</v>
      </c>
      <c r="H8" s="40" t="str">
        <f>IF(Paramétrage!F8=0," ",Paramétrage!F8)</f>
        <v xml:space="preserve"> </v>
      </c>
      <c r="I8" s="41" t="str">
        <f>IF(Paramétrage!E8=0," ",Paramétrage!E8)</f>
        <v xml:space="preserve"> </v>
      </c>
      <c r="J8" s="112" t="str">
        <f>IFERROR(VLOOKUP($I8,'Data Brut'!$2:$300,7,0),"")</f>
        <v/>
      </c>
      <c r="K8" s="121" t="str">
        <f>IFERROR(VLOOKUP($I8,'Data Brut'!$2:$300,12,0),"")</f>
        <v/>
      </c>
      <c r="L8" s="126" t="str">
        <f>IFERROR(VLOOKUP($I8,'Data Brut'!$2:$300,26,0),"")</f>
        <v/>
      </c>
      <c r="M8" s="41" t="str">
        <f>IFERROR(VLOOKUP($I8,'Data Brut'!$2:$300,30,0),"")</f>
        <v/>
      </c>
      <c r="N8" s="41" t="str">
        <f>IFERROR(VLOOKUP($I8,'Data Brut'!$2:$300,34,0),"")</f>
        <v/>
      </c>
      <c r="O8" s="41" t="str">
        <f>IFERROR(VLOOKUP($I8,'Data Brut'!$2:$300,38,0),"")</f>
        <v/>
      </c>
      <c r="P8" s="41" t="str">
        <f>IFERROR(VLOOKUP($I8,'Data Brut'!$2:$300,44,0),"")</f>
        <v/>
      </c>
      <c r="Q8" s="41" t="str">
        <f>IFERROR(VLOOKUP($I8,'Data Brut'!$2:$300,47,0),"")</f>
        <v/>
      </c>
      <c r="R8" s="41" t="str">
        <f>IFERROR(VLOOKUP($I8,'Data Brut'!$2:$300,53,0),"")</f>
        <v/>
      </c>
      <c r="S8" s="41" t="str">
        <f>IFERROR(VLOOKUP($I8,'Data Brut'!$2:$300,58,0),"")</f>
        <v/>
      </c>
      <c r="T8" s="41" t="str">
        <f>IFERROR(VLOOKUP($I8,'Data Brut'!$2:$300,62,0),"")</f>
        <v/>
      </c>
      <c r="U8" s="127" t="str">
        <f>IFERROR(VLOOKUP($I8,'Data Brut'!$2:$300,65,0),"")</f>
        <v/>
      </c>
      <c r="V8" s="4"/>
      <c r="W8" s="4"/>
      <c r="X8" s="4"/>
      <c r="Y8" s="4"/>
      <c r="Z8" s="4"/>
      <c r="AA8" s="4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</row>
    <row r="9" spans="1:38" x14ac:dyDescent="0.3">
      <c r="A9" s="3"/>
      <c r="B9" s="348" t="s">
        <v>3</v>
      </c>
      <c r="C9" s="349"/>
      <c r="D9" s="352" t="e">
        <f>AVERAGE(K6:K55)</f>
        <v>#DIV/0!</v>
      </c>
      <c r="E9" s="3"/>
      <c r="F9" s="17" t="s">
        <v>0</v>
      </c>
      <c r="G9" s="39" t="str">
        <f>IF(Paramétrage!C9=0," ",Paramétrage!C9)</f>
        <v>CONSEILLER 4</v>
      </c>
      <c r="H9" s="40" t="str">
        <f>IF(Paramétrage!F9=0," ",Paramétrage!F9)</f>
        <v xml:space="preserve"> </v>
      </c>
      <c r="I9" s="41" t="str">
        <f>IF(Paramétrage!E9=0," ",Paramétrage!E9)</f>
        <v xml:space="preserve"> </v>
      </c>
      <c r="J9" s="112" t="str">
        <f>IFERROR(VLOOKUP($I9,'Data Brut'!$2:$300,7,0),"")</f>
        <v/>
      </c>
      <c r="K9" s="121" t="str">
        <f>IFERROR(VLOOKUP($I9,'Data Brut'!$2:$300,12,0),"")</f>
        <v/>
      </c>
      <c r="L9" s="126" t="str">
        <f>IFERROR(VLOOKUP($I9,'Data Brut'!$2:$300,26,0),"")</f>
        <v/>
      </c>
      <c r="M9" s="41" t="str">
        <f>IFERROR(VLOOKUP($I9,'Data Brut'!$2:$300,30,0),"")</f>
        <v/>
      </c>
      <c r="N9" s="41" t="str">
        <f>IFERROR(VLOOKUP($I9,'Data Brut'!$2:$300,34,0),"")</f>
        <v/>
      </c>
      <c r="O9" s="41" t="str">
        <f>IFERROR(VLOOKUP($I9,'Data Brut'!$2:$300,38,0),"")</f>
        <v/>
      </c>
      <c r="P9" s="41" t="str">
        <f>IFERROR(VLOOKUP($I9,'Data Brut'!$2:$300,44,0),"")</f>
        <v/>
      </c>
      <c r="Q9" s="41" t="str">
        <f>IFERROR(VLOOKUP($I9,'Data Brut'!$2:$300,47,0),"")</f>
        <v/>
      </c>
      <c r="R9" s="41" t="str">
        <f>IFERROR(VLOOKUP($I9,'Data Brut'!$2:$300,53,0),"")</f>
        <v/>
      </c>
      <c r="S9" s="41" t="str">
        <f>IFERROR(VLOOKUP($I9,'Data Brut'!$2:$300,58,0),"")</f>
        <v/>
      </c>
      <c r="T9" s="41" t="str">
        <f>IFERROR(VLOOKUP($I9,'Data Brut'!$2:$300,62,0),"")</f>
        <v/>
      </c>
      <c r="U9" s="127" t="str">
        <f>IFERROR(VLOOKUP($I9,'Data Brut'!$2:$300,65,0),"")</f>
        <v/>
      </c>
      <c r="V9" s="4"/>
      <c r="W9" s="4"/>
      <c r="X9" s="4"/>
      <c r="Y9" s="4"/>
      <c r="Z9" s="4"/>
      <c r="AA9" s="4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38" ht="15" thickBot="1" x14ac:dyDescent="0.35">
      <c r="A10" s="3"/>
      <c r="B10" s="350"/>
      <c r="C10" s="351"/>
      <c r="D10" s="353"/>
      <c r="E10" s="3"/>
      <c r="F10" s="17" t="s">
        <v>0</v>
      </c>
      <c r="G10" s="39" t="str">
        <f>IF(Paramétrage!C10=0," ",Paramétrage!C10)</f>
        <v>CONSEILLER 5</v>
      </c>
      <c r="H10" s="40" t="str">
        <f>IF(Paramétrage!F10=0," ",Paramétrage!F10)</f>
        <v xml:space="preserve"> </v>
      </c>
      <c r="I10" s="41" t="str">
        <f>IF(Paramétrage!E10=0," ",Paramétrage!E10)</f>
        <v xml:space="preserve"> </v>
      </c>
      <c r="J10" s="112" t="str">
        <f>IFERROR(VLOOKUP($I10,'Data Brut'!$2:$300,7,0),"")</f>
        <v/>
      </c>
      <c r="K10" s="121" t="str">
        <f>IFERROR(VLOOKUP($I10,'Data Brut'!$2:$300,12,0),"")</f>
        <v/>
      </c>
      <c r="L10" s="126" t="str">
        <f>IFERROR(VLOOKUP($I10,'Data Brut'!$2:$300,26,0),"")</f>
        <v/>
      </c>
      <c r="M10" s="41" t="str">
        <f>IFERROR(VLOOKUP($I10,'Data Brut'!$2:$300,30,0),"")</f>
        <v/>
      </c>
      <c r="N10" s="41" t="str">
        <f>IFERROR(VLOOKUP($I10,'Data Brut'!$2:$300,34,0),"")</f>
        <v/>
      </c>
      <c r="O10" s="41" t="str">
        <f>IFERROR(VLOOKUP($I10,'Data Brut'!$2:$300,38,0),"")</f>
        <v/>
      </c>
      <c r="P10" s="41" t="str">
        <f>IFERROR(VLOOKUP($I10,'Data Brut'!$2:$300,44,0),"")</f>
        <v/>
      </c>
      <c r="Q10" s="41" t="str">
        <f>IFERROR(VLOOKUP($I10,'Data Brut'!$2:$300,47,0),"")</f>
        <v/>
      </c>
      <c r="R10" s="41" t="str">
        <f>IFERROR(VLOOKUP($I10,'Data Brut'!$2:$300,53,0),"")</f>
        <v/>
      </c>
      <c r="S10" s="41" t="str">
        <f>IFERROR(VLOOKUP($I10,'Data Brut'!$2:$300,58,0),"")</f>
        <v/>
      </c>
      <c r="T10" s="41" t="str">
        <f>IFERROR(VLOOKUP($I10,'Data Brut'!$2:$300,62,0),"")</f>
        <v/>
      </c>
      <c r="U10" s="127" t="str">
        <f>IFERROR(VLOOKUP($I10,'Data Brut'!$2:$300,65,0),"")</f>
        <v/>
      </c>
      <c r="V10" s="4"/>
      <c r="W10" s="4"/>
      <c r="X10" s="4"/>
      <c r="Y10" s="4"/>
      <c r="Z10" s="4"/>
      <c r="AA10" s="4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</row>
    <row r="11" spans="1:38" x14ac:dyDescent="0.3">
      <c r="A11" s="3"/>
      <c r="B11" s="6"/>
      <c r="C11" s="6"/>
      <c r="D11" s="6"/>
      <c r="E11" s="3"/>
      <c r="F11" s="17" t="s">
        <v>0</v>
      </c>
      <c r="G11" s="39" t="str">
        <f>IF(Paramétrage!C11=0," ",Paramétrage!C11)</f>
        <v>CONSEILLER 6</v>
      </c>
      <c r="H11" s="40" t="str">
        <f>IF(Paramétrage!F11=0," ",Paramétrage!F11)</f>
        <v xml:space="preserve"> </v>
      </c>
      <c r="I11" s="41" t="str">
        <f>IF(Paramétrage!E11=0," ",Paramétrage!E11)</f>
        <v xml:space="preserve"> </v>
      </c>
      <c r="J11" s="112" t="str">
        <f>IFERROR(VLOOKUP($I11,'Data Brut'!$2:$300,7,0),"")</f>
        <v/>
      </c>
      <c r="K11" s="121" t="str">
        <f>IFERROR(VLOOKUP($I11,'Data Brut'!$2:$300,12,0),"")</f>
        <v/>
      </c>
      <c r="L11" s="126" t="str">
        <f>IFERROR(VLOOKUP($I11,'Data Brut'!$2:$300,26,0),"")</f>
        <v/>
      </c>
      <c r="M11" s="41" t="str">
        <f>IFERROR(VLOOKUP($I11,'Data Brut'!$2:$300,30,0),"")</f>
        <v/>
      </c>
      <c r="N11" s="41" t="str">
        <f>IFERROR(VLOOKUP($I11,'Data Brut'!$2:$300,34,0),"")</f>
        <v/>
      </c>
      <c r="O11" s="41" t="str">
        <f>IFERROR(VLOOKUP($I11,'Data Brut'!$2:$300,38,0),"")</f>
        <v/>
      </c>
      <c r="P11" s="41" t="str">
        <f>IFERROR(VLOOKUP($I11,'Data Brut'!$2:$300,44,0),"")</f>
        <v/>
      </c>
      <c r="Q11" s="41" t="str">
        <f>IFERROR(VLOOKUP($I11,'Data Brut'!$2:$300,47,0),"")</f>
        <v/>
      </c>
      <c r="R11" s="41" t="str">
        <f>IFERROR(VLOOKUP($I11,'Data Brut'!$2:$300,53,0),"")</f>
        <v/>
      </c>
      <c r="S11" s="41" t="str">
        <f>IFERROR(VLOOKUP($I11,'Data Brut'!$2:$300,58,0),"")</f>
        <v/>
      </c>
      <c r="T11" s="41" t="str">
        <f>IFERROR(VLOOKUP($I11,'Data Brut'!$2:$300,62,0),"")</f>
        <v/>
      </c>
      <c r="U11" s="127" t="str">
        <f>IFERROR(VLOOKUP($I11,'Data Brut'!$2:$300,65,0),"")</f>
        <v/>
      </c>
      <c r="V11" s="4"/>
      <c r="W11" s="4"/>
      <c r="X11" s="4"/>
      <c r="Y11" s="4"/>
      <c r="Z11" s="4"/>
      <c r="AA11" s="4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</row>
    <row r="12" spans="1:38" ht="15" thickBot="1" x14ac:dyDescent="0.35">
      <c r="A12" s="3"/>
      <c r="B12" s="3"/>
      <c r="C12" s="3"/>
      <c r="D12" s="3"/>
      <c r="E12" s="3"/>
      <c r="F12" s="17" t="s">
        <v>0</v>
      </c>
      <c r="G12" s="39" t="str">
        <f>IF(Paramétrage!C12=0," ",Paramétrage!C12)</f>
        <v>CONSEILLER 7</v>
      </c>
      <c r="H12" s="40" t="str">
        <f>IF(Paramétrage!F12=0," ",Paramétrage!F12)</f>
        <v xml:space="preserve"> </v>
      </c>
      <c r="I12" s="41" t="str">
        <f>IF(Paramétrage!E12=0," ",Paramétrage!E12)</f>
        <v xml:space="preserve"> </v>
      </c>
      <c r="J12" s="112" t="str">
        <f>IFERROR(VLOOKUP($I12,'Data Brut'!$2:$300,7,0),"")</f>
        <v/>
      </c>
      <c r="K12" s="121" t="str">
        <f>IFERROR(VLOOKUP($I12,'Data Brut'!$2:$300,12,0),"")</f>
        <v/>
      </c>
      <c r="L12" s="126" t="str">
        <f>IFERROR(VLOOKUP($I12,'Data Brut'!$2:$300,26,0),"")</f>
        <v/>
      </c>
      <c r="M12" s="41" t="str">
        <f>IFERROR(VLOOKUP($I12,'Data Brut'!$2:$300,30,0),"")</f>
        <v/>
      </c>
      <c r="N12" s="41" t="str">
        <f>IFERROR(VLOOKUP($I12,'Data Brut'!$2:$300,34,0),"")</f>
        <v/>
      </c>
      <c r="O12" s="41" t="str">
        <f>IFERROR(VLOOKUP($I12,'Data Brut'!$2:$300,38,0),"")</f>
        <v/>
      </c>
      <c r="P12" s="41" t="str">
        <f>IFERROR(VLOOKUP($I12,'Data Brut'!$2:$300,44,0),"")</f>
        <v/>
      </c>
      <c r="Q12" s="41" t="str">
        <f>IFERROR(VLOOKUP($I12,'Data Brut'!$2:$300,47,0),"")</f>
        <v/>
      </c>
      <c r="R12" s="41" t="str">
        <f>IFERROR(VLOOKUP($I12,'Data Brut'!$2:$300,53,0),"")</f>
        <v/>
      </c>
      <c r="S12" s="41" t="str">
        <f>IFERROR(VLOOKUP($I12,'Data Brut'!$2:$300,58,0),"")</f>
        <v/>
      </c>
      <c r="T12" s="41" t="str">
        <f>IFERROR(VLOOKUP($I12,'Data Brut'!$2:$300,62,0),"")</f>
        <v/>
      </c>
      <c r="U12" s="127" t="str">
        <f>IFERROR(VLOOKUP($I12,'Data Brut'!$2:$300,65,0),"")</f>
        <v/>
      </c>
      <c r="V12" s="4"/>
      <c r="W12" s="4"/>
      <c r="X12" s="4"/>
      <c r="Y12" s="4"/>
      <c r="Z12" s="4"/>
      <c r="AA12" s="4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</row>
    <row r="13" spans="1:38" ht="15" thickBot="1" x14ac:dyDescent="0.35">
      <c r="A13" s="3"/>
      <c r="B13" s="337" t="s">
        <v>5</v>
      </c>
      <c r="C13" s="338"/>
      <c r="D13" s="339"/>
      <c r="E13" s="3"/>
      <c r="F13" s="17" t="s">
        <v>0</v>
      </c>
      <c r="G13" s="39" t="str">
        <f>IF(Paramétrage!C13=0," ",Paramétrage!C13)</f>
        <v>CONSEILLER 8</v>
      </c>
      <c r="H13" s="40" t="str">
        <f>IF(Paramétrage!F13=0," ",Paramétrage!F13)</f>
        <v xml:space="preserve"> </v>
      </c>
      <c r="I13" s="41" t="str">
        <f>IF(Paramétrage!E13=0," ",Paramétrage!E13)</f>
        <v xml:space="preserve"> </v>
      </c>
      <c r="J13" s="112" t="str">
        <f>IFERROR(VLOOKUP($I13,'Data Brut'!$2:$300,7,0),"")</f>
        <v/>
      </c>
      <c r="K13" s="121" t="str">
        <f>IFERROR(VLOOKUP($I13,'Data Brut'!$2:$300,12,0),"")</f>
        <v/>
      </c>
      <c r="L13" s="126" t="str">
        <f>IFERROR(VLOOKUP($I13,'Data Brut'!$2:$300,26,0),"")</f>
        <v/>
      </c>
      <c r="M13" s="41" t="str">
        <f>IFERROR(VLOOKUP($I13,'Data Brut'!$2:$300,30,0),"")</f>
        <v/>
      </c>
      <c r="N13" s="41" t="str">
        <f>IFERROR(VLOOKUP($I13,'Data Brut'!$2:$300,34,0),"")</f>
        <v/>
      </c>
      <c r="O13" s="41" t="str">
        <f>IFERROR(VLOOKUP($I13,'Data Brut'!$2:$300,38,0),"")</f>
        <v/>
      </c>
      <c r="P13" s="41" t="str">
        <f>IFERROR(VLOOKUP($I13,'Data Brut'!$2:$300,44,0),"")</f>
        <v/>
      </c>
      <c r="Q13" s="41" t="str">
        <f>IFERROR(VLOOKUP($I13,'Data Brut'!$2:$300,47,0),"")</f>
        <v/>
      </c>
      <c r="R13" s="41" t="str">
        <f>IFERROR(VLOOKUP($I13,'Data Brut'!$2:$300,53,0),"")</f>
        <v/>
      </c>
      <c r="S13" s="41" t="str">
        <f>IFERROR(VLOOKUP($I13,'Data Brut'!$2:$300,58,0),"")</f>
        <v/>
      </c>
      <c r="T13" s="41" t="str">
        <f>IFERROR(VLOOKUP($I13,'Data Brut'!$2:$300,62,0),"")</f>
        <v/>
      </c>
      <c r="U13" s="127" t="str">
        <f>IFERROR(VLOOKUP($I13,'Data Brut'!$2:$300,65,0),"")</f>
        <v/>
      </c>
      <c r="V13" s="4"/>
      <c r="W13" s="4"/>
      <c r="X13" s="4"/>
      <c r="Y13" s="4"/>
      <c r="Z13" s="4"/>
      <c r="AA13" s="4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4" spans="1:38" ht="15" thickBot="1" x14ac:dyDescent="0.35">
      <c r="A14" s="3"/>
      <c r="B14" s="10">
        <f>COUNTA(Paramétrage!M6:M55)</f>
        <v>0</v>
      </c>
      <c r="C14" s="343" t="s">
        <v>1</v>
      </c>
      <c r="D14" s="346"/>
      <c r="E14" s="3"/>
      <c r="F14" s="17" t="s">
        <v>0</v>
      </c>
      <c r="G14" s="39" t="str">
        <f>IF(Paramétrage!C14=0," ",Paramétrage!C14)</f>
        <v>CONSEILLER 9</v>
      </c>
      <c r="H14" s="40" t="str">
        <f>IF(Paramétrage!F14=0," ",Paramétrage!F14)</f>
        <v xml:space="preserve"> </v>
      </c>
      <c r="I14" s="41" t="str">
        <f>IF(Paramétrage!E14=0," ",Paramétrage!E14)</f>
        <v xml:space="preserve"> </v>
      </c>
      <c r="J14" s="112" t="str">
        <f>IFERROR(VLOOKUP($I14,'Data Brut'!$2:$300,7,0),"")</f>
        <v/>
      </c>
      <c r="K14" s="121" t="str">
        <f>IFERROR(VLOOKUP($I14,'Data Brut'!$2:$300,12,0),"")</f>
        <v/>
      </c>
      <c r="L14" s="126" t="str">
        <f>IFERROR(VLOOKUP($I14,'Data Brut'!$2:$300,26,0),"")</f>
        <v/>
      </c>
      <c r="M14" s="41" t="str">
        <f>IFERROR(VLOOKUP($I14,'Data Brut'!$2:$300,30,0),"")</f>
        <v/>
      </c>
      <c r="N14" s="41" t="str">
        <f>IFERROR(VLOOKUP($I14,'Data Brut'!$2:$300,34,0),"")</f>
        <v/>
      </c>
      <c r="O14" s="41" t="str">
        <f>IFERROR(VLOOKUP($I14,'Data Brut'!$2:$300,38,0),"")</f>
        <v/>
      </c>
      <c r="P14" s="41" t="str">
        <f>IFERROR(VLOOKUP($I14,'Data Brut'!$2:$300,44,0),"")</f>
        <v/>
      </c>
      <c r="Q14" s="41" t="str">
        <f>IFERROR(VLOOKUP($I14,'Data Brut'!$2:$300,47,0),"")</f>
        <v/>
      </c>
      <c r="R14" s="41" t="str">
        <f>IFERROR(VLOOKUP($I14,'Data Brut'!$2:$300,53,0),"")</f>
        <v/>
      </c>
      <c r="S14" s="41" t="str">
        <f>IFERROR(VLOOKUP($I14,'Data Brut'!$2:$300,58,0),"")</f>
        <v/>
      </c>
      <c r="T14" s="41" t="str">
        <f>IFERROR(VLOOKUP($I14,'Data Brut'!$2:$300,62,0),"")</f>
        <v/>
      </c>
      <c r="U14" s="127" t="str">
        <f>IFERROR(VLOOKUP($I14,'Data Brut'!$2:$300,65,0),"")</f>
        <v/>
      </c>
      <c r="V14" s="4"/>
      <c r="W14" s="4"/>
      <c r="X14" s="4"/>
      <c r="Y14" s="4"/>
      <c r="Z14" s="4"/>
      <c r="AA14" s="4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</row>
    <row r="15" spans="1:38" ht="15" thickBot="1" x14ac:dyDescent="0.35">
      <c r="A15" s="3"/>
      <c r="B15" s="11">
        <f>COUNTBLANK(Paramétrage!M6:M55)</f>
        <v>50</v>
      </c>
      <c r="C15" s="340" t="s">
        <v>2</v>
      </c>
      <c r="D15" s="341"/>
      <c r="E15" s="3"/>
      <c r="F15" s="17" t="s">
        <v>0</v>
      </c>
      <c r="G15" s="39" t="str">
        <f>IF(Paramétrage!C15=0," ",Paramétrage!C15)</f>
        <v>CONSEILLER 10</v>
      </c>
      <c r="H15" s="40" t="str">
        <f>IF(Paramétrage!F15=0," ",Paramétrage!F15)</f>
        <v xml:space="preserve"> </v>
      </c>
      <c r="I15" s="41" t="str">
        <f>IF(Paramétrage!E15=0," ",Paramétrage!E15)</f>
        <v xml:space="preserve"> </v>
      </c>
      <c r="J15" s="112" t="str">
        <f>IFERROR(VLOOKUP($I15,'Data Brut'!$2:$300,7,0),"")</f>
        <v/>
      </c>
      <c r="K15" s="121" t="str">
        <f>IFERROR(VLOOKUP($I15,'Data Brut'!$2:$300,12,0),"")</f>
        <v/>
      </c>
      <c r="L15" s="126" t="str">
        <f>IFERROR(VLOOKUP($I15,'Data Brut'!$2:$300,26,0),"")</f>
        <v/>
      </c>
      <c r="M15" s="41" t="str">
        <f>IFERROR(VLOOKUP($I15,'Data Brut'!$2:$300,30,0),"")</f>
        <v/>
      </c>
      <c r="N15" s="41" t="str">
        <f>IFERROR(VLOOKUP($I15,'Data Brut'!$2:$300,34,0),"")</f>
        <v/>
      </c>
      <c r="O15" s="41" t="str">
        <f>IFERROR(VLOOKUP($I15,'Data Brut'!$2:$300,38,0),"")</f>
        <v/>
      </c>
      <c r="P15" s="41" t="str">
        <f>IFERROR(VLOOKUP($I15,'Data Brut'!$2:$300,44,0),"")</f>
        <v/>
      </c>
      <c r="Q15" s="41" t="str">
        <f>IFERROR(VLOOKUP($I15,'Data Brut'!$2:$300,47,0),"")</f>
        <v/>
      </c>
      <c r="R15" s="41" t="str">
        <f>IFERROR(VLOOKUP($I15,'Data Brut'!$2:$300,53,0),"")</f>
        <v/>
      </c>
      <c r="S15" s="41" t="str">
        <f>IFERROR(VLOOKUP($I15,'Data Brut'!$2:$300,58,0),"")</f>
        <v/>
      </c>
      <c r="T15" s="41" t="str">
        <f>IFERROR(VLOOKUP($I15,'Data Brut'!$2:$300,62,0),"")</f>
        <v/>
      </c>
      <c r="U15" s="127" t="str">
        <f>IFERROR(VLOOKUP($I15,'Data Brut'!$2:$300,65,0),"")</f>
        <v/>
      </c>
      <c r="V15" s="4"/>
      <c r="W15" s="4"/>
      <c r="X15" s="4"/>
      <c r="Y15" s="4"/>
      <c r="Z15" s="4"/>
      <c r="AA15" s="4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38" x14ac:dyDescent="0.3">
      <c r="A16" s="3"/>
      <c r="B16" s="342" t="s">
        <v>3</v>
      </c>
      <c r="C16" s="343"/>
      <c r="D16" s="346">
        <v>84.82</v>
      </c>
      <c r="E16" s="3"/>
      <c r="F16" s="17" t="s">
        <v>0</v>
      </c>
      <c r="G16" s="39" t="str">
        <f>IF(Paramétrage!C16=0," ",Paramétrage!C16)</f>
        <v>CONSEILLER 11</v>
      </c>
      <c r="H16" s="40" t="str">
        <f>IF(Paramétrage!F16=0," ",Paramétrage!F16)</f>
        <v xml:space="preserve"> </v>
      </c>
      <c r="I16" s="41" t="str">
        <f>IF(Paramétrage!E16=0," ",Paramétrage!E16)</f>
        <v xml:space="preserve"> </v>
      </c>
      <c r="J16" s="112" t="str">
        <f>IFERROR(VLOOKUP($I16,'Data Brut'!$2:$300,7,0),"")</f>
        <v/>
      </c>
      <c r="K16" s="121" t="str">
        <f>IFERROR(VLOOKUP($I16,'Data Brut'!$2:$300,12,0),"")</f>
        <v/>
      </c>
      <c r="L16" s="126" t="str">
        <f>IFERROR(VLOOKUP($I16,'Data Brut'!$2:$300,26,0),"")</f>
        <v/>
      </c>
      <c r="M16" s="41" t="str">
        <f>IFERROR(VLOOKUP($I16,'Data Brut'!$2:$300,30,0),"")</f>
        <v/>
      </c>
      <c r="N16" s="41" t="str">
        <f>IFERROR(VLOOKUP($I16,'Data Brut'!$2:$300,34,0),"")</f>
        <v/>
      </c>
      <c r="O16" s="41" t="str">
        <f>IFERROR(VLOOKUP($I16,'Data Brut'!$2:$300,38,0),"")</f>
        <v/>
      </c>
      <c r="P16" s="41" t="str">
        <f>IFERROR(VLOOKUP($I16,'Data Brut'!$2:$300,44,0),"")</f>
        <v/>
      </c>
      <c r="Q16" s="41" t="str">
        <f>IFERROR(VLOOKUP($I16,'Data Brut'!$2:$300,47,0),"")</f>
        <v/>
      </c>
      <c r="R16" s="41" t="str">
        <f>IFERROR(VLOOKUP($I16,'Data Brut'!$2:$300,53,0),"")</f>
        <v/>
      </c>
      <c r="S16" s="41" t="str">
        <f>IFERROR(VLOOKUP($I16,'Data Brut'!$2:$300,58,0),"")</f>
        <v/>
      </c>
      <c r="T16" s="41" t="str">
        <f>IFERROR(VLOOKUP($I16,'Data Brut'!$2:$300,62,0),"")</f>
        <v/>
      </c>
      <c r="U16" s="127" t="str">
        <f>IFERROR(VLOOKUP($I16,'Data Brut'!$2:$300,65,0),"")</f>
        <v/>
      </c>
      <c r="V16" s="4"/>
      <c r="W16" s="4"/>
      <c r="X16" s="4"/>
      <c r="Y16" s="4"/>
      <c r="Z16" s="4"/>
      <c r="AA16" s="4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" ht="15" thickBot="1" x14ac:dyDescent="0.35">
      <c r="A17" s="3"/>
      <c r="B17" s="344"/>
      <c r="C17" s="345"/>
      <c r="D17" s="347"/>
      <c r="E17" s="3"/>
      <c r="F17" s="17" t="s">
        <v>0</v>
      </c>
      <c r="G17" s="39" t="str">
        <f>IF(Paramétrage!C17=0," ",Paramétrage!C17)</f>
        <v>CONSEILLER 12</v>
      </c>
      <c r="H17" s="40" t="str">
        <f>IF(Paramétrage!F17=0," ",Paramétrage!F17)</f>
        <v xml:space="preserve"> </v>
      </c>
      <c r="I17" s="41" t="str">
        <f>IF(Paramétrage!E17=0," ",Paramétrage!E17)</f>
        <v xml:space="preserve"> </v>
      </c>
      <c r="J17" s="112" t="str">
        <f>IFERROR(VLOOKUP($I17,'Data Brut'!$2:$300,7,0),"")</f>
        <v/>
      </c>
      <c r="K17" s="121" t="str">
        <f>IFERROR(VLOOKUP($I17,'Data Brut'!$2:$300,12,0),"")</f>
        <v/>
      </c>
      <c r="L17" s="126" t="str">
        <f>IFERROR(VLOOKUP($I17,'Data Brut'!$2:$300,26,0),"")</f>
        <v/>
      </c>
      <c r="M17" s="41" t="str">
        <f>IFERROR(VLOOKUP($I17,'Data Brut'!$2:$300,30,0),"")</f>
        <v/>
      </c>
      <c r="N17" s="41" t="str">
        <f>IFERROR(VLOOKUP($I17,'Data Brut'!$2:$300,34,0),"")</f>
        <v/>
      </c>
      <c r="O17" s="41" t="str">
        <f>IFERROR(VLOOKUP($I17,'Data Brut'!$2:$300,38,0),"")</f>
        <v/>
      </c>
      <c r="P17" s="41" t="str">
        <f>IFERROR(VLOOKUP($I17,'Data Brut'!$2:$300,44,0),"")</f>
        <v/>
      </c>
      <c r="Q17" s="41" t="str">
        <f>IFERROR(VLOOKUP($I17,'Data Brut'!$2:$300,47,0),"")</f>
        <v/>
      </c>
      <c r="R17" s="41" t="str">
        <f>IFERROR(VLOOKUP($I17,'Data Brut'!$2:$300,53,0),"")</f>
        <v/>
      </c>
      <c r="S17" s="41" t="str">
        <f>IFERROR(VLOOKUP($I17,'Data Brut'!$2:$300,58,0),"")</f>
        <v/>
      </c>
      <c r="T17" s="41" t="str">
        <f>IFERROR(VLOOKUP($I17,'Data Brut'!$2:$300,62,0),"")</f>
        <v/>
      </c>
      <c r="U17" s="127" t="str">
        <f>IFERROR(VLOOKUP($I17,'Data Brut'!$2:$300,65,0),"")</f>
        <v/>
      </c>
      <c r="V17" s="4"/>
      <c r="W17" s="4"/>
      <c r="X17" s="4"/>
      <c r="Y17" s="4"/>
      <c r="Z17" s="4"/>
      <c r="AA17" s="4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" x14ac:dyDescent="0.3">
      <c r="A18" s="3"/>
      <c r="B18" s="342" t="s">
        <v>289</v>
      </c>
      <c r="C18" s="343"/>
      <c r="D18" s="346">
        <v>83.28</v>
      </c>
      <c r="E18" s="3"/>
      <c r="F18" s="17" t="s">
        <v>0</v>
      </c>
      <c r="G18" s="39" t="str">
        <f>IF(Paramétrage!C18=0," ",Paramétrage!C18)</f>
        <v>CONSEILLER 13</v>
      </c>
      <c r="H18" s="40" t="str">
        <f>IF(Paramétrage!F18=0," ",Paramétrage!F18)</f>
        <v xml:space="preserve"> </v>
      </c>
      <c r="I18" s="41" t="str">
        <f>IF(Paramétrage!E18=0," ",Paramétrage!E18)</f>
        <v xml:space="preserve"> </v>
      </c>
      <c r="J18" s="112" t="str">
        <f>IFERROR(VLOOKUP($I18,'Data Brut'!$2:$300,7,0),"")</f>
        <v/>
      </c>
      <c r="K18" s="121" t="str">
        <f>IFERROR(VLOOKUP($I18,'Data Brut'!$2:$300,12,0),"")</f>
        <v/>
      </c>
      <c r="L18" s="126" t="str">
        <f>IFERROR(VLOOKUP($I18,'Data Brut'!$2:$300,26,0),"")</f>
        <v/>
      </c>
      <c r="M18" s="41" t="str">
        <f>IFERROR(VLOOKUP($I18,'Data Brut'!$2:$300,30,0),"")</f>
        <v/>
      </c>
      <c r="N18" s="41" t="str">
        <f>IFERROR(VLOOKUP($I18,'Data Brut'!$2:$300,34,0),"")</f>
        <v/>
      </c>
      <c r="O18" s="41" t="str">
        <f>IFERROR(VLOOKUP($I18,'Data Brut'!$2:$300,38,0),"")</f>
        <v/>
      </c>
      <c r="P18" s="41" t="str">
        <f>IFERROR(VLOOKUP($I18,'Data Brut'!$2:$300,44,0),"")</f>
        <v/>
      </c>
      <c r="Q18" s="41" t="str">
        <f>IFERROR(VLOOKUP($I18,'Data Brut'!$2:$300,47,0),"")</f>
        <v/>
      </c>
      <c r="R18" s="41" t="str">
        <f>IFERROR(VLOOKUP($I18,'Data Brut'!$2:$300,53,0),"")</f>
        <v/>
      </c>
      <c r="S18" s="41" t="str">
        <f>IFERROR(VLOOKUP($I18,'Data Brut'!$2:$300,58,0),"")</f>
        <v/>
      </c>
      <c r="T18" s="41" t="str">
        <f>IFERROR(VLOOKUP($I18,'Data Brut'!$2:$300,62,0),"")</f>
        <v/>
      </c>
      <c r="U18" s="127" t="str">
        <f>IFERROR(VLOOKUP($I18,'Data Brut'!$2:$300,65,0),"")</f>
        <v/>
      </c>
      <c r="V18" s="4"/>
      <c r="W18" s="4"/>
      <c r="X18" s="4"/>
      <c r="Y18" s="4"/>
      <c r="Z18" s="4"/>
      <c r="AA18" s="4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ht="15" thickBot="1" x14ac:dyDescent="0.35">
      <c r="A19" s="3"/>
      <c r="B19" s="354"/>
      <c r="C19" s="355"/>
      <c r="D19" s="356"/>
      <c r="E19" s="3"/>
      <c r="F19" s="17" t="s">
        <v>0</v>
      </c>
      <c r="G19" s="39" t="str">
        <f>IF(Paramétrage!C19=0," ",Paramétrage!C19)</f>
        <v>CONSEILLER 14</v>
      </c>
      <c r="H19" s="40" t="str">
        <f>IF(Paramétrage!F19=0," ",Paramétrage!F19)</f>
        <v xml:space="preserve"> </v>
      </c>
      <c r="I19" s="41" t="str">
        <f>IF(Paramétrage!E19=0," ",Paramétrage!E19)</f>
        <v xml:space="preserve"> </v>
      </c>
      <c r="J19" s="112" t="str">
        <f>IFERROR(VLOOKUP($I19,'Data Brut'!$2:$300,7,0),"")</f>
        <v/>
      </c>
      <c r="K19" s="121" t="str">
        <f>IFERROR(VLOOKUP($I19,'Data Brut'!$2:$300,12,0),"")</f>
        <v/>
      </c>
      <c r="L19" s="126" t="str">
        <f>IFERROR(VLOOKUP($I19,'Data Brut'!$2:$300,26,0),"")</f>
        <v/>
      </c>
      <c r="M19" s="41" t="str">
        <f>IFERROR(VLOOKUP($I19,'Data Brut'!$2:$300,30,0),"")</f>
        <v/>
      </c>
      <c r="N19" s="41" t="str">
        <f>IFERROR(VLOOKUP($I19,'Data Brut'!$2:$300,34,0),"")</f>
        <v/>
      </c>
      <c r="O19" s="41" t="str">
        <f>IFERROR(VLOOKUP($I19,'Data Brut'!$2:$300,38,0),"")</f>
        <v/>
      </c>
      <c r="P19" s="41" t="str">
        <f>IFERROR(VLOOKUP($I19,'Data Brut'!$2:$300,44,0),"")</f>
        <v/>
      </c>
      <c r="Q19" s="41" t="str">
        <f>IFERROR(VLOOKUP($I19,'Data Brut'!$2:$300,47,0),"")</f>
        <v/>
      </c>
      <c r="R19" s="41" t="str">
        <f>IFERROR(VLOOKUP($I19,'Data Brut'!$2:$300,53,0),"")</f>
        <v/>
      </c>
      <c r="S19" s="41" t="str">
        <f>IFERROR(VLOOKUP($I19,'Data Brut'!$2:$300,58,0),"")</f>
        <v/>
      </c>
      <c r="T19" s="41" t="str">
        <f>IFERROR(VLOOKUP($I19,'Data Brut'!$2:$300,62,0),"")</f>
        <v/>
      </c>
      <c r="U19" s="127" t="str">
        <f>IFERROR(VLOOKUP($I19,'Data Brut'!$2:$300,65,0),"")</f>
        <v/>
      </c>
      <c r="V19" s="4"/>
      <c r="W19" s="4"/>
      <c r="X19" s="4"/>
      <c r="Y19" s="4"/>
      <c r="Z19" s="4"/>
      <c r="AA19" s="4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x14ac:dyDescent="0.3">
      <c r="A20" s="3"/>
      <c r="B20" s="3"/>
      <c r="C20" s="3"/>
      <c r="D20" s="3"/>
      <c r="E20" s="3"/>
      <c r="F20" s="17" t="s">
        <v>0</v>
      </c>
      <c r="G20" s="39" t="str">
        <f>IF(Paramétrage!C20=0," ",Paramétrage!C20)</f>
        <v>CONSEILLER 15</v>
      </c>
      <c r="H20" s="40" t="str">
        <f>IF(Paramétrage!F20=0," ",Paramétrage!F20)</f>
        <v xml:space="preserve"> </v>
      </c>
      <c r="I20" s="41" t="str">
        <f>IF(Paramétrage!E20=0," ",Paramétrage!E20)</f>
        <v xml:space="preserve"> </v>
      </c>
      <c r="J20" s="112" t="str">
        <f>IFERROR(VLOOKUP($I20,'Data Brut'!$2:$300,7,0),"")</f>
        <v/>
      </c>
      <c r="K20" s="121" t="str">
        <f>IFERROR(VLOOKUP($I20,'Data Brut'!$2:$300,12,0),"")</f>
        <v/>
      </c>
      <c r="L20" s="126" t="str">
        <f>IFERROR(VLOOKUP($I20,'Data Brut'!$2:$300,26,0),"")</f>
        <v/>
      </c>
      <c r="M20" s="41" t="str">
        <f>IFERROR(VLOOKUP($I20,'Data Brut'!$2:$300,30,0),"")</f>
        <v/>
      </c>
      <c r="N20" s="41" t="str">
        <f>IFERROR(VLOOKUP($I20,'Data Brut'!$2:$300,34,0),"")</f>
        <v/>
      </c>
      <c r="O20" s="41" t="str">
        <f>IFERROR(VLOOKUP($I20,'Data Brut'!$2:$300,38,0),"")</f>
        <v/>
      </c>
      <c r="P20" s="41" t="str">
        <f>IFERROR(VLOOKUP($I20,'Data Brut'!$2:$300,44,0),"")</f>
        <v/>
      </c>
      <c r="Q20" s="41" t="str">
        <f>IFERROR(VLOOKUP($I20,'Data Brut'!$2:$300,47,0),"")</f>
        <v/>
      </c>
      <c r="R20" s="41" t="str">
        <f>IFERROR(VLOOKUP($I20,'Data Brut'!$2:$300,53,0),"")</f>
        <v/>
      </c>
      <c r="S20" s="41" t="str">
        <f>IFERROR(VLOOKUP($I20,'Data Brut'!$2:$300,58,0),"")</f>
        <v/>
      </c>
      <c r="T20" s="41" t="str">
        <f>IFERROR(VLOOKUP($I20,'Data Brut'!$2:$300,62,0),"")</f>
        <v/>
      </c>
      <c r="U20" s="127" t="str">
        <f>IFERROR(VLOOKUP($I20,'Data Brut'!$2:$300,65,0),"")</f>
        <v/>
      </c>
      <c r="V20" s="4"/>
      <c r="W20" s="4"/>
      <c r="X20" s="4"/>
      <c r="Y20" s="4"/>
      <c r="Z20" s="4"/>
      <c r="AA20" s="4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ht="15" thickBot="1" x14ac:dyDescent="0.35">
      <c r="A21" s="3"/>
      <c r="B21" s="7"/>
      <c r="C21" s="7"/>
      <c r="D21" s="7"/>
      <c r="E21" s="3"/>
      <c r="F21" s="17" t="s">
        <v>0</v>
      </c>
      <c r="G21" s="39" t="str">
        <f>IF(Paramétrage!C21=0," ",Paramétrage!C21)</f>
        <v>CONSEILLER 16</v>
      </c>
      <c r="H21" s="40" t="str">
        <f>IF(Paramétrage!F21=0," ",Paramétrage!F21)</f>
        <v xml:space="preserve"> </v>
      </c>
      <c r="I21" s="41" t="str">
        <f>IF(Paramétrage!E21=0," ",Paramétrage!E21)</f>
        <v xml:space="preserve"> </v>
      </c>
      <c r="J21" s="112" t="str">
        <f>IFERROR(VLOOKUP($I21,'Data Brut'!$2:$300,7,0),"")</f>
        <v/>
      </c>
      <c r="K21" s="121" t="str">
        <f>IFERROR(VLOOKUP($I21,'Data Brut'!$2:$300,12,0),"")</f>
        <v/>
      </c>
      <c r="L21" s="126" t="str">
        <f>IFERROR(VLOOKUP($I21,'Data Brut'!$2:$300,26,0),"")</f>
        <v/>
      </c>
      <c r="M21" s="41" t="str">
        <f>IFERROR(VLOOKUP($I21,'Data Brut'!$2:$300,30,0),"")</f>
        <v/>
      </c>
      <c r="N21" s="41" t="str">
        <f>IFERROR(VLOOKUP($I21,'Data Brut'!$2:$300,34,0),"")</f>
        <v/>
      </c>
      <c r="O21" s="41" t="str">
        <f>IFERROR(VLOOKUP($I21,'Data Brut'!$2:$300,38,0),"")</f>
        <v/>
      </c>
      <c r="P21" s="41" t="str">
        <f>IFERROR(VLOOKUP($I21,'Data Brut'!$2:$300,44,0),"")</f>
        <v/>
      </c>
      <c r="Q21" s="41" t="str">
        <f>IFERROR(VLOOKUP($I21,'Data Brut'!$2:$300,47,0),"")</f>
        <v/>
      </c>
      <c r="R21" s="41" t="str">
        <f>IFERROR(VLOOKUP($I21,'Data Brut'!$2:$300,53,0),"")</f>
        <v/>
      </c>
      <c r="S21" s="41" t="str">
        <f>IFERROR(VLOOKUP($I21,'Data Brut'!$2:$300,58,0),"")</f>
        <v/>
      </c>
      <c r="T21" s="41" t="str">
        <f>IFERROR(VLOOKUP($I21,'Data Brut'!$2:$300,62,0),"")</f>
        <v/>
      </c>
      <c r="U21" s="127" t="str">
        <f>IFERROR(VLOOKUP($I21,'Data Brut'!$2:$300,65,0),"")</f>
        <v/>
      </c>
      <c r="V21" s="4"/>
      <c r="W21" s="4"/>
      <c r="X21" s="4"/>
      <c r="Y21" s="4"/>
      <c r="Z21" s="4"/>
      <c r="AA21" s="4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ht="15" thickBot="1" x14ac:dyDescent="0.35">
      <c r="A22" s="3"/>
      <c r="B22" s="357" t="s">
        <v>291</v>
      </c>
      <c r="C22" s="358"/>
      <c r="D22" s="359"/>
      <c r="E22" s="3"/>
      <c r="F22" s="18" t="s">
        <v>0</v>
      </c>
      <c r="G22" s="42" t="str">
        <f>IF(Paramétrage!C22=0," ",Paramétrage!C22)</f>
        <v>CONSEILLER 17</v>
      </c>
      <c r="H22" s="43" t="str">
        <f>IF(Paramétrage!F22=0," ",Paramétrage!F22)</f>
        <v xml:space="preserve"> </v>
      </c>
      <c r="I22" s="44" t="str">
        <f>IF(Paramétrage!E22=0," ",Paramétrage!E22)</f>
        <v xml:space="preserve"> </v>
      </c>
      <c r="J22" s="113" t="str">
        <f>IFERROR(VLOOKUP($I22,'Data Brut'!$2:$300,7,0),"")</f>
        <v/>
      </c>
      <c r="K22" s="122" t="str">
        <f>IFERROR(VLOOKUP($I22,'Data Brut'!$2:$300,12,0),"")</f>
        <v/>
      </c>
      <c r="L22" s="128" t="str">
        <f>IFERROR(VLOOKUP($I22,'Data Brut'!$2:$300,26,0),"")</f>
        <v/>
      </c>
      <c r="M22" s="44" t="str">
        <f>IFERROR(VLOOKUP($I22,'Data Brut'!$2:$300,30,0),"")</f>
        <v/>
      </c>
      <c r="N22" s="44" t="str">
        <f>IFERROR(VLOOKUP($I22,'Data Brut'!$2:$300,34,0),"")</f>
        <v/>
      </c>
      <c r="O22" s="44" t="str">
        <f>IFERROR(VLOOKUP($I22,'Data Brut'!$2:$300,38,0),"")</f>
        <v/>
      </c>
      <c r="P22" s="44" t="str">
        <f>IFERROR(VLOOKUP($I22,'Data Brut'!$2:$300,44,0),"")</f>
        <v/>
      </c>
      <c r="Q22" s="44" t="str">
        <f>IFERROR(VLOOKUP($I22,'Data Brut'!$2:$300,47,0),"")</f>
        <v/>
      </c>
      <c r="R22" s="44" t="str">
        <f>IFERROR(VLOOKUP($I22,'Data Brut'!$2:$300,53,0),"")</f>
        <v/>
      </c>
      <c r="S22" s="44" t="str">
        <f>IFERROR(VLOOKUP($I22,'Data Brut'!$2:$300,58,0),"")</f>
        <v/>
      </c>
      <c r="T22" s="44" t="str">
        <f>IFERROR(VLOOKUP($I22,'Data Brut'!$2:$300,62,0),"")</f>
        <v/>
      </c>
      <c r="U22" s="129" t="str">
        <f>IFERROR(VLOOKUP($I22,'Data Brut'!$2:$300,65,0),"")</f>
        <v/>
      </c>
      <c r="V22" s="4"/>
      <c r="W22" s="4"/>
      <c r="X22" s="4"/>
      <c r="Y22" s="4"/>
      <c r="Z22" s="4"/>
      <c r="AA22" s="4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x14ac:dyDescent="0.3">
      <c r="A23" s="3"/>
      <c r="B23" s="360"/>
      <c r="C23" s="361"/>
      <c r="D23" s="362"/>
      <c r="E23" s="3"/>
      <c r="F23" s="29" t="s">
        <v>6</v>
      </c>
      <c r="G23" s="45" t="str">
        <f>IF(Paramétrage!C23=0," ",Paramétrage!C23)</f>
        <v>CONSEILLER 18</v>
      </c>
      <c r="H23" s="46" t="str">
        <f>IF(Paramétrage!F23=0," ",Paramétrage!F23)</f>
        <v xml:space="preserve"> </v>
      </c>
      <c r="I23" s="47" t="str">
        <f>IF(Paramétrage!E23=0," ",Paramétrage!E23)</f>
        <v xml:space="preserve"> </v>
      </c>
      <c r="J23" s="114" t="str">
        <f>IFERROR(VLOOKUP($I23,'Data Brut'!$2:$300,7,0),"")</f>
        <v/>
      </c>
      <c r="K23" s="120" t="str">
        <f>IFERROR(VLOOKUP($I23,'Data Brut'!$2:$300,12,0),"")</f>
        <v/>
      </c>
      <c r="L23" s="130" t="str">
        <f>IFERROR(VLOOKUP($I23,'Data Brut'!$2:$300,26,0),"")</f>
        <v/>
      </c>
      <c r="M23" s="47" t="str">
        <f>IFERROR(VLOOKUP($I23,'Data Brut'!$2:$300,30,0),"")</f>
        <v/>
      </c>
      <c r="N23" s="47" t="str">
        <f>IFERROR(VLOOKUP($I23,'Data Brut'!$2:$300,34,0),"")</f>
        <v/>
      </c>
      <c r="O23" s="47" t="str">
        <f>IFERROR(VLOOKUP($I23,'Data Brut'!$2:$300,38,0),"")</f>
        <v/>
      </c>
      <c r="P23" s="47" t="str">
        <f>IFERROR(VLOOKUP($I23,'Data Brut'!$2:$300,44,0),"")</f>
        <v/>
      </c>
      <c r="Q23" s="47" t="str">
        <f>IFERROR(VLOOKUP($I23,'Data Brut'!$2:$300,47,0),"")</f>
        <v/>
      </c>
      <c r="R23" s="47" t="str">
        <f>IFERROR(VLOOKUP($I23,'Data Brut'!$2:$300,53,0),"")</f>
        <v/>
      </c>
      <c r="S23" s="47" t="str">
        <f>IFERROR(VLOOKUP($I23,'Data Brut'!$2:$300,58,0),"")</f>
        <v/>
      </c>
      <c r="T23" s="47" t="str">
        <f>IFERROR(VLOOKUP($I23,'Data Brut'!$2:$300,62,0),"")</f>
        <v/>
      </c>
      <c r="U23" s="131" t="str">
        <f>IFERROR(VLOOKUP($I23,'Data Brut'!$2:$300,65,0),"")</f>
        <v/>
      </c>
      <c r="V23" s="4"/>
      <c r="W23" s="4"/>
      <c r="X23" s="4"/>
      <c r="Y23" s="4"/>
      <c r="Z23" s="4"/>
      <c r="AA23" s="4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x14ac:dyDescent="0.3">
      <c r="A24" s="3"/>
      <c r="B24" s="363">
        <v>85.56</v>
      </c>
      <c r="C24" s="364"/>
      <c r="D24" s="365"/>
      <c r="E24" s="3"/>
      <c r="F24" s="20" t="s">
        <v>6</v>
      </c>
      <c r="G24" s="48" t="str">
        <f>IF(Paramétrage!C24=0," ",Paramétrage!C24)</f>
        <v>CONSEILLER 19</v>
      </c>
      <c r="H24" s="49" t="str">
        <f>IF(Paramétrage!F24=0," ",Paramétrage!F24)</f>
        <v xml:space="preserve"> </v>
      </c>
      <c r="I24" s="50" t="str">
        <f>IF(Paramétrage!E24=0," ",Paramétrage!E24)</f>
        <v xml:space="preserve"> </v>
      </c>
      <c r="J24" s="115" t="str">
        <f>IFERROR(VLOOKUP($I24,'Data Brut'!$2:$300,7,0),"")</f>
        <v/>
      </c>
      <c r="K24" s="121" t="str">
        <f>IFERROR(VLOOKUP($I24,'Data Brut'!$2:$300,12,0),"")</f>
        <v/>
      </c>
      <c r="L24" s="132" t="str">
        <f>IFERROR(VLOOKUP($I24,'Data Brut'!$2:$300,26,0),"")</f>
        <v/>
      </c>
      <c r="M24" s="50" t="str">
        <f>IFERROR(VLOOKUP($I24,'Data Brut'!$2:$300,30,0),"")</f>
        <v/>
      </c>
      <c r="N24" s="50" t="str">
        <f>IFERROR(VLOOKUP($I24,'Data Brut'!$2:$300,34,0),"")</f>
        <v/>
      </c>
      <c r="O24" s="50" t="str">
        <f>IFERROR(VLOOKUP($I24,'Data Brut'!$2:$300,38,0),"")</f>
        <v/>
      </c>
      <c r="P24" s="50" t="str">
        <f>IFERROR(VLOOKUP($I24,'Data Brut'!$2:$300,44,0),"")</f>
        <v/>
      </c>
      <c r="Q24" s="50" t="str">
        <f>IFERROR(VLOOKUP($I24,'Data Brut'!$2:$300,47,0),"")</f>
        <v/>
      </c>
      <c r="R24" s="50" t="str">
        <f>IFERROR(VLOOKUP($I24,'Data Brut'!$2:$300,53,0),"")</f>
        <v/>
      </c>
      <c r="S24" s="50" t="str">
        <f>IFERROR(VLOOKUP($I24,'Data Brut'!$2:$300,58,0),"")</f>
        <v/>
      </c>
      <c r="T24" s="50" t="str">
        <f>IFERROR(VLOOKUP($I24,'Data Brut'!$2:$300,62,0),"")</f>
        <v/>
      </c>
      <c r="U24" s="133" t="str">
        <f>IFERROR(VLOOKUP($I24,'Data Brut'!$2:$300,65,0),"")</f>
        <v/>
      </c>
      <c r="V24" s="4"/>
      <c r="W24" s="4"/>
      <c r="X24" s="4"/>
      <c r="Y24" s="4"/>
      <c r="Z24" s="4"/>
      <c r="AA24" s="4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ht="15" thickBot="1" x14ac:dyDescent="0.35">
      <c r="A25" s="3"/>
      <c r="B25" s="366"/>
      <c r="C25" s="367"/>
      <c r="D25" s="368"/>
      <c r="E25" s="3"/>
      <c r="F25" s="20" t="s">
        <v>6</v>
      </c>
      <c r="G25" s="48" t="str">
        <f>IF(Paramétrage!C25=0," ",Paramétrage!C25)</f>
        <v>CONSEILLER 20</v>
      </c>
      <c r="H25" s="49" t="str">
        <f>IF(Paramétrage!F25=0," ",Paramétrage!F25)</f>
        <v xml:space="preserve"> </v>
      </c>
      <c r="I25" s="50" t="str">
        <f>IF(Paramétrage!E25=0," ",Paramétrage!E25)</f>
        <v xml:space="preserve"> </v>
      </c>
      <c r="J25" s="115" t="str">
        <f>IFERROR(VLOOKUP($I25,'Data Brut'!$2:$300,7,0),"")</f>
        <v/>
      </c>
      <c r="K25" s="121" t="str">
        <f>IFERROR(VLOOKUP($I25,'Data Brut'!$2:$300,12,0),"")</f>
        <v/>
      </c>
      <c r="L25" s="132" t="str">
        <f>IFERROR(VLOOKUP($I25,'Data Brut'!$2:$300,26,0),"")</f>
        <v/>
      </c>
      <c r="M25" s="50" t="str">
        <f>IFERROR(VLOOKUP($I25,'Data Brut'!$2:$300,30,0),"")</f>
        <v/>
      </c>
      <c r="N25" s="50" t="str">
        <f>IFERROR(VLOOKUP($I25,'Data Brut'!$2:$300,34,0),"")</f>
        <v/>
      </c>
      <c r="O25" s="50" t="str">
        <f>IFERROR(VLOOKUP($I25,'Data Brut'!$2:$300,38,0),"")</f>
        <v/>
      </c>
      <c r="P25" s="50" t="str">
        <f>IFERROR(VLOOKUP($I25,'Data Brut'!$2:$300,44,0),"")</f>
        <v/>
      </c>
      <c r="Q25" s="50" t="str">
        <f>IFERROR(VLOOKUP($I25,'Data Brut'!$2:$300,47,0),"")</f>
        <v/>
      </c>
      <c r="R25" s="50" t="str">
        <f>IFERROR(VLOOKUP($I25,'Data Brut'!$2:$300,53,0),"")</f>
        <v/>
      </c>
      <c r="S25" s="50" t="str">
        <f>IFERROR(VLOOKUP($I25,'Data Brut'!$2:$300,58,0),"")</f>
        <v/>
      </c>
      <c r="T25" s="50" t="str">
        <f>IFERROR(VLOOKUP($I25,'Data Brut'!$2:$300,62,0),"")</f>
        <v/>
      </c>
      <c r="U25" s="133" t="str">
        <f>IFERROR(VLOOKUP($I25,'Data Brut'!$2:$300,65,0),"")</f>
        <v/>
      </c>
      <c r="V25" s="4"/>
      <c r="W25" s="4"/>
      <c r="X25" s="4"/>
      <c r="Y25" s="4"/>
      <c r="Z25" s="4"/>
      <c r="AA25" s="4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x14ac:dyDescent="0.3">
      <c r="A26" s="3"/>
      <c r="B26" s="3"/>
      <c r="C26" s="3"/>
      <c r="D26" s="3"/>
      <c r="E26" s="3"/>
      <c r="F26" s="20" t="s">
        <v>6</v>
      </c>
      <c r="G26" s="48" t="str">
        <f>IF(Paramétrage!C26=0," ",Paramétrage!C26)</f>
        <v>CONSEILLER 21</v>
      </c>
      <c r="H26" s="49" t="str">
        <f>IF(Paramétrage!F26=0," ",Paramétrage!F26)</f>
        <v xml:space="preserve"> </v>
      </c>
      <c r="I26" s="50" t="str">
        <f>IF(Paramétrage!E26=0," ",Paramétrage!E26)</f>
        <v xml:space="preserve"> </v>
      </c>
      <c r="J26" s="115" t="str">
        <f>IFERROR(VLOOKUP($I26,'Data Brut'!$2:$300,7,0),"")</f>
        <v/>
      </c>
      <c r="K26" s="121" t="str">
        <f>IFERROR(VLOOKUP($I26,'Data Brut'!$2:$300,12,0),"")</f>
        <v/>
      </c>
      <c r="L26" s="132" t="str">
        <f>IFERROR(VLOOKUP($I26,'Data Brut'!$2:$300,26,0),"")</f>
        <v/>
      </c>
      <c r="M26" s="50" t="str">
        <f>IFERROR(VLOOKUP($I26,'Data Brut'!$2:$300,30,0),"")</f>
        <v/>
      </c>
      <c r="N26" s="50" t="str">
        <f>IFERROR(VLOOKUP($I26,'Data Brut'!$2:$300,34,0),"")</f>
        <v/>
      </c>
      <c r="O26" s="50" t="str">
        <f>IFERROR(VLOOKUP($I26,'Data Brut'!$2:$300,38,0),"")</f>
        <v/>
      </c>
      <c r="P26" s="50" t="str">
        <f>IFERROR(VLOOKUP($I26,'Data Brut'!$2:$300,44,0),"")</f>
        <v/>
      </c>
      <c r="Q26" s="50" t="str">
        <f>IFERROR(VLOOKUP($I26,'Data Brut'!$2:$300,47,0),"")</f>
        <v/>
      </c>
      <c r="R26" s="50" t="str">
        <f>IFERROR(VLOOKUP($I26,'Data Brut'!$2:$300,53,0),"")</f>
        <v/>
      </c>
      <c r="S26" s="50" t="str">
        <f>IFERROR(VLOOKUP($I26,'Data Brut'!$2:$300,58,0),"")</f>
        <v/>
      </c>
      <c r="T26" s="50" t="str">
        <f>IFERROR(VLOOKUP($I26,'Data Brut'!$2:$300,62,0),"")</f>
        <v/>
      </c>
      <c r="U26" s="133" t="str">
        <f>IFERROR(VLOOKUP($I26,'Data Brut'!$2:$300,65,0),"")</f>
        <v/>
      </c>
      <c r="V26" s="4"/>
      <c r="W26" s="4"/>
      <c r="X26" s="4"/>
      <c r="Y26" s="4"/>
      <c r="Z26" s="4"/>
      <c r="AA26" s="4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x14ac:dyDescent="0.3">
      <c r="A27" s="3"/>
      <c r="B27" s="3"/>
      <c r="C27" s="3"/>
      <c r="D27" s="3"/>
      <c r="E27" s="3"/>
      <c r="F27" s="20" t="s">
        <v>6</v>
      </c>
      <c r="G27" s="48" t="str">
        <f>IF(Paramétrage!C27=0," ",Paramétrage!C27)</f>
        <v>CONSEILLER 22</v>
      </c>
      <c r="H27" s="49" t="str">
        <f>IF(Paramétrage!F27=0," ",Paramétrage!F27)</f>
        <v xml:space="preserve"> </v>
      </c>
      <c r="I27" s="50" t="str">
        <f>IF(Paramétrage!E27=0," ",Paramétrage!E27)</f>
        <v xml:space="preserve"> </v>
      </c>
      <c r="J27" s="115" t="str">
        <f>IFERROR(VLOOKUP($I27,'Data Brut'!$2:$300,7,0),"")</f>
        <v/>
      </c>
      <c r="K27" s="121" t="str">
        <f>IFERROR(VLOOKUP($I27,'Data Brut'!$2:$300,12,0),"")</f>
        <v/>
      </c>
      <c r="L27" s="132" t="str">
        <f>IFERROR(VLOOKUP($I27,'Data Brut'!$2:$300,26,0),"")</f>
        <v/>
      </c>
      <c r="M27" s="50" t="str">
        <f>IFERROR(VLOOKUP($I27,'Data Brut'!$2:$300,30,0),"")</f>
        <v/>
      </c>
      <c r="N27" s="50" t="str">
        <f>IFERROR(VLOOKUP($I27,'Data Brut'!$2:$300,34,0),"")</f>
        <v/>
      </c>
      <c r="O27" s="50" t="str">
        <f>IFERROR(VLOOKUP($I27,'Data Brut'!$2:$300,38,0),"")</f>
        <v/>
      </c>
      <c r="P27" s="50" t="str">
        <f>IFERROR(VLOOKUP($I27,'Data Brut'!$2:$300,44,0),"")</f>
        <v/>
      </c>
      <c r="Q27" s="50" t="str">
        <f>IFERROR(VLOOKUP($I27,'Data Brut'!$2:$300,47,0),"")</f>
        <v/>
      </c>
      <c r="R27" s="50" t="str">
        <f>IFERROR(VLOOKUP($I27,'Data Brut'!$2:$300,53,0),"")</f>
        <v/>
      </c>
      <c r="S27" s="50" t="str">
        <f>IFERROR(VLOOKUP($I27,'Data Brut'!$2:$300,58,0),"")</f>
        <v/>
      </c>
      <c r="T27" s="50" t="str">
        <f>IFERROR(VLOOKUP($I27,'Data Brut'!$2:$300,62,0),"")</f>
        <v/>
      </c>
      <c r="U27" s="133" t="str">
        <f>IFERROR(VLOOKUP($I27,'Data Brut'!$2:$300,65,0),"")</f>
        <v/>
      </c>
      <c r="V27" s="4"/>
      <c r="W27" s="4"/>
      <c r="X27" s="4"/>
      <c r="Y27" s="4"/>
      <c r="Z27" s="4"/>
      <c r="AA27" s="4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x14ac:dyDescent="0.3">
      <c r="A28" s="3"/>
      <c r="B28" s="3"/>
      <c r="C28" s="3"/>
      <c r="D28" s="3"/>
      <c r="E28" s="3"/>
      <c r="F28" s="20" t="s">
        <v>6</v>
      </c>
      <c r="G28" s="48" t="str">
        <f>IF(Paramétrage!C28=0," ",Paramétrage!C28)</f>
        <v>CONSEILLER 23</v>
      </c>
      <c r="H28" s="49" t="str">
        <f>IF(Paramétrage!F28=0," ",Paramétrage!F28)</f>
        <v xml:space="preserve"> </v>
      </c>
      <c r="I28" s="50" t="str">
        <f>IF(Paramétrage!E28=0," ",Paramétrage!E28)</f>
        <v xml:space="preserve"> </v>
      </c>
      <c r="J28" s="115" t="str">
        <f>IFERROR(VLOOKUP($I28,'Data Brut'!$2:$300,7,0),"")</f>
        <v/>
      </c>
      <c r="K28" s="121" t="str">
        <f>IFERROR(VLOOKUP($I28,'Data Brut'!$2:$300,12,0),"")</f>
        <v/>
      </c>
      <c r="L28" s="132" t="str">
        <f>IFERROR(VLOOKUP($I28,'Data Brut'!$2:$300,26,0),"")</f>
        <v/>
      </c>
      <c r="M28" s="50" t="str">
        <f>IFERROR(VLOOKUP($I28,'Data Brut'!$2:$300,30,0),"")</f>
        <v/>
      </c>
      <c r="N28" s="50" t="str">
        <f>IFERROR(VLOOKUP($I28,'Data Brut'!$2:$300,34,0),"")</f>
        <v/>
      </c>
      <c r="O28" s="50" t="str">
        <f>IFERROR(VLOOKUP($I28,'Data Brut'!$2:$300,38,0),"")</f>
        <v/>
      </c>
      <c r="P28" s="50" t="str">
        <f>IFERROR(VLOOKUP($I28,'Data Brut'!$2:$300,44,0),"")</f>
        <v/>
      </c>
      <c r="Q28" s="50" t="str">
        <f>IFERROR(VLOOKUP($I28,'Data Brut'!$2:$300,47,0),"")</f>
        <v/>
      </c>
      <c r="R28" s="50" t="str">
        <f>IFERROR(VLOOKUP($I28,'Data Brut'!$2:$300,53,0),"")</f>
        <v/>
      </c>
      <c r="S28" s="50" t="str">
        <f>IFERROR(VLOOKUP($I28,'Data Brut'!$2:$300,58,0),"")</f>
        <v/>
      </c>
      <c r="T28" s="50" t="str">
        <f>IFERROR(VLOOKUP($I28,'Data Brut'!$2:$300,62,0),"")</f>
        <v/>
      </c>
      <c r="U28" s="133" t="str">
        <f>IFERROR(VLOOKUP($I28,'Data Brut'!$2:$300,65,0),"")</f>
        <v/>
      </c>
      <c r="V28" s="4"/>
      <c r="W28" s="4"/>
      <c r="X28" s="4"/>
      <c r="Y28" s="4"/>
      <c r="Z28" s="4"/>
      <c r="AA28" s="4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x14ac:dyDescent="0.3">
      <c r="A29" s="3"/>
      <c r="B29" s="3"/>
      <c r="C29" s="3"/>
      <c r="D29" s="3"/>
      <c r="E29" s="3"/>
      <c r="F29" s="20" t="s">
        <v>6</v>
      </c>
      <c r="G29" s="48" t="str">
        <f>IF(Paramétrage!C29=0," ",Paramétrage!C29)</f>
        <v>CONSEILLER 24</v>
      </c>
      <c r="H29" s="49" t="str">
        <f>IF(Paramétrage!F29=0," ",Paramétrage!F29)</f>
        <v xml:space="preserve"> </v>
      </c>
      <c r="I29" s="50" t="str">
        <f>IF(Paramétrage!E29=0," ",Paramétrage!E29)</f>
        <v xml:space="preserve"> </v>
      </c>
      <c r="J29" s="115" t="str">
        <f>IFERROR(VLOOKUP($I29,'Data Brut'!$2:$300,7,0),"")</f>
        <v/>
      </c>
      <c r="K29" s="121" t="str">
        <f>IFERROR(VLOOKUP($I29,'Data Brut'!$2:$300,12,0),"")</f>
        <v/>
      </c>
      <c r="L29" s="132" t="str">
        <f>IFERROR(VLOOKUP($I29,'Data Brut'!$2:$300,26,0),"")</f>
        <v/>
      </c>
      <c r="M29" s="50" t="str">
        <f>IFERROR(VLOOKUP($I29,'Data Brut'!$2:$300,30,0),"")</f>
        <v/>
      </c>
      <c r="N29" s="50" t="str">
        <f>IFERROR(VLOOKUP($I29,'Data Brut'!$2:$300,34,0),"")</f>
        <v/>
      </c>
      <c r="O29" s="50" t="str">
        <f>IFERROR(VLOOKUP($I29,'Data Brut'!$2:$300,38,0),"")</f>
        <v/>
      </c>
      <c r="P29" s="50" t="str">
        <f>IFERROR(VLOOKUP($I29,'Data Brut'!$2:$300,44,0),"")</f>
        <v/>
      </c>
      <c r="Q29" s="50" t="str">
        <f>IFERROR(VLOOKUP($I29,'Data Brut'!$2:$300,47,0),"")</f>
        <v/>
      </c>
      <c r="R29" s="50" t="str">
        <f>IFERROR(VLOOKUP($I29,'Data Brut'!$2:$300,53,0),"")</f>
        <v/>
      </c>
      <c r="S29" s="50" t="str">
        <f>IFERROR(VLOOKUP($I29,'Data Brut'!$2:$300,58,0),"")</f>
        <v/>
      </c>
      <c r="T29" s="50" t="str">
        <f>IFERROR(VLOOKUP($I29,'Data Brut'!$2:$300,62,0),"")</f>
        <v/>
      </c>
      <c r="U29" s="133" t="str">
        <f>IFERROR(VLOOKUP($I29,'Data Brut'!$2:$300,65,0),"")</f>
        <v/>
      </c>
      <c r="V29" s="4"/>
      <c r="W29" s="4"/>
      <c r="X29" s="4"/>
      <c r="Y29" s="4"/>
      <c r="Z29" s="4"/>
      <c r="AA29" s="4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x14ac:dyDescent="0.3">
      <c r="A30" s="3"/>
      <c r="B30" s="3"/>
      <c r="C30" s="3"/>
      <c r="D30" s="3"/>
      <c r="E30" s="3"/>
      <c r="F30" s="20" t="s">
        <v>6</v>
      </c>
      <c r="G30" s="48" t="str">
        <f>IF(Paramétrage!C30=0," ",Paramétrage!C30)</f>
        <v>CONSEILLER 25</v>
      </c>
      <c r="H30" s="49" t="str">
        <f>IF(Paramétrage!F30=0," ",Paramétrage!F30)</f>
        <v xml:space="preserve"> </v>
      </c>
      <c r="I30" s="50" t="str">
        <f>IF(Paramétrage!E30=0," ",Paramétrage!E30)</f>
        <v xml:space="preserve"> </v>
      </c>
      <c r="J30" s="115" t="str">
        <f>IFERROR(VLOOKUP($I30,'Data Brut'!$2:$300,7,0),"")</f>
        <v/>
      </c>
      <c r="K30" s="121" t="str">
        <f>IFERROR(VLOOKUP($I30,'Data Brut'!$2:$300,12,0),"")</f>
        <v/>
      </c>
      <c r="L30" s="132" t="str">
        <f>IFERROR(VLOOKUP($I30,'Data Brut'!$2:$300,26,0),"")</f>
        <v/>
      </c>
      <c r="M30" s="50" t="str">
        <f>IFERROR(VLOOKUP($I30,'Data Brut'!$2:$300,30,0),"")</f>
        <v/>
      </c>
      <c r="N30" s="50" t="str">
        <f>IFERROR(VLOOKUP($I30,'Data Brut'!$2:$300,34,0),"")</f>
        <v/>
      </c>
      <c r="O30" s="50" t="str">
        <f>IFERROR(VLOOKUP($I30,'Data Brut'!$2:$300,38,0),"")</f>
        <v/>
      </c>
      <c r="P30" s="50" t="str">
        <f>IFERROR(VLOOKUP($I30,'Data Brut'!$2:$300,44,0),"")</f>
        <v/>
      </c>
      <c r="Q30" s="50" t="str">
        <f>IFERROR(VLOOKUP($I30,'Data Brut'!$2:$300,47,0),"")</f>
        <v/>
      </c>
      <c r="R30" s="50" t="str">
        <f>IFERROR(VLOOKUP($I30,'Data Brut'!$2:$300,53,0),"")</f>
        <v/>
      </c>
      <c r="S30" s="50" t="str">
        <f>IFERROR(VLOOKUP($I30,'Data Brut'!$2:$300,58,0),"")</f>
        <v/>
      </c>
      <c r="T30" s="50" t="str">
        <f>IFERROR(VLOOKUP($I30,'Data Brut'!$2:$300,62,0),"")</f>
        <v/>
      </c>
      <c r="U30" s="133" t="str">
        <f>IFERROR(VLOOKUP($I30,'Data Brut'!$2:$300,65,0),"")</f>
        <v/>
      </c>
      <c r="V30" s="4"/>
      <c r="W30" s="4"/>
      <c r="X30" s="4"/>
      <c r="Y30" s="4"/>
      <c r="Z30" s="4"/>
      <c r="AA30" s="4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x14ac:dyDescent="0.3">
      <c r="A31" s="3"/>
      <c r="B31" s="3"/>
      <c r="C31" s="3"/>
      <c r="D31" s="3"/>
      <c r="E31" s="3"/>
      <c r="F31" s="20" t="s">
        <v>6</v>
      </c>
      <c r="G31" s="48" t="str">
        <f>IF(Paramétrage!C31=0," ",Paramétrage!C31)</f>
        <v>CONSEILLER 26</v>
      </c>
      <c r="H31" s="49" t="str">
        <f>IF(Paramétrage!F31=0," ",Paramétrage!F31)</f>
        <v xml:space="preserve"> </v>
      </c>
      <c r="I31" s="50" t="str">
        <f>IF(Paramétrage!E31=0," ",Paramétrage!E31)</f>
        <v xml:space="preserve"> </v>
      </c>
      <c r="J31" s="115" t="str">
        <f>IFERROR(VLOOKUP($I31,'Data Brut'!$2:$300,7,0),"")</f>
        <v/>
      </c>
      <c r="K31" s="121" t="str">
        <f>IFERROR(VLOOKUP($I31,'Data Brut'!$2:$300,12,0),"")</f>
        <v/>
      </c>
      <c r="L31" s="132" t="str">
        <f>IFERROR(VLOOKUP($I31,'Data Brut'!$2:$300,26,0),"")</f>
        <v/>
      </c>
      <c r="M31" s="50" t="str">
        <f>IFERROR(VLOOKUP($I31,'Data Brut'!$2:$300,30,0),"")</f>
        <v/>
      </c>
      <c r="N31" s="50" t="str">
        <f>IFERROR(VLOOKUP($I31,'Data Brut'!$2:$300,34,0),"")</f>
        <v/>
      </c>
      <c r="O31" s="50" t="str">
        <f>IFERROR(VLOOKUP($I31,'Data Brut'!$2:$300,38,0),"")</f>
        <v/>
      </c>
      <c r="P31" s="50" t="str">
        <f>IFERROR(VLOOKUP($I31,'Data Brut'!$2:$300,44,0),"")</f>
        <v/>
      </c>
      <c r="Q31" s="50" t="str">
        <f>IFERROR(VLOOKUP($I31,'Data Brut'!$2:$300,47,0),"")</f>
        <v/>
      </c>
      <c r="R31" s="50" t="str">
        <f>IFERROR(VLOOKUP($I31,'Data Brut'!$2:$300,53,0),"")</f>
        <v/>
      </c>
      <c r="S31" s="50" t="str">
        <f>IFERROR(VLOOKUP($I31,'Data Brut'!$2:$300,58,0),"")</f>
        <v/>
      </c>
      <c r="T31" s="50" t="str">
        <f>IFERROR(VLOOKUP($I31,'Data Brut'!$2:$300,62,0),"")</f>
        <v/>
      </c>
      <c r="U31" s="133" t="str">
        <f>IFERROR(VLOOKUP($I31,'Data Brut'!$2:$300,65,0),"")</f>
        <v/>
      </c>
      <c r="V31" s="4"/>
      <c r="W31" s="4"/>
      <c r="X31" s="4"/>
      <c r="Y31" s="4"/>
      <c r="Z31" s="4"/>
      <c r="AA31" s="4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x14ac:dyDescent="0.3">
      <c r="A32" s="3"/>
      <c r="B32" s="3"/>
      <c r="C32" s="3"/>
      <c r="D32" s="3"/>
      <c r="E32" s="3"/>
      <c r="F32" s="20" t="s">
        <v>6</v>
      </c>
      <c r="G32" s="48" t="str">
        <f>IF(Paramétrage!C32=0," ",Paramétrage!C32)</f>
        <v>CONSEILLER 27</v>
      </c>
      <c r="H32" s="49" t="str">
        <f>IF(Paramétrage!F32=0," ",Paramétrage!F32)</f>
        <v xml:space="preserve"> </v>
      </c>
      <c r="I32" s="50" t="str">
        <f>IF(Paramétrage!E32=0," ",Paramétrage!E32)</f>
        <v xml:space="preserve"> </v>
      </c>
      <c r="J32" s="115" t="str">
        <f>IFERROR(VLOOKUP($I32,'Data Brut'!$2:$300,7,0),"")</f>
        <v/>
      </c>
      <c r="K32" s="121" t="str">
        <f>IFERROR(VLOOKUP($I32,'Data Brut'!$2:$300,12,0),"")</f>
        <v/>
      </c>
      <c r="L32" s="132" t="str">
        <f>IFERROR(VLOOKUP($I32,'Data Brut'!$2:$300,26,0),"")</f>
        <v/>
      </c>
      <c r="M32" s="50" t="str">
        <f>IFERROR(VLOOKUP($I32,'Data Brut'!$2:$300,30,0),"")</f>
        <v/>
      </c>
      <c r="N32" s="50" t="str">
        <f>IFERROR(VLOOKUP($I32,'Data Brut'!$2:$300,34,0),"")</f>
        <v/>
      </c>
      <c r="O32" s="50" t="str">
        <f>IFERROR(VLOOKUP($I32,'Data Brut'!$2:$300,38,0),"")</f>
        <v/>
      </c>
      <c r="P32" s="50" t="str">
        <f>IFERROR(VLOOKUP($I32,'Data Brut'!$2:$300,44,0),"")</f>
        <v/>
      </c>
      <c r="Q32" s="50" t="str">
        <f>IFERROR(VLOOKUP($I32,'Data Brut'!$2:$300,47,0),"")</f>
        <v/>
      </c>
      <c r="R32" s="50" t="str">
        <f>IFERROR(VLOOKUP($I32,'Data Brut'!$2:$300,53,0),"")</f>
        <v/>
      </c>
      <c r="S32" s="50" t="str">
        <f>IFERROR(VLOOKUP($I32,'Data Brut'!$2:$300,58,0),"")</f>
        <v/>
      </c>
      <c r="T32" s="50" t="str">
        <f>IFERROR(VLOOKUP($I32,'Data Brut'!$2:$300,62,0),"")</f>
        <v/>
      </c>
      <c r="U32" s="133" t="str">
        <f>IFERROR(VLOOKUP($I32,'Data Brut'!$2:$300,65,0),"")</f>
        <v/>
      </c>
      <c r="V32" s="4"/>
      <c r="W32" s="4"/>
      <c r="X32" s="4"/>
      <c r="Y32" s="4"/>
      <c r="Z32" s="4"/>
      <c r="AA32" s="4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x14ac:dyDescent="0.3">
      <c r="A33" s="3"/>
      <c r="B33" s="3"/>
      <c r="C33" s="3"/>
      <c r="D33" s="3"/>
      <c r="E33" s="3"/>
      <c r="F33" s="20" t="s">
        <v>6</v>
      </c>
      <c r="G33" s="48" t="str">
        <f>IF(Paramétrage!C33=0," ",Paramétrage!C33)</f>
        <v>CONSEILLER 28</v>
      </c>
      <c r="H33" s="49" t="str">
        <f>IF(Paramétrage!F33=0," ",Paramétrage!F33)</f>
        <v xml:space="preserve"> </v>
      </c>
      <c r="I33" s="50" t="str">
        <f>IF(Paramétrage!E33=0," ",Paramétrage!E33)</f>
        <v xml:space="preserve"> </v>
      </c>
      <c r="J33" s="115" t="str">
        <f>IFERROR(VLOOKUP($I33,'Data Brut'!$2:$300,7,0),"")</f>
        <v/>
      </c>
      <c r="K33" s="121" t="str">
        <f>IFERROR(VLOOKUP($I33,'Data Brut'!$2:$300,12,0),"")</f>
        <v/>
      </c>
      <c r="L33" s="132" t="str">
        <f>IFERROR(VLOOKUP($I33,'Data Brut'!$2:$300,26,0),"")</f>
        <v/>
      </c>
      <c r="M33" s="50" t="str">
        <f>IFERROR(VLOOKUP($I33,'Data Brut'!$2:$300,30,0),"")</f>
        <v/>
      </c>
      <c r="N33" s="50" t="str">
        <f>IFERROR(VLOOKUP($I33,'Data Brut'!$2:$300,34,0),"")</f>
        <v/>
      </c>
      <c r="O33" s="50" t="str">
        <f>IFERROR(VLOOKUP($I33,'Data Brut'!$2:$300,38,0),"")</f>
        <v/>
      </c>
      <c r="P33" s="50" t="str">
        <f>IFERROR(VLOOKUP($I33,'Data Brut'!$2:$300,44,0),"")</f>
        <v/>
      </c>
      <c r="Q33" s="50" t="str">
        <f>IFERROR(VLOOKUP($I33,'Data Brut'!$2:$300,47,0),"")</f>
        <v/>
      </c>
      <c r="R33" s="50" t="str">
        <f>IFERROR(VLOOKUP($I33,'Data Brut'!$2:$300,53,0),"")</f>
        <v/>
      </c>
      <c r="S33" s="50" t="str">
        <f>IFERROR(VLOOKUP($I33,'Data Brut'!$2:$300,58,0),"")</f>
        <v/>
      </c>
      <c r="T33" s="50" t="str">
        <f>IFERROR(VLOOKUP($I33,'Data Brut'!$2:$300,62,0),"")</f>
        <v/>
      </c>
      <c r="U33" s="133" t="str">
        <f>IFERROR(VLOOKUP($I33,'Data Brut'!$2:$300,65,0),"")</f>
        <v/>
      </c>
      <c r="V33" s="4"/>
      <c r="W33" s="4"/>
      <c r="X33" s="4"/>
      <c r="Y33" s="4"/>
      <c r="Z33" s="4"/>
      <c r="AA33" s="4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3">
      <c r="A34" s="3"/>
      <c r="B34" s="3"/>
      <c r="C34" s="3"/>
      <c r="D34" s="3"/>
      <c r="E34" s="3"/>
      <c r="F34" s="20" t="s">
        <v>6</v>
      </c>
      <c r="G34" s="48" t="str">
        <f>IF(Paramétrage!C34=0," ",Paramétrage!C34)</f>
        <v>CONSEILLER 29</v>
      </c>
      <c r="H34" s="49" t="str">
        <f>IF(Paramétrage!F34=0," ",Paramétrage!F34)</f>
        <v xml:space="preserve"> </v>
      </c>
      <c r="I34" s="50" t="str">
        <f>IF(Paramétrage!E34=0," ",Paramétrage!E34)</f>
        <v xml:space="preserve"> </v>
      </c>
      <c r="J34" s="115" t="str">
        <f>IFERROR(VLOOKUP($I34,'Data Brut'!$2:$300,7,0),"")</f>
        <v/>
      </c>
      <c r="K34" s="121" t="str">
        <f>IFERROR(VLOOKUP($I34,'Data Brut'!$2:$300,12,0),"")</f>
        <v/>
      </c>
      <c r="L34" s="132" t="str">
        <f>IFERROR(VLOOKUP($I34,'Data Brut'!$2:$300,26,0),"")</f>
        <v/>
      </c>
      <c r="M34" s="50" t="str">
        <f>IFERROR(VLOOKUP($I34,'Data Brut'!$2:$300,30,0),"")</f>
        <v/>
      </c>
      <c r="N34" s="50" t="str">
        <f>IFERROR(VLOOKUP($I34,'Data Brut'!$2:$300,34,0),"")</f>
        <v/>
      </c>
      <c r="O34" s="50" t="str">
        <f>IFERROR(VLOOKUP($I34,'Data Brut'!$2:$300,38,0),"")</f>
        <v/>
      </c>
      <c r="P34" s="50" t="str">
        <f>IFERROR(VLOOKUP($I34,'Data Brut'!$2:$300,44,0),"")</f>
        <v/>
      </c>
      <c r="Q34" s="50" t="str">
        <f>IFERROR(VLOOKUP($I34,'Data Brut'!$2:$300,47,0),"")</f>
        <v/>
      </c>
      <c r="R34" s="50" t="str">
        <f>IFERROR(VLOOKUP($I34,'Data Brut'!$2:$300,53,0),"")</f>
        <v/>
      </c>
      <c r="S34" s="50" t="str">
        <f>IFERROR(VLOOKUP($I34,'Data Brut'!$2:$300,58,0),"")</f>
        <v/>
      </c>
      <c r="T34" s="50" t="str">
        <f>IFERROR(VLOOKUP($I34,'Data Brut'!$2:$300,62,0),"")</f>
        <v/>
      </c>
      <c r="U34" s="133" t="str">
        <f>IFERROR(VLOOKUP($I34,'Data Brut'!$2:$300,65,0),"")</f>
        <v/>
      </c>
      <c r="V34" s="4"/>
      <c r="W34" s="4"/>
      <c r="X34" s="4"/>
      <c r="Y34" s="4"/>
      <c r="Z34" s="4"/>
      <c r="AA34" s="4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3">
      <c r="A35" s="3"/>
      <c r="B35" s="3"/>
      <c r="C35" s="3"/>
      <c r="D35" s="3"/>
      <c r="E35" s="3"/>
      <c r="F35" s="20" t="s">
        <v>6</v>
      </c>
      <c r="G35" s="48" t="str">
        <f>IF(Paramétrage!C35=0," ",Paramétrage!C35)</f>
        <v>CONSEILLER 30</v>
      </c>
      <c r="H35" s="49" t="str">
        <f>IF(Paramétrage!F35=0," ",Paramétrage!F35)</f>
        <v xml:space="preserve"> </v>
      </c>
      <c r="I35" s="50" t="str">
        <f>IF(Paramétrage!E35=0," ",Paramétrage!E35)</f>
        <v xml:space="preserve"> </v>
      </c>
      <c r="J35" s="115" t="str">
        <f>IFERROR(VLOOKUP($I35,'Data Brut'!$2:$300,7,0),"")</f>
        <v/>
      </c>
      <c r="K35" s="121" t="str">
        <f>IFERROR(VLOOKUP($I35,'Data Brut'!$2:$300,12,0),"")</f>
        <v/>
      </c>
      <c r="L35" s="132" t="str">
        <f>IFERROR(VLOOKUP($I35,'Data Brut'!$2:$300,26,0),"")</f>
        <v/>
      </c>
      <c r="M35" s="50" t="str">
        <f>IFERROR(VLOOKUP($I35,'Data Brut'!$2:$300,30,0),"")</f>
        <v/>
      </c>
      <c r="N35" s="50" t="str">
        <f>IFERROR(VLOOKUP($I35,'Data Brut'!$2:$300,34,0),"")</f>
        <v/>
      </c>
      <c r="O35" s="50" t="str">
        <f>IFERROR(VLOOKUP($I35,'Data Brut'!$2:$300,38,0),"")</f>
        <v/>
      </c>
      <c r="P35" s="50" t="str">
        <f>IFERROR(VLOOKUP($I35,'Data Brut'!$2:$300,44,0),"")</f>
        <v/>
      </c>
      <c r="Q35" s="50" t="str">
        <f>IFERROR(VLOOKUP($I35,'Data Brut'!$2:$300,47,0),"")</f>
        <v/>
      </c>
      <c r="R35" s="50" t="str">
        <f>IFERROR(VLOOKUP($I35,'Data Brut'!$2:$300,53,0),"")</f>
        <v/>
      </c>
      <c r="S35" s="50" t="str">
        <f>IFERROR(VLOOKUP($I35,'Data Brut'!$2:$300,58,0),"")</f>
        <v/>
      </c>
      <c r="T35" s="50" t="str">
        <f>IFERROR(VLOOKUP($I35,'Data Brut'!$2:$300,62,0),"")</f>
        <v/>
      </c>
      <c r="U35" s="133" t="str">
        <f>IFERROR(VLOOKUP($I35,'Data Brut'!$2:$300,65,0),"")</f>
        <v/>
      </c>
      <c r="V35" s="4"/>
      <c r="W35" s="4"/>
      <c r="X35" s="4"/>
      <c r="Y35" s="4"/>
      <c r="Z35" s="4"/>
      <c r="AA35" s="4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3">
      <c r="A36" s="3"/>
      <c r="B36" s="3"/>
      <c r="C36" s="3"/>
      <c r="D36" s="3"/>
      <c r="E36" s="3"/>
      <c r="F36" s="20" t="s">
        <v>6</v>
      </c>
      <c r="G36" s="48" t="str">
        <f>IF(Paramétrage!C36=0," ",Paramétrage!C36)</f>
        <v>CONSEILLER 31</v>
      </c>
      <c r="H36" s="49" t="str">
        <f>IF(Paramétrage!F36=0," ",Paramétrage!F36)</f>
        <v xml:space="preserve"> </v>
      </c>
      <c r="I36" s="50" t="str">
        <f>IF(Paramétrage!E36=0," ",Paramétrage!E36)</f>
        <v xml:space="preserve"> </v>
      </c>
      <c r="J36" s="115" t="str">
        <f>IFERROR(VLOOKUP($I36,'Data Brut'!$2:$300,7,0),"")</f>
        <v/>
      </c>
      <c r="K36" s="121" t="str">
        <f>IFERROR(VLOOKUP($I36,'Data Brut'!$2:$300,12,0),"")</f>
        <v/>
      </c>
      <c r="L36" s="132" t="str">
        <f>IFERROR(VLOOKUP($I36,'Data Brut'!$2:$300,26,0),"")</f>
        <v/>
      </c>
      <c r="M36" s="50" t="str">
        <f>IFERROR(VLOOKUP($I36,'Data Brut'!$2:$300,30,0),"")</f>
        <v/>
      </c>
      <c r="N36" s="50" t="str">
        <f>IFERROR(VLOOKUP($I36,'Data Brut'!$2:$300,34,0),"")</f>
        <v/>
      </c>
      <c r="O36" s="50" t="str">
        <f>IFERROR(VLOOKUP($I36,'Data Brut'!$2:$300,38,0),"")</f>
        <v/>
      </c>
      <c r="P36" s="50" t="str">
        <f>IFERROR(VLOOKUP($I36,'Data Brut'!$2:$300,44,0),"")</f>
        <v/>
      </c>
      <c r="Q36" s="50" t="str">
        <f>IFERROR(VLOOKUP($I36,'Data Brut'!$2:$300,47,0),"")</f>
        <v/>
      </c>
      <c r="R36" s="50" t="str">
        <f>IFERROR(VLOOKUP($I36,'Data Brut'!$2:$300,53,0),"")</f>
        <v/>
      </c>
      <c r="S36" s="50" t="str">
        <f>IFERROR(VLOOKUP($I36,'Data Brut'!$2:$300,58,0),"")</f>
        <v/>
      </c>
      <c r="T36" s="50" t="str">
        <f>IFERROR(VLOOKUP($I36,'Data Brut'!$2:$300,62,0),"")</f>
        <v/>
      </c>
      <c r="U36" s="133" t="str">
        <f>IFERROR(VLOOKUP($I36,'Data Brut'!$2:$300,65,0),"")</f>
        <v/>
      </c>
      <c r="V36" s="4"/>
      <c r="W36" s="4"/>
      <c r="X36" s="4"/>
      <c r="Y36" s="4"/>
      <c r="Z36" s="4"/>
      <c r="AA36" s="4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3">
      <c r="A37" s="3"/>
      <c r="B37" s="3"/>
      <c r="C37" s="3"/>
      <c r="D37" s="3"/>
      <c r="E37" s="3"/>
      <c r="F37" s="20" t="s">
        <v>6</v>
      </c>
      <c r="G37" s="48" t="str">
        <f>IF(Paramétrage!C37=0," ",Paramétrage!C37)</f>
        <v>CONSEILLER 32</v>
      </c>
      <c r="H37" s="49" t="str">
        <f>IF(Paramétrage!F37=0," ",Paramétrage!F37)</f>
        <v xml:space="preserve"> </v>
      </c>
      <c r="I37" s="50" t="str">
        <f>IF(Paramétrage!E37=0," ",Paramétrage!E37)</f>
        <v xml:space="preserve"> </v>
      </c>
      <c r="J37" s="115" t="str">
        <f>IFERROR(VLOOKUP($I37,'Data Brut'!$2:$300,7,0),"")</f>
        <v/>
      </c>
      <c r="K37" s="121" t="str">
        <f>IFERROR(VLOOKUP($I37,'Data Brut'!$2:$300,12,0),"")</f>
        <v/>
      </c>
      <c r="L37" s="132" t="str">
        <f>IFERROR(VLOOKUP($I37,'Data Brut'!$2:$300,26,0),"")</f>
        <v/>
      </c>
      <c r="M37" s="50" t="str">
        <f>IFERROR(VLOOKUP($I37,'Data Brut'!$2:$300,30,0),"")</f>
        <v/>
      </c>
      <c r="N37" s="50" t="str">
        <f>IFERROR(VLOOKUP($I37,'Data Brut'!$2:$300,34,0),"")</f>
        <v/>
      </c>
      <c r="O37" s="50" t="str">
        <f>IFERROR(VLOOKUP($I37,'Data Brut'!$2:$300,38,0),"")</f>
        <v/>
      </c>
      <c r="P37" s="50" t="str">
        <f>IFERROR(VLOOKUP($I37,'Data Brut'!$2:$300,44,0),"")</f>
        <v/>
      </c>
      <c r="Q37" s="50" t="str">
        <f>IFERROR(VLOOKUP($I37,'Data Brut'!$2:$300,47,0),"")</f>
        <v/>
      </c>
      <c r="R37" s="50" t="str">
        <f>IFERROR(VLOOKUP($I37,'Data Brut'!$2:$300,53,0),"")</f>
        <v/>
      </c>
      <c r="S37" s="50" t="str">
        <f>IFERROR(VLOOKUP($I37,'Data Brut'!$2:$300,58,0),"")</f>
        <v/>
      </c>
      <c r="T37" s="50" t="str">
        <f>IFERROR(VLOOKUP($I37,'Data Brut'!$2:$300,62,0),"")</f>
        <v/>
      </c>
      <c r="U37" s="133" t="str">
        <f>IFERROR(VLOOKUP($I37,'Data Brut'!$2:$300,65,0),"")</f>
        <v/>
      </c>
      <c r="V37" s="4"/>
      <c r="W37" s="4"/>
      <c r="X37" s="4"/>
      <c r="Y37" s="4"/>
      <c r="Z37" s="4"/>
      <c r="AA37" s="4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3">
      <c r="A38" s="3"/>
      <c r="B38" s="3"/>
      <c r="C38" s="3"/>
      <c r="D38" s="3"/>
      <c r="E38" s="3"/>
      <c r="F38" s="20" t="s">
        <v>6</v>
      </c>
      <c r="G38" s="48" t="str">
        <f>IF(Paramétrage!C38=0," ",Paramétrage!C38)</f>
        <v>CONSEILLER 33</v>
      </c>
      <c r="H38" s="49" t="str">
        <f>IF(Paramétrage!F38=0," ",Paramétrage!F38)</f>
        <v xml:space="preserve"> </v>
      </c>
      <c r="I38" s="50" t="str">
        <f>IF(Paramétrage!E38=0," ",Paramétrage!E38)</f>
        <v xml:space="preserve"> </v>
      </c>
      <c r="J38" s="115" t="str">
        <f>IFERROR(VLOOKUP($I38,'Data Brut'!$2:$300,7,0),"")</f>
        <v/>
      </c>
      <c r="K38" s="121" t="str">
        <f>IFERROR(VLOOKUP($I38,'Data Brut'!$2:$300,12,0),"")</f>
        <v/>
      </c>
      <c r="L38" s="132" t="str">
        <f>IFERROR(VLOOKUP($I38,'Data Brut'!$2:$300,26,0),"")</f>
        <v/>
      </c>
      <c r="M38" s="50" t="str">
        <f>IFERROR(VLOOKUP($I38,'Data Brut'!$2:$300,30,0),"")</f>
        <v/>
      </c>
      <c r="N38" s="50" t="str">
        <f>IFERROR(VLOOKUP($I38,'Data Brut'!$2:$300,34,0),"")</f>
        <v/>
      </c>
      <c r="O38" s="50" t="str">
        <f>IFERROR(VLOOKUP($I38,'Data Brut'!$2:$300,38,0),"")</f>
        <v/>
      </c>
      <c r="P38" s="50" t="str">
        <f>IFERROR(VLOOKUP($I38,'Data Brut'!$2:$300,44,0),"")</f>
        <v/>
      </c>
      <c r="Q38" s="50" t="str">
        <f>IFERROR(VLOOKUP($I38,'Data Brut'!$2:$300,47,0),"")</f>
        <v/>
      </c>
      <c r="R38" s="50" t="str">
        <f>IFERROR(VLOOKUP($I38,'Data Brut'!$2:$300,53,0),"")</f>
        <v/>
      </c>
      <c r="S38" s="50" t="str">
        <f>IFERROR(VLOOKUP($I38,'Data Brut'!$2:$300,58,0),"")</f>
        <v/>
      </c>
      <c r="T38" s="50" t="str">
        <f>IFERROR(VLOOKUP($I38,'Data Brut'!$2:$300,62,0),"")</f>
        <v/>
      </c>
      <c r="U38" s="133" t="str">
        <f>IFERROR(VLOOKUP($I38,'Data Brut'!$2:$300,65,0),"")</f>
        <v/>
      </c>
      <c r="V38" s="4"/>
      <c r="W38" s="4"/>
      <c r="X38" s="4"/>
      <c r="Y38" s="4"/>
      <c r="Z38" s="4"/>
      <c r="AA38" s="4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ht="15" thickBot="1" x14ac:dyDescent="0.35">
      <c r="A39" s="3"/>
      <c r="B39" s="3"/>
      <c r="C39" s="3"/>
      <c r="D39" s="3"/>
      <c r="E39" s="3"/>
      <c r="F39" s="30" t="s">
        <v>6</v>
      </c>
      <c r="G39" s="51" t="str">
        <f>IF(Paramétrage!C39=0," ",Paramétrage!C39)</f>
        <v>CONSEILLER 34</v>
      </c>
      <c r="H39" s="52" t="str">
        <f>IF(Paramétrage!F39=0," ",Paramétrage!F39)</f>
        <v xml:space="preserve"> </v>
      </c>
      <c r="I39" s="53" t="str">
        <f>IF(Paramétrage!E39=0," ",Paramétrage!E39)</f>
        <v xml:space="preserve"> </v>
      </c>
      <c r="J39" s="116" t="str">
        <f>IFERROR(VLOOKUP($I39,'Data Brut'!$2:$300,7,0),"")</f>
        <v/>
      </c>
      <c r="K39" s="122" t="str">
        <f>IFERROR(VLOOKUP($I39,'Data Brut'!$2:$300,12,0),"")</f>
        <v/>
      </c>
      <c r="L39" s="134" t="str">
        <f>IFERROR(VLOOKUP($I39,'Data Brut'!$2:$300,26,0),"")</f>
        <v/>
      </c>
      <c r="M39" s="53" t="str">
        <f>IFERROR(VLOOKUP($I39,'Data Brut'!$2:$300,30,0),"")</f>
        <v/>
      </c>
      <c r="N39" s="53" t="str">
        <f>IFERROR(VLOOKUP($I39,'Data Brut'!$2:$300,34,0),"")</f>
        <v/>
      </c>
      <c r="O39" s="53" t="str">
        <f>IFERROR(VLOOKUP($I39,'Data Brut'!$2:$300,38,0),"")</f>
        <v/>
      </c>
      <c r="P39" s="53" t="str">
        <f>IFERROR(VLOOKUP($I39,'Data Brut'!$2:$300,44,0),"")</f>
        <v/>
      </c>
      <c r="Q39" s="53" t="str">
        <f>IFERROR(VLOOKUP($I39,'Data Brut'!$2:$300,47,0),"")</f>
        <v/>
      </c>
      <c r="R39" s="53" t="str">
        <f>IFERROR(VLOOKUP($I39,'Data Brut'!$2:$300,53,0),"")</f>
        <v/>
      </c>
      <c r="S39" s="53" t="str">
        <f>IFERROR(VLOOKUP($I39,'Data Brut'!$2:$300,58,0),"")</f>
        <v/>
      </c>
      <c r="T39" s="53" t="str">
        <f>IFERROR(VLOOKUP($I39,'Data Brut'!$2:$300,62,0),"")</f>
        <v/>
      </c>
      <c r="U39" s="135" t="str">
        <f>IFERROR(VLOOKUP($I39,'Data Brut'!$2:$300,65,0),"")</f>
        <v/>
      </c>
      <c r="V39" s="4"/>
      <c r="W39" s="4"/>
      <c r="X39" s="4"/>
      <c r="Y39" s="4"/>
      <c r="Z39" s="4"/>
      <c r="AA39" s="4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3">
      <c r="A40" s="3"/>
      <c r="B40" s="3"/>
      <c r="C40" s="3"/>
      <c r="D40" s="3"/>
      <c r="E40" s="3"/>
      <c r="F40" s="22" t="s">
        <v>7</v>
      </c>
      <c r="G40" s="108" t="str">
        <f>IF(Paramétrage!C40=0," ",Paramétrage!C40)</f>
        <v>CONSEILLER 35</v>
      </c>
      <c r="H40" s="109" t="str">
        <f>IF(Paramétrage!F40=0," ",Paramétrage!F40)</f>
        <v xml:space="preserve"> </v>
      </c>
      <c r="I40" s="110" t="str">
        <f>IF(Paramétrage!E40=0," ",Paramétrage!E40)</f>
        <v xml:space="preserve"> </v>
      </c>
      <c r="J40" s="117" t="str">
        <f>IFERROR(VLOOKUP($I40,'Data Brut'!$2:$300,7,0),"")</f>
        <v/>
      </c>
      <c r="K40" s="123" t="str">
        <f>IFERROR(VLOOKUP($I40,'Data Brut'!$2:$300,12,0),"")</f>
        <v/>
      </c>
      <c r="L40" s="136" t="str">
        <f>IFERROR(VLOOKUP($I40,'Data Brut'!$2:$300,26,0),"")</f>
        <v/>
      </c>
      <c r="M40" s="110" t="str">
        <f>IFERROR(VLOOKUP($I40,'Data Brut'!$2:$300,30,0),"")</f>
        <v/>
      </c>
      <c r="N40" s="110" t="str">
        <f>IFERROR(VLOOKUP($I40,'Data Brut'!$2:$300,34,0),"")</f>
        <v/>
      </c>
      <c r="O40" s="110" t="str">
        <f>IFERROR(VLOOKUP($I40,'Data Brut'!$2:$300,38,0),"")</f>
        <v/>
      </c>
      <c r="P40" s="110" t="str">
        <f>IFERROR(VLOOKUP($I40,'Data Brut'!$2:$300,44,0),"")</f>
        <v/>
      </c>
      <c r="Q40" s="110" t="str">
        <f>IFERROR(VLOOKUP($I40,'Data Brut'!$2:$300,47,0),"")</f>
        <v/>
      </c>
      <c r="R40" s="110" t="str">
        <f>IFERROR(VLOOKUP($I40,'Data Brut'!$2:$300,53,0),"")</f>
        <v/>
      </c>
      <c r="S40" s="110" t="str">
        <f>IFERROR(VLOOKUP($I40,'Data Brut'!$2:$300,58,0),"")</f>
        <v/>
      </c>
      <c r="T40" s="110" t="str">
        <f>IFERROR(VLOOKUP($I40,'Data Brut'!$2:$300,62,0),"")</f>
        <v/>
      </c>
      <c r="U40" s="137" t="str">
        <f>IFERROR(VLOOKUP($I40,'Data Brut'!$2:$300,65,0),"")</f>
        <v/>
      </c>
      <c r="V40" s="4"/>
      <c r="W40" s="4"/>
      <c r="X40" s="4"/>
      <c r="Y40" s="4"/>
      <c r="Z40" s="4"/>
      <c r="AA40" s="4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3">
      <c r="A41" s="3"/>
      <c r="B41" s="3"/>
      <c r="C41" s="3"/>
      <c r="D41" s="3"/>
      <c r="E41" s="3"/>
      <c r="F41" s="23" t="s">
        <v>7</v>
      </c>
      <c r="G41" s="54" t="str">
        <f>IF(Paramétrage!C41=0," ",Paramétrage!C41)</f>
        <v>CONSEILLER 36</v>
      </c>
      <c r="H41" s="55" t="str">
        <f>IF(Paramétrage!F41=0," ",Paramétrage!F41)</f>
        <v xml:space="preserve"> </v>
      </c>
      <c r="I41" s="56" t="str">
        <f>IF(Paramétrage!E41=0," ",Paramétrage!E41)</f>
        <v xml:space="preserve"> </v>
      </c>
      <c r="J41" s="118" t="str">
        <f>IFERROR(VLOOKUP($I41,'Data Brut'!$2:$300,7,0),"")</f>
        <v/>
      </c>
      <c r="K41" s="121" t="str">
        <f>IFERROR(VLOOKUP($I41,'Data Brut'!$2:$300,12,0),"")</f>
        <v/>
      </c>
      <c r="L41" s="138" t="str">
        <f>IFERROR(VLOOKUP($I41,'Data Brut'!$2:$300,26,0),"")</f>
        <v/>
      </c>
      <c r="M41" s="56" t="str">
        <f>IFERROR(VLOOKUP($I41,'Data Brut'!$2:$300,30,0),"")</f>
        <v/>
      </c>
      <c r="N41" s="56" t="str">
        <f>IFERROR(VLOOKUP($I41,'Data Brut'!$2:$300,34,0),"")</f>
        <v/>
      </c>
      <c r="O41" s="56" t="str">
        <f>IFERROR(VLOOKUP($I41,'Data Brut'!$2:$300,38,0),"")</f>
        <v/>
      </c>
      <c r="P41" s="56" t="str">
        <f>IFERROR(VLOOKUP($I41,'Data Brut'!$2:$300,44,0),"")</f>
        <v/>
      </c>
      <c r="Q41" s="56" t="str">
        <f>IFERROR(VLOOKUP($I41,'Data Brut'!$2:$300,47,0),"")</f>
        <v/>
      </c>
      <c r="R41" s="56" t="str">
        <f>IFERROR(VLOOKUP($I41,'Data Brut'!$2:$300,53,0),"")</f>
        <v/>
      </c>
      <c r="S41" s="56" t="str">
        <f>IFERROR(VLOOKUP($I41,'Data Brut'!$2:$300,58,0),"")</f>
        <v/>
      </c>
      <c r="T41" s="56" t="str">
        <f>IFERROR(VLOOKUP($I41,'Data Brut'!$2:$300,62,0),"")</f>
        <v/>
      </c>
      <c r="U41" s="139" t="str">
        <f>IFERROR(VLOOKUP($I41,'Data Brut'!$2:$300,65,0),"")</f>
        <v/>
      </c>
      <c r="V41" s="4"/>
      <c r="W41" s="4"/>
      <c r="X41" s="4"/>
      <c r="Y41" s="4"/>
      <c r="Z41" s="4"/>
      <c r="AA41" s="4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3">
      <c r="A42" s="3"/>
      <c r="B42" s="3"/>
      <c r="C42" s="3"/>
      <c r="D42" s="3"/>
      <c r="E42" s="3"/>
      <c r="F42" s="23" t="s">
        <v>7</v>
      </c>
      <c r="G42" s="54" t="str">
        <f>IF(Paramétrage!C42=0," ",Paramétrage!C42)</f>
        <v xml:space="preserve"> </v>
      </c>
      <c r="H42" s="55" t="str">
        <f>IF(Paramétrage!F42=0," ",Paramétrage!F42)</f>
        <v xml:space="preserve"> </v>
      </c>
      <c r="I42" s="56" t="str">
        <f>IF(Paramétrage!E42=0," ",Paramétrage!E42)</f>
        <v xml:space="preserve"> </v>
      </c>
      <c r="J42" s="118" t="str">
        <f>IFERROR(VLOOKUP($I42,'Data Brut'!$2:$300,7,0),"")</f>
        <v/>
      </c>
      <c r="K42" s="121" t="str">
        <f>IFERROR(VLOOKUP($I42,'Data Brut'!$2:$300,12,0),"")</f>
        <v/>
      </c>
      <c r="L42" s="138" t="str">
        <f>IFERROR(VLOOKUP($I42,'Data Brut'!$2:$300,26,0),"")</f>
        <v/>
      </c>
      <c r="M42" s="56" t="str">
        <f>IFERROR(VLOOKUP($I42,'Data Brut'!$2:$300,30,0),"")</f>
        <v/>
      </c>
      <c r="N42" s="56" t="str">
        <f>IFERROR(VLOOKUP($I42,'Data Brut'!$2:$300,34,0),"")</f>
        <v/>
      </c>
      <c r="O42" s="56" t="str">
        <f>IFERROR(VLOOKUP($I42,'Data Brut'!$2:$300,38,0),"")</f>
        <v/>
      </c>
      <c r="P42" s="56" t="str">
        <f>IFERROR(VLOOKUP($I42,'Data Brut'!$2:$300,44,0),"")</f>
        <v/>
      </c>
      <c r="Q42" s="56" t="str">
        <f>IFERROR(VLOOKUP($I42,'Data Brut'!$2:$300,47,0),"")</f>
        <v/>
      </c>
      <c r="R42" s="56" t="str">
        <f>IFERROR(VLOOKUP($I42,'Data Brut'!$2:$300,53,0),"")</f>
        <v/>
      </c>
      <c r="S42" s="56" t="str">
        <f>IFERROR(VLOOKUP($I42,'Data Brut'!$2:$300,58,0),"")</f>
        <v/>
      </c>
      <c r="T42" s="56" t="str">
        <f>IFERROR(VLOOKUP($I42,'Data Brut'!$2:$300,62,0),"")</f>
        <v/>
      </c>
      <c r="U42" s="139" t="str">
        <f>IFERROR(VLOOKUP($I42,'Data Brut'!$2:$300,65,0),"")</f>
        <v/>
      </c>
      <c r="V42" s="4"/>
      <c r="W42" s="4"/>
      <c r="X42" s="4"/>
      <c r="Y42" s="4"/>
      <c r="Z42" s="4"/>
      <c r="AA42" s="4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3">
      <c r="A43" s="3"/>
      <c r="B43" s="3"/>
      <c r="C43" s="3"/>
      <c r="D43" s="3"/>
      <c r="E43" s="3"/>
      <c r="F43" s="23" t="s">
        <v>7</v>
      </c>
      <c r="G43" s="54" t="str">
        <f>IF(Paramétrage!C43=0," ",Paramétrage!C43)</f>
        <v xml:space="preserve"> </v>
      </c>
      <c r="H43" s="55" t="str">
        <f>IF(Paramétrage!F43=0," ",Paramétrage!F43)</f>
        <v xml:space="preserve"> </v>
      </c>
      <c r="I43" s="56" t="str">
        <f>IF(Paramétrage!E43=0," ",Paramétrage!E43)</f>
        <v xml:space="preserve"> </v>
      </c>
      <c r="J43" s="118" t="str">
        <f>IFERROR(VLOOKUP($I43,'Data Brut'!$2:$300,7,0),"")</f>
        <v/>
      </c>
      <c r="K43" s="121" t="str">
        <f>IFERROR(VLOOKUP($I43,'Data Brut'!$2:$300,12,0),"")</f>
        <v/>
      </c>
      <c r="L43" s="138" t="str">
        <f>IFERROR(VLOOKUP($I43,'Data Brut'!$2:$300,26,0),"")</f>
        <v/>
      </c>
      <c r="M43" s="56" t="str">
        <f>IFERROR(VLOOKUP($I43,'Data Brut'!$2:$300,30,0),"")</f>
        <v/>
      </c>
      <c r="N43" s="56" t="str">
        <f>IFERROR(VLOOKUP($I43,'Data Brut'!$2:$300,34,0),"")</f>
        <v/>
      </c>
      <c r="O43" s="56" t="str">
        <f>IFERROR(VLOOKUP($I43,'Data Brut'!$2:$300,38,0),"")</f>
        <v/>
      </c>
      <c r="P43" s="56" t="str">
        <f>IFERROR(VLOOKUP($I43,'Data Brut'!$2:$300,44,0),"")</f>
        <v/>
      </c>
      <c r="Q43" s="56" t="str">
        <f>IFERROR(VLOOKUP($I43,'Data Brut'!$2:$300,47,0),"")</f>
        <v/>
      </c>
      <c r="R43" s="56" t="str">
        <f>IFERROR(VLOOKUP($I43,'Data Brut'!$2:$300,53,0),"")</f>
        <v/>
      </c>
      <c r="S43" s="56" t="str">
        <f>IFERROR(VLOOKUP($I43,'Data Brut'!$2:$300,58,0),"")</f>
        <v/>
      </c>
      <c r="T43" s="56" t="str">
        <f>IFERROR(VLOOKUP($I43,'Data Brut'!$2:$300,62,0),"")</f>
        <v/>
      </c>
      <c r="U43" s="139" t="str">
        <f>IFERROR(VLOOKUP($I43,'Data Brut'!$2:$300,65,0),"")</f>
        <v/>
      </c>
      <c r="V43" s="4"/>
      <c r="W43" s="4"/>
      <c r="X43" s="4"/>
      <c r="Y43" s="4"/>
      <c r="Z43" s="4"/>
      <c r="AA43" s="4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3">
      <c r="A44" s="3"/>
      <c r="B44" s="3"/>
      <c r="C44" s="3"/>
      <c r="D44" s="3"/>
      <c r="E44" s="3"/>
      <c r="F44" s="23" t="s">
        <v>7</v>
      </c>
      <c r="G44" s="54" t="str">
        <f>IF(Paramétrage!C44=0," ",Paramétrage!C44)</f>
        <v xml:space="preserve"> </v>
      </c>
      <c r="H44" s="55" t="str">
        <f>IF(Paramétrage!F44=0," ",Paramétrage!F44)</f>
        <v xml:space="preserve"> </v>
      </c>
      <c r="I44" s="56" t="str">
        <f>IF(Paramétrage!E44=0," ",Paramétrage!E44)</f>
        <v xml:space="preserve"> </v>
      </c>
      <c r="J44" s="118" t="str">
        <f>IFERROR(VLOOKUP($I44,'Data Brut'!$2:$300,7,0),"")</f>
        <v/>
      </c>
      <c r="K44" s="121" t="str">
        <f>IFERROR(VLOOKUP($I44,'Data Brut'!$2:$300,12,0),"")</f>
        <v/>
      </c>
      <c r="L44" s="138" t="str">
        <f>IFERROR(VLOOKUP($I44,'Data Brut'!$2:$300,26,0),"")</f>
        <v/>
      </c>
      <c r="M44" s="56" t="str">
        <f>IFERROR(VLOOKUP($I44,'Data Brut'!$2:$300,30,0),"")</f>
        <v/>
      </c>
      <c r="N44" s="56" t="str">
        <f>IFERROR(VLOOKUP($I44,'Data Brut'!$2:$300,34,0),"")</f>
        <v/>
      </c>
      <c r="O44" s="56" t="str">
        <f>IFERROR(VLOOKUP($I44,'Data Brut'!$2:$300,38,0),"")</f>
        <v/>
      </c>
      <c r="P44" s="56" t="str">
        <f>IFERROR(VLOOKUP($I44,'Data Brut'!$2:$300,44,0),"")</f>
        <v/>
      </c>
      <c r="Q44" s="56" t="str">
        <f>IFERROR(VLOOKUP($I44,'Data Brut'!$2:$300,47,0),"")</f>
        <v/>
      </c>
      <c r="R44" s="56" t="str">
        <f>IFERROR(VLOOKUP($I44,'Data Brut'!$2:$300,53,0),"")</f>
        <v/>
      </c>
      <c r="S44" s="56" t="str">
        <f>IFERROR(VLOOKUP($I44,'Data Brut'!$2:$300,58,0),"")</f>
        <v/>
      </c>
      <c r="T44" s="56" t="str">
        <f>IFERROR(VLOOKUP($I44,'Data Brut'!$2:$300,62,0),"")</f>
        <v/>
      </c>
      <c r="U44" s="139" t="str">
        <f>IFERROR(VLOOKUP($I44,'Data Brut'!$2:$300,65,0),"")</f>
        <v/>
      </c>
      <c r="V44" s="4"/>
      <c r="W44" s="4"/>
      <c r="X44" s="4"/>
      <c r="Y44" s="4"/>
      <c r="Z44" s="4"/>
      <c r="AA44" s="4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3">
      <c r="A45" s="3"/>
      <c r="B45" s="3"/>
      <c r="C45" s="3"/>
      <c r="D45" s="3"/>
      <c r="E45" s="3"/>
      <c r="F45" s="23" t="s">
        <v>7</v>
      </c>
      <c r="G45" s="54" t="str">
        <f>IF(Paramétrage!C45=0," ",Paramétrage!C45)</f>
        <v xml:space="preserve"> </v>
      </c>
      <c r="H45" s="55" t="str">
        <f>IF(Paramétrage!F45=0," ",Paramétrage!F45)</f>
        <v xml:space="preserve"> </v>
      </c>
      <c r="I45" s="56" t="str">
        <f>IF(Paramétrage!E45=0," ",Paramétrage!E45)</f>
        <v xml:space="preserve"> </v>
      </c>
      <c r="J45" s="118" t="str">
        <f>IFERROR(VLOOKUP($I45,'Data Brut'!$2:$300,7,0),"")</f>
        <v/>
      </c>
      <c r="K45" s="121" t="str">
        <f>IFERROR(VLOOKUP($I45,'Data Brut'!$2:$300,12,0),"")</f>
        <v/>
      </c>
      <c r="L45" s="138" t="str">
        <f>IFERROR(VLOOKUP($I45,'Data Brut'!$2:$300,26,0),"")</f>
        <v/>
      </c>
      <c r="M45" s="56" t="str">
        <f>IFERROR(VLOOKUP($I45,'Data Brut'!$2:$300,30,0),"")</f>
        <v/>
      </c>
      <c r="N45" s="56" t="str">
        <f>IFERROR(VLOOKUP($I45,'Data Brut'!$2:$300,34,0),"")</f>
        <v/>
      </c>
      <c r="O45" s="56" t="str">
        <f>IFERROR(VLOOKUP($I45,'Data Brut'!$2:$300,38,0),"")</f>
        <v/>
      </c>
      <c r="P45" s="56" t="str">
        <f>IFERROR(VLOOKUP($I45,'Data Brut'!$2:$300,44,0),"")</f>
        <v/>
      </c>
      <c r="Q45" s="56" t="str">
        <f>IFERROR(VLOOKUP($I45,'Data Brut'!$2:$300,47,0),"")</f>
        <v/>
      </c>
      <c r="R45" s="56" t="str">
        <f>IFERROR(VLOOKUP($I45,'Data Brut'!$2:$300,53,0),"")</f>
        <v/>
      </c>
      <c r="S45" s="56" t="str">
        <f>IFERROR(VLOOKUP($I45,'Data Brut'!$2:$300,58,0),"")</f>
        <v/>
      </c>
      <c r="T45" s="56" t="str">
        <f>IFERROR(VLOOKUP($I45,'Data Brut'!$2:$300,62,0),"")</f>
        <v/>
      </c>
      <c r="U45" s="139" t="str">
        <f>IFERROR(VLOOKUP($I45,'Data Brut'!$2:$300,65,0),"")</f>
        <v/>
      </c>
      <c r="V45" s="4"/>
      <c r="W45" s="4"/>
      <c r="X45" s="4"/>
      <c r="Y45" s="4"/>
      <c r="Z45" s="4"/>
      <c r="AA45" s="4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x14ac:dyDescent="0.3">
      <c r="A46" s="3"/>
      <c r="B46" s="3"/>
      <c r="C46" s="3"/>
      <c r="D46" s="3"/>
      <c r="E46" s="3"/>
      <c r="F46" s="23" t="s">
        <v>7</v>
      </c>
      <c r="G46" s="54" t="str">
        <f>IF(Paramétrage!C46=0," ",Paramétrage!C46)</f>
        <v xml:space="preserve"> </v>
      </c>
      <c r="H46" s="55" t="str">
        <f>IF(Paramétrage!F46=0," ",Paramétrage!F46)</f>
        <v xml:space="preserve"> </v>
      </c>
      <c r="I46" s="56" t="str">
        <f>IF(Paramétrage!E46=0," ",Paramétrage!E46)</f>
        <v xml:space="preserve"> </v>
      </c>
      <c r="J46" s="118" t="str">
        <f>IFERROR(VLOOKUP($I46,'Data Brut'!$2:$300,7,0),"")</f>
        <v/>
      </c>
      <c r="K46" s="121" t="str">
        <f>IFERROR(VLOOKUP($I46,'Data Brut'!$2:$300,12,0),"")</f>
        <v/>
      </c>
      <c r="L46" s="138" t="str">
        <f>IFERROR(VLOOKUP($I46,'Data Brut'!$2:$300,26,0),"")</f>
        <v/>
      </c>
      <c r="M46" s="56" t="str">
        <f>IFERROR(VLOOKUP($I46,'Data Brut'!$2:$300,30,0),"")</f>
        <v/>
      </c>
      <c r="N46" s="56" t="str">
        <f>IFERROR(VLOOKUP($I46,'Data Brut'!$2:$300,34,0),"")</f>
        <v/>
      </c>
      <c r="O46" s="56" t="str">
        <f>IFERROR(VLOOKUP($I46,'Data Brut'!$2:$300,38,0),"")</f>
        <v/>
      </c>
      <c r="P46" s="56" t="str">
        <f>IFERROR(VLOOKUP($I46,'Data Brut'!$2:$300,44,0),"")</f>
        <v/>
      </c>
      <c r="Q46" s="56" t="str">
        <f>IFERROR(VLOOKUP($I46,'Data Brut'!$2:$300,47,0),"")</f>
        <v/>
      </c>
      <c r="R46" s="56" t="str">
        <f>IFERROR(VLOOKUP($I46,'Data Brut'!$2:$300,53,0),"")</f>
        <v/>
      </c>
      <c r="S46" s="56" t="str">
        <f>IFERROR(VLOOKUP($I46,'Data Brut'!$2:$300,58,0),"")</f>
        <v/>
      </c>
      <c r="T46" s="56" t="str">
        <f>IFERROR(VLOOKUP($I46,'Data Brut'!$2:$300,62,0),"")</f>
        <v/>
      </c>
      <c r="U46" s="139" t="str">
        <f>IFERROR(VLOOKUP($I46,'Data Brut'!$2:$300,65,0),"")</f>
        <v/>
      </c>
      <c r="V46" s="4"/>
      <c r="W46" s="4"/>
      <c r="X46" s="4"/>
      <c r="Y46" s="4"/>
      <c r="Z46" s="4"/>
      <c r="AA46" s="4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x14ac:dyDescent="0.3">
      <c r="A47" s="3"/>
      <c r="B47" s="3"/>
      <c r="C47" s="3"/>
      <c r="D47" s="3"/>
      <c r="E47" s="3"/>
      <c r="F47" s="23" t="s">
        <v>7</v>
      </c>
      <c r="G47" s="54" t="str">
        <f>IF(Paramétrage!C47=0," ",Paramétrage!C47)</f>
        <v xml:space="preserve"> </v>
      </c>
      <c r="H47" s="55" t="str">
        <f>IF(Paramétrage!F47=0," ",Paramétrage!F47)</f>
        <v xml:space="preserve"> </v>
      </c>
      <c r="I47" s="56" t="str">
        <f>IF(Paramétrage!E47=0," ",Paramétrage!E47)</f>
        <v xml:space="preserve"> </v>
      </c>
      <c r="J47" s="118" t="str">
        <f>IFERROR(VLOOKUP($I47,'Data Brut'!$2:$300,7,0),"")</f>
        <v/>
      </c>
      <c r="K47" s="121" t="str">
        <f>IFERROR(VLOOKUP($I47,'Data Brut'!$2:$300,12,0),"")</f>
        <v/>
      </c>
      <c r="L47" s="138" t="str">
        <f>IFERROR(VLOOKUP($I47,'Data Brut'!$2:$300,26,0),"")</f>
        <v/>
      </c>
      <c r="M47" s="56" t="str">
        <f>IFERROR(VLOOKUP($I47,'Data Brut'!$2:$300,30,0),"")</f>
        <v/>
      </c>
      <c r="N47" s="56" t="str">
        <f>IFERROR(VLOOKUP($I47,'Data Brut'!$2:$300,34,0),"")</f>
        <v/>
      </c>
      <c r="O47" s="56" t="str">
        <f>IFERROR(VLOOKUP($I47,'Data Brut'!$2:$300,38,0),"")</f>
        <v/>
      </c>
      <c r="P47" s="56" t="str">
        <f>IFERROR(VLOOKUP($I47,'Data Brut'!$2:$300,44,0),"")</f>
        <v/>
      </c>
      <c r="Q47" s="56" t="str">
        <f>IFERROR(VLOOKUP($I47,'Data Brut'!$2:$300,47,0),"")</f>
        <v/>
      </c>
      <c r="R47" s="56" t="str">
        <f>IFERROR(VLOOKUP($I47,'Data Brut'!$2:$300,53,0),"")</f>
        <v/>
      </c>
      <c r="S47" s="56" t="str">
        <f>IFERROR(VLOOKUP($I47,'Data Brut'!$2:$300,58,0),"")</f>
        <v/>
      </c>
      <c r="T47" s="56" t="str">
        <f>IFERROR(VLOOKUP($I47,'Data Brut'!$2:$300,62,0),"")</f>
        <v/>
      </c>
      <c r="U47" s="139" t="str">
        <f>IFERROR(VLOOKUP($I47,'Data Brut'!$2:$300,65,0),"")</f>
        <v/>
      </c>
      <c r="V47" s="4"/>
      <c r="W47" s="4"/>
      <c r="X47" s="4"/>
      <c r="Y47" s="4"/>
      <c r="Z47" s="4"/>
      <c r="AA47" s="4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x14ac:dyDescent="0.3">
      <c r="A48" s="3"/>
      <c r="B48" s="3"/>
      <c r="C48" s="3"/>
      <c r="D48" s="3"/>
      <c r="E48" s="3"/>
      <c r="F48" s="23" t="s">
        <v>7</v>
      </c>
      <c r="G48" s="54" t="str">
        <f>IF(Paramétrage!C48=0," ",Paramétrage!C48)</f>
        <v xml:space="preserve"> </v>
      </c>
      <c r="H48" s="55" t="str">
        <f>IF(Paramétrage!F48=0," ",Paramétrage!F48)</f>
        <v xml:space="preserve"> </v>
      </c>
      <c r="I48" s="56" t="str">
        <f>IF(Paramétrage!E48=0," ",Paramétrage!E48)</f>
        <v xml:space="preserve"> </v>
      </c>
      <c r="J48" s="118" t="str">
        <f>IFERROR(VLOOKUP($I48,'Data Brut'!$2:$300,7,0),"")</f>
        <v/>
      </c>
      <c r="K48" s="121" t="str">
        <f>IFERROR(VLOOKUP($I48,'Data Brut'!$2:$300,12,0),"")</f>
        <v/>
      </c>
      <c r="L48" s="138" t="str">
        <f>IFERROR(VLOOKUP($I48,'Data Brut'!$2:$300,26,0),"")</f>
        <v/>
      </c>
      <c r="M48" s="56" t="str">
        <f>IFERROR(VLOOKUP($I48,'Data Brut'!$2:$300,30,0),"")</f>
        <v/>
      </c>
      <c r="N48" s="56" t="str">
        <f>IFERROR(VLOOKUP($I48,'Data Brut'!$2:$300,34,0),"")</f>
        <v/>
      </c>
      <c r="O48" s="56" t="str">
        <f>IFERROR(VLOOKUP($I48,'Data Brut'!$2:$300,38,0),"")</f>
        <v/>
      </c>
      <c r="P48" s="56" t="str">
        <f>IFERROR(VLOOKUP($I48,'Data Brut'!$2:$300,44,0),"")</f>
        <v/>
      </c>
      <c r="Q48" s="56" t="str">
        <f>IFERROR(VLOOKUP($I48,'Data Brut'!$2:$300,47,0),"")</f>
        <v/>
      </c>
      <c r="R48" s="56" t="str">
        <f>IFERROR(VLOOKUP($I48,'Data Brut'!$2:$300,53,0),"")</f>
        <v/>
      </c>
      <c r="S48" s="56" t="str">
        <f>IFERROR(VLOOKUP($I48,'Data Brut'!$2:$300,58,0),"")</f>
        <v/>
      </c>
      <c r="T48" s="56" t="str">
        <f>IFERROR(VLOOKUP($I48,'Data Brut'!$2:$300,62,0),"")</f>
        <v/>
      </c>
      <c r="U48" s="139" t="str">
        <f>IFERROR(VLOOKUP($I48,'Data Brut'!$2:$300,65,0),"")</f>
        <v/>
      </c>
      <c r="V48" s="4"/>
      <c r="W48" s="4"/>
      <c r="X48" s="4"/>
      <c r="Y48" s="4"/>
      <c r="Z48" s="4"/>
      <c r="AA48" s="4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x14ac:dyDescent="0.3">
      <c r="A49" s="3"/>
      <c r="B49" s="3"/>
      <c r="C49" s="3"/>
      <c r="D49" s="3"/>
      <c r="E49" s="3"/>
      <c r="F49" s="23" t="s">
        <v>7</v>
      </c>
      <c r="G49" s="54" t="str">
        <f>IF(Paramétrage!C49=0," ",Paramétrage!C49)</f>
        <v xml:space="preserve"> </v>
      </c>
      <c r="H49" s="55" t="str">
        <f>IF(Paramétrage!F49=0," ",Paramétrage!F49)</f>
        <v xml:space="preserve"> </v>
      </c>
      <c r="I49" s="56" t="str">
        <f>IF(Paramétrage!E49=0," ",Paramétrage!E49)</f>
        <v xml:space="preserve"> </v>
      </c>
      <c r="J49" s="118" t="str">
        <f>IFERROR(VLOOKUP($I49,'Data Brut'!$2:$300,7,0),"")</f>
        <v/>
      </c>
      <c r="K49" s="121" t="str">
        <f>IFERROR(VLOOKUP($I49,'Data Brut'!$2:$300,12,0),"")</f>
        <v/>
      </c>
      <c r="L49" s="138" t="str">
        <f>IFERROR(VLOOKUP($I49,'Data Brut'!$2:$300,26,0),"")</f>
        <v/>
      </c>
      <c r="M49" s="56" t="str">
        <f>IFERROR(VLOOKUP($I49,'Data Brut'!$2:$300,30,0),"")</f>
        <v/>
      </c>
      <c r="N49" s="56" t="str">
        <f>IFERROR(VLOOKUP($I49,'Data Brut'!$2:$300,34,0),"")</f>
        <v/>
      </c>
      <c r="O49" s="56" t="str">
        <f>IFERROR(VLOOKUP($I49,'Data Brut'!$2:$300,38,0),"")</f>
        <v/>
      </c>
      <c r="P49" s="56" t="str">
        <f>IFERROR(VLOOKUP($I49,'Data Brut'!$2:$300,44,0),"")</f>
        <v/>
      </c>
      <c r="Q49" s="56" t="str">
        <f>IFERROR(VLOOKUP($I49,'Data Brut'!$2:$300,47,0),"")</f>
        <v/>
      </c>
      <c r="R49" s="56" t="str">
        <f>IFERROR(VLOOKUP($I49,'Data Brut'!$2:$300,53,0),"")</f>
        <v/>
      </c>
      <c r="S49" s="56" t="str">
        <f>IFERROR(VLOOKUP($I49,'Data Brut'!$2:$300,58,0),"")</f>
        <v/>
      </c>
      <c r="T49" s="56" t="str">
        <f>IFERROR(VLOOKUP($I49,'Data Brut'!$2:$300,62,0),"")</f>
        <v/>
      </c>
      <c r="U49" s="139" t="str">
        <f>IFERROR(VLOOKUP($I49,'Data Brut'!$2:$300,65,0),"")</f>
        <v/>
      </c>
      <c r="V49" s="4"/>
      <c r="W49" s="4"/>
      <c r="X49" s="4"/>
      <c r="Y49" s="4"/>
      <c r="Z49" s="4"/>
      <c r="AA49" s="4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x14ac:dyDescent="0.3">
      <c r="A50" s="3"/>
      <c r="B50" s="3"/>
      <c r="C50" s="3"/>
      <c r="D50" s="3"/>
      <c r="E50" s="3"/>
      <c r="F50" s="23" t="s">
        <v>7</v>
      </c>
      <c r="G50" s="54" t="str">
        <f>IF(Paramétrage!C50=0," ",Paramétrage!C50)</f>
        <v xml:space="preserve"> </v>
      </c>
      <c r="H50" s="55" t="str">
        <f>IF(Paramétrage!F50=0," ",Paramétrage!F50)</f>
        <v xml:space="preserve"> </v>
      </c>
      <c r="I50" s="56" t="str">
        <f>IF(Paramétrage!E50=0," ",Paramétrage!E50)</f>
        <v xml:space="preserve"> </v>
      </c>
      <c r="J50" s="118" t="str">
        <f>IFERROR(VLOOKUP($I50,'Data Brut'!$2:$300,7,0),"")</f>
        <v/>
      </c>
      <c r="K50" s="121" t="str">
        <f>IFERROR(VLOOKUP($I50,'Data Brut'!$2:$300,12,0),"")</f>
        <v/>
      </c>
      <c r="L50" s="138" t="str">
        <f>IFERROR(VLOOKUP($I50,'Data Brut'!$2:$300,26,0),"")</f>
        <v/>
      </c>
      <c r="M50" s="56" t="str">
        <f>IFERROR(VLOOKUP($I50,'Data Brut'!$2:$300,30,0),"")</f>
        <v/>
      </c>
      <c r="N50" s="56" t="str">
        <f>IFERROR(VLOOKUP($I50,'Data Brut'!$2:$300,34,0),"")</f>
        <v/>
      </c>
      <c r="O50" s="56" t="str">
        <f>IFERROR(VLOOKUP($I50,'Data Brut'!$2:$300,38,0),"")</f>
        <v/>
      </c>
      <c r="P50" s="56" t="str">
        <f>IFERROR(VLOOKUP($I50,'Data Brut'!$2:$300,44,0),"")</f>
        <v/>
      </c>
      <c r="Q50" s="56" t="str">
        <f>IFERROR(VLOOKUP($I50,'Data Brut'!$2:$300,47,0),"")</f>
        <v/>
      </c>
      <c r="R50" s="56" t="str">
        <f>IFERROR(VLOOKUP($I50,'Data Brut'!$2:$300,53,0),"")</f>
        <v/>
      </c>
      <c r="S50" s="56" t="str">
        <f>IFERROR(VLOOKUP($I50,'Data Brut'!$2:$300,58,0),"")</f>
        <v/>
      </c>
      <c r="T50" s="56" t="str">
        <f>IFERROR(VLOOKUP($I50,'Data Brut'!$2:$300,62,0),"")</f>
        <v/>
      </c>
      <c r="U50" s="139" t="str">
        <f>IFERROR(VLOOKUP($I50,'Data Brut'!$2:$300,65,0),"")</f>
        <v/>
      </c>
      <c r="V50" s="4"/>
      <c r="W50" s="4"/>
      <c r="X50" s="4"/>
      <c r="Y50" s="4"/>
      <c r="Z50" s="4"/>
      <c r="AA50" s="4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x14ac:dyDescent="0.3">
      <c r="A51" s="3"/>
      <c r="B51" s="3"/>
      <c r="C51" s="3"/>
      <c r="D51" s="3"/>
      <c r="E51" s="3"/>
      <c r="F51" s="23" t="s">
        <v>7</v>
      </c>
      <c r="G51" s="54" t="str">
        <f>IF(Paramétrage!C51=0," ",Paramétrage!C51)</f>
        <v xml:space="preserve"> </v>
      </c>
      <c r="H51" s="55" t="str">
        <f>IF(Paramétrage!F51=0," ",Paramétrage!F51)</f>
        <v xml:space="preserve"> </v>
      </c>
      <c r="I51" s="56" t="str">
        <f>IF(Paramétrage!E51=0," ",Paramétrage!E51)</f>
        <v xml:space="preserve"> </v>
      </c>
      <c r="J51" s="118" t="str">
        <f>IFERROR(VLOOKUP($I51,'Data Brut'!$2:$300,7,0),"")</f>
        <v/>
      </c>
      <c r="K51" s="121" t="str">
        <f>IFERROR(VLOOKUP($I51,'Data Brut'!$2:$300,12,0),"")</f>
        <v/>
      </c>
      <c r="L51" s="138" t="str">
        <f>IFERROR(VLOOKUP($I51,'Data Brut'!$2:$300,26,0),"")</f>
        <v/>
      </c>
      <c r="M51" s="56" t="str">
        <f>IFERROR(VLOOKUP($I51,'Data Brut'!$2:$300,30,0),"")</f>
        <v/>
      </c>
      <c r="N51" s="56" t="str">
        <f>IFERROR(VLOOKUP($I51,'Data Brut'!$2:$300,34,0),"")</f>
        <v/>
      </c>
      <c r="O51" s="56" t="str">
        <f>IFERROR(VLOOKUP($I51,'Data Brut'!$2:$300,38,0),"")</f>
        <v/>
      </c>
      <c r="P51" s="56" t="str">
        <f>IFERROR(VLOOKUP($I51,'Data Brut'!$2:$300,44,0),"")</f>
        <v/>
      </c>
      <c r="Q51" s="56" t="str">
        <f>IFERROR(VLOOKUP($I51,'Data Brut'!$2:$300,47,0),"")</f>
        <v/>
      </c>
      <c r="R51" s="56" t="str">
        <f>IFERROR(VLOOKUP($I51,'Data Brut'!$2:$300,53,0),"")</f>
        <v/>
      </c>
      <c r="S51" s="56" t="str">
        <f>IFERROR(VLOOKUP($I51,'Data Brut'!$2:$300,58,0),"")</f>
        <v/>
      </c>
      <c r="T51" s="56" t="str">
        <f>IFERROR(VLOOKUP($I51,'Data Brut'!$2:$300,62,0),"")</f>
        <v/>
      </c>
      <c r="U51" s="139" t="str">
        <f>IFERROR(VLOOKUP($I51,'Data Brut'!$2:$300,65,0),"")</f>
        <v/>
      </c>
      <c r="V51" s="4"/>
      <c r="W51" s="4"/>
      <c r="X51" s="4"/>
      <c r="Y51" s="4"/>
      <c r="Z51" s="4"/>
      <c r="AA51" s="4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x14ac:dyDescent="0.3">
      <c r="A52" s="3"/>
      <c r="B52" s="3"/>
      <c r="C52" s="3"/>
      <c r="D52" s="3"/>
      <c r="E52" s="3"/>
      <c r="F52" s="23" t="s">
        <v>7</v>
      </c>
      <c r="G52" s="54" t="str">
        <f>IF(Paramétrage!C52=0," ",Paramétrage!C52)</f>
        <v xml:space="preserve"> </v>
      </c>
      <c r="H52" s="55" t="str">
        <f>IF(Paramétrage!F52=0," ",Paramétrage!F52)</f>
        <v xml:space="preserve"> </v>
      </c>
      <c r="I52" s="56" t="str">
        <f>IF(Paramétrage!E52=0," ",Paramétrage!E52)</f>
        <v xml:space="preserve"> </v>
      </c>
      <c r="J52" s="118" t="str">
        <f>IFERROR(VLOOKUP($I52,'Data Brut'!$2:$300,7,0),"")</f>
        <v/>
      </c>
      <c r="K52" s="121" t="str">
        <f>IFERROR(VLOOKUP($I52,'Data Brut'!$2:$300,12,0),"")</f>
        <v/>
      </c>
      <c r="L52" s="138" t="str">
        <f>IFERROR(VLOOKUP($I52,'Data Brut'!$2:$300,26,0),"")</f>
        <v/>
      </c>
      <c r="M52" s="56" t="str">
        <f>IFERROR(VLOOKUP($I52,'Data Brut'!$2:$300,30,0),"")</f>
        <v/>
      </c>
      <c r="N52" s="56" t="str">
        <f>IFERROR(VLOOKUP($I52,'Data Brut'!$2:$300,34,0),"")</f>
        <v/>
      </c>
      <c r="O52" s="56" t="str">
        <f>IFERROR(VLOOKUP($I52,'Data Brut'!$2:$300,38,0),"")</f>
        <v/>
      </c>
      <c r="P52" s="56" t="str">
        <f>IFERROR(VLOOKUP($I52,'Data Brut'!$2:$300,44,0),"")</f>
        <v/>
      </c>
      <c r="Q52" s="56" t="str">
        <f>IFERROR(VLOOKUP($I52,'Data Brut'!$2:$300,47,0),"")</f>
        <v/>
      </c>
      <c r="R52" s="56" t="str">
        <f>IFERROR(VLOOKUP($I52,'Data Brut'!$2:$300,53,0),"")</f>
        <v/>
      </c>
      <c r="S52" s="56" t="str">
        <f>IFERROR(VLOOKUP($I52,'Data Brut'!$2:$300,58,0),"")</f>
        <v/>
      </c>
      <c r="T52" s="56" t="str">
        <f>IFERROR(VLOOKUP($I52,'Data Brut'!$2:$300,62,0),"")</f>
        <v/>
      </c>
      <c r="U52" s="139" t="str">
        <f>IFERROR(VLOOKUP($I52,'Data Brut'!$2:$300,65,0),"")</f>
        <v/>
      </c>
      <c r="V52" s="4"/>
      <c r="W52" s="4"/>
      <c r="X52" s="4"/>
      <c r="Y52" s="4"/>
      <c r="Z52" s="4"/>
      <c r="AA52" s="4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x14ac:dyDescent="0.3">
      <c r="A53" s="3"/>
      <c r="B53" s="3"/>
      <c r="C53" s="3"/>
      <c r="D53" s="3"/>
      <c r="E53" s="3"/>
      <c r="F53" s="23" t="s">
        <v>7</v>
      </c>
      <c r="G53" s="54" t="str">
        <f>IF(Paramétrage!C53=0," ",Paramétrage!C53)</f>
        <v xml:space="preserve"> </v>
      </c>
      <c r="H53" s="55" t="str">
        <f>IF(Paramétrage!F53=0," ",Paramétrage!F53)</f>
        <v xml:space="preserve"> </v>
      </c>
      <c r="I53" s="56" t="str">
        <f>IF(Paramétrage!E53=0," ",Paramétrage!E53)</f>
        <v xml:space="preserve"> </v>
      </c>
      <c r="J53" s="118" t="str">
        <f>IFERROR(VLOOKUP($I53,'Data Brut'!$2:$300,7,0),"")</f>
        <v/>
      </c>
      <c r="K53" s="121" t="str">
        <f>IFERROR(VLOOKUP($I53,'Data Brut'!$2:$300,12,0),"")</f>
        <v/>
      </c>
      <c r="L53" s="138" t="str">
        <f>IFERROR(VLOOKUP($I53,'Data Brut'!$2:$300,26,0),"")</f>
        <v/>
      </c>
      <c r="M53" s="56" t="str">
        <f>IFERROR(VLOOKUP($I53,'Data Brut'!$2:$300,30,0),"")</f>
        <v/>
      </c>
      <c r="N53" s="56" t="str">
        <f>IFERROR(VLOOKUP($I53,'Data Brut'!$2:$300,34,0),"")</f>
        <v/>
      </c>
      <c r="O53" s="56" t="str">
        <f>IFERROR(VLOOKUP($I53,'Data Brut'!$2:$300,38,0),"")</f>
        <v/>
      </c>
      <c r="P53" s="56" t="str">
        <f>IFERROR(VLOOKUP($I53,'Data Brut'!$2:$300,44,0),"")</f>
        <v/>
      </c>
      <c r="Q53" s="56" t="str">
        <f>IFERROR(VLOOKUP($I53,'Data Brut'!$2:$300,47,0),"")</f>
        <v/>
      </c>
      <c r="R53" s="56" t="str">
        <f>IFERROR(VLOOKUP($I53,'Data Brut'!$2:$300,53,0),"")</f>
        <v/>
      </c>
      <c r="S53" s="56" t="str">
        <f>IFERROR(VLOOKUP($I53,'Data Brut'!$2:$300,58,0),"")</f>
        <v/>
      </c>
      <c r="T53" s="56" t="str">
        <f>IFERROR(VLOOKUP($I53,'Data Brut'!$2:$300,62,0),"")</f>
        <v/>
      </c>
      <c r="U53" s="139" t="str">
        <f>IFERROR(VLOOKUP($I53,'Data Brut'!$2:$300,65,0),"")</f>
        <v/>
      </c>
      <c r="V53" s="4"/>
      <c r="W53" s="4"/>
      <c r="X53" s="4"/>
      <c r="Y53" s="4"/>
      <c r="Z53" s="4"/>
      <c r="AA53" s="4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x14ac:dyDescent="0.3">
      <c r="A54" s="3"/>
      <c r="B54" s="3"/>
      <c r="C54" s="3"/>
      <c r="D54" s="3"/>
      <c r="E54" s="3"/>
      <c r="F54" s="23" t="s">
        <v>7</v>
      </c>
      <c r="G54" s="54" t="str">
        <f>IF(Paramétrage!C54=0," ",Paramétrage!C54)</f>
        <v xml:space="preserve"> </v>
      </c>
      <c r="H54" s="55" t="str">
        <f>IF(Paramétrage!F54=0," ",Paramétrage!F54)</f>
        <v xml:space="preserve"> </v>
      </c>
      <c r="I54" s="56" t="str">
        <f>IF(Paramétrage!E54=0," ",Paramétrage!E54)</f>
        <v xml:space="preserve"> </v>
      </c>
      <c r="J54" s="118" t="str">
        <f>IFERROR(VLOOKUP($I54,'Data Brut'!$2:$300,7,0),"")</f>
        <v/>
      </c>
      <c r="K54" s="121" t="str">
        <f>IFERROR(VLOOKUP($I54,'Data Brut'!$2:$300,12,0),"")</f>
        <v/>
      </c>
      <c r="L54" s="138" t="str">
        <f>IFERROR(VLOOKUP($I54,'Data Brut'!$2:$300,26,0),"")</f>
        <v/>
      </c>
      <c r="M54" s="56" t="str">
        <f>IFERROR(VLOOKUP($I54,'Data Brut'!$2:$300,30,0),"")</f>
        <v/>
      </c>
      <c r="N54" s="56" t="str">
        <f>IFERROR(VLOOKUP($I54,'Data Brut'!$2:$300,34,0),"")</f>
        <v/>
      </c>
      <c r="O54" s="56" t="str">
        <f>IFERROR(VLOOKUP($I54,'Data Brut'!$2:$300,38,0),"")</f>
        <v/>
      </c>
      <c r="P54" s="56" t="str">
        <f>IFERROR(VLOOKUP($I54,'Data Brut'!$2:$300,44,0),"")</f>
        <v/>
      </c>
      <c r="Q54" s="56" t="str">
        <f>IFERROR(VLOOKUP($I54,'Data Brut'!$2:$300,47,0),"")</f>
        <v/>
      </c>
      <c r="R54" s="56" t="str">
        <f>IFERROR(VLOOKUP($I54,'Data Brut'!$2:$300,53,0),"")</f>
        <v/>
      </c>
      <c r="S54" s="56" t="str">
        <f>IFERROR(VLOOKUP($I54,'Data Brut'!$2:$300,58,0),"")</f>
        <v/>
      </c>
      <c r="T54" s="56" t="str">
        <f>IFERROR(VLOOKUP($I54,'Data Brut'!$2:$300,62,0),"")</f>
        <v/>
      </c>
      <c r="U54" s="139" t="str">
        <f>IFERROR(VLOOKUP($I54,'Data Brut'!$2:$300,65,0),"")</f>
        <v/>
      </c>
      <c r="V54" s="4"/>
      <c r="W54" s="4"/>
      <c r="X54" s="4"/>
      <c r="Y54" s="4"/>
      <c r="Z54" s="4"/>
      <c r="AA54" s="4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ht="15" thickBot="1" x14ac:dyDescent="0.35">
      <c r="A55" s="3"/>
      <c r="B55" s="3"/>
      <c r="C55" s="3"/>
      <c r="D55" s="3"/>
      <c r="E55" s="3"/>
      <c r="F55" s="24" t="s">
        <v>7</v>
      </c>
      <c r="G55" s="57" t="str">
        <f>IF(Paramétrage!C55=0," ",Paramétrage!C55)</f>
        <v xml:space="preserve"> </v>
      </c>
      <c r="H55" s="58" t="str">
        <f>IF(Paramétrage!F55=0," ",Paramétrage!F55)</f>
        <v xml:space="preserve"> </v>
      </c>
      <c r="I55" s="59" t="str">
        <f>IF(Paramétrage!E55=0," ",Paramétrage!E55)</f>
        <v xml:space="preserve"> </v>
      </c>
      <c r="J55" s="119" t="str">
        <f>IFERROR(VLOOKUP($I55,'Data Brut'!$2:$300,7,0),"")</f>
        <v/>
      </c>
      <c r="K55" s="122" t="str">
        <f>IFERROR(VLOOKUP($I55,'Data Brut'!$2:$300,12,0),"")</f>
        <v/>
      </c>
      <c r="L55" s="140" t="str">
        <f>IFERROR(VLOOKUP($I55,'Data Brut'!$2:$300,26,0),"")</f>
        <v/>
      </c>
      <c r="M55" s="59" t="str">
        <f>IFERROR(VLOOKUP($I55,'Data Brut'!$2:$300,30,0),"")</f>
        <v/>
      </c>
      <c r="N55" s="59" t="str">
        <f>IFERROR(VLOOKUP($I55,'Data Brut'!$2:$300,34,0),"")</f>
        <v/>
      </c>
      <c r="O55" s="59" t="str">
        <f>IFERROR(VLOOKUP($I55,'Data Brut'!$2:$300,38,0),"")</f>
        <v/>
      </c>
      <c r="P55" s="59" t="str">
        <f>IFERROR(VLOOKUP($I55,'Data Brut'!$2:$300,44,0),"")</f>
        <v/>
      </c>
      <c r="Q55" s="59" t="str">
        <f>IFERROR(VLOOKUP($I55,'Data Brut'!$2:$300,47,0),"")</f>
        <v/>
      </c>
      <c r="R55" s="59" t="str">
        <f>IFERROR(VLOOKUP($I55,'Data Brut'!$2:$300,53,0),"")</f>
        <v/>
      </c>
      <c r="S55" s="59" t="str">
        <f>IFERROR(VLOOKUP($I55,'Data Brut'!$2:$300,58,0),"")</f>
        <v/>
      </c>
      <c r="T55" s="59" t="str">
        <f>IFERROR(VLOOKUP($I55,'Data Brut'!$2:$300,62,0),"")</f>
        <v/>
      </c>
      <c r="U55" s="141" t="str">
        <f>IFERROR(VLOOKUP($I55,'Data Brut'!$2:$300,65,0),"")</f>
        <v/>
      </c>
      <c r="V55" s="4"/>
      <c r="W55" s="4"/>
      <c r="X55" s="4"/>
      <c r="Y55" s="4"/>
      <c r="Z55" s="4"/>
      <c r="AA55" s="4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x14ac:dyDescent="0.3">
      <c r="A56" s="3"/>
      <c r="B56" s="3"/>
      <c r="C56" s="3"/>
      <c r="D56" s="3"/>
      <c r="E56" s="3"/>
      <c r="F56" s="12"/>
      <c r="G56" s="4"/>
      <c r="H56" s="26"/>
      <c r="I56" s="4"/>
      <c r="J56" s="4"/>
      <c r="K56" s="27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x14ac:dyDescent="0.3">
      <c r="A57" s="3"/>
      <c r="B57" s="3"/>
      <c r="C57" s="3"/>
      <c r="D57" s="3"/>
      <c r="E57" s="3"/>
      <c r="F57" s="12"/>
      <c r="G57" s="4"/>
      <c r="H57" s="26"/>
      <c r="I57" s="4"/>
      <c r="J57" s="4"/>
      <c r="K57" s="27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x14ac:dyDescent="0.3">
      <c r="A58" s="3"/>
      <c r="B58" s="3"/>
      <c r="C58" s="3"/>
      <c r="D58" s="3"/>
      <c r="E58" s="3"/>
      <c r="F58" s="12"/>
      <c r="G58" s="4"/>
      <c r="H58" s="26"/>
      <c r="I58" s="4"/>
      <c r="J58" s="4"/>
      <c r="K58" s="27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x14ac:dyDescent="0.3">
      <c r="A59" s="3"/>
      <c r="B59" s="3"/>
      <c r="C59" s="3"/>
      <c r="D59" s="3"/>
      <c r="E59" s="3"/>
      <c r="F59" s="12"/>
      <c r="G59" s="4"/>
      <c r="H59" s="26"/>
      <c r="I59" s="4"/>
      <c r="J59" s="4"/>
      <c r="K59" s="27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x14ac:dyDescent="0.3">
      <c r="A60" s="3"/>
      <c r="B60" s="3"/>
      <c r="C60" s="3"/>
      <c r="D60" s="3"/>
      <c r="E60" s="3"/>
      <c r="F60" s="12"/>
      <c r="G60" s="4"/>
      <c r="H60" s="26"/>
      <c r="I60" s="4"/>
      <c r="J60" s="4"/>
      <c r="K60" s="27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x14ac:dyDescent="0.3">
      <c r="A61" s="3"/>
      <c r="B61" s="3"/>
      <c r="C61" s="3"/>
      <c r="D61" s="3"/>
      <c r="E61" s="3"/>
      <c r="F61" s="12"/>
      <c r="G61" s="4"/>
      <c r="H61" s="26"/>
      <c r="I61" s="4"/>
      <c r="J61" s="4"/>
      <c r="K61" s="27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x14ac:dyDescent="0.3">
      <c r="A62" s="3"/>
      <c r="B62" s="3"/>
      <c r="C62" s="3"/>
      <c r="D62" s="3"/>
      <c r="E62" s="3"/>
      <c r="F62" s="12"/>
      <c r="G62" s="4"/>
      <c r="H62" s="26"/>
      <c r="I62" s="4"/>
      <c r="J62" s="4"/>
      <c r="K62" s="27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</row>
    <row r="63" spans="1:38" x14ac:dyDescent="0.3">
      <c r="A63" s="3"/>
      <c r="B63" s="3"/>
      <c r="C63" s="3"/>
      <c r="D63" s="3"/>
      <c r="E63" s="3"/>
      <c r="F63" s="12"/>
      <c r="G63" s="4"/>
      <c r="H63" s="26"/>
      <c r="I63" s="4"/>
      <c r="J63" s="4"/>
      <c r="K63" s="27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</row>
    <row r="64" spans="1:38" x14ac:dyDescent="0.3">
      <c r="A64" s="3"/>
      <c r="B64" s="3"/>
      <c r="C64" s="3"/>
      <c r="D64" s="3"/>
      <c r="E64" s="3"/>
      <c r="F64" s="12"/>
      <c r="G64" s="4"/>
      <c r="H64" s="26"/>
      <c r="I64" s="4"/>
      <c r="J64" s="4"/>
      <c r="K64" s="27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</row>
    <row r="65" spans="1:38" x14ac:dyDescent="0.3">
      <c r="A65" s="3"/>
      <c r="B65" s="3"/>
      <c r="C65" s="3"/>
      <c r="D65" s="3"/>
      <c r="E65" s="3"/>
      <c r="F65" s="12"/>
      <c r="G65" s="4"/>
      <c r="H65" s="26"/>
      <c r="I65" s="4"/>
      <c r="J65" s="4"/>
      <c r="K65" s="27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</row>
    <row r="66" spans="1:38" x14ac:dyDescent="0.3">
      <c r="A66" s="3"/>
      <c r="B66" s="3"/>
      <c r="C66" s="3"/>
      <c r="D66" s="3"/>
      <c r="E66" s="3"/>
      <c r="F66" s="12"/>
      <c r="G66" s="4"/>
      <c r="H66" s="26"/>
      <c r="I66" s="4"/>
      <c r="J66" s="4"/>
      <c r="K66" s="27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</row>
    <row r="67" spans="1:38" x14ac:dyDescent="0.3">
      <c r="A67" s="3"/>
      <c r="B67" s="3"/>
      <c r="C67" s="3"/>
      <c r="D67" s="3"/>
      <c r="E67" s="3"/>
      <c r="F67" s="12"/>
      <c r="G67" s="4"/>
      <c r="H67" s="26"/>
      <c r="I67" s="4"/>
      <c r="J67" s="4"/>
      <c r="K67" s="27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1:38" x14ac:dyDescent="0.3">
      <c r="A68" s="3"/>
      <c r="B68" s="3"/>
      <c r="C68" s="3"/>
      <c r="D68" s="3"/>
      <c r="E68" s="3"/>
      <c r="F68" s="12"/>
      <c r="G68" s="4"/>
      <c r="H68" s="26"/>
      <c r="I68" s="4"/>
      <c r="J68" s="4"/>
      <c r="K68" s="27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1:38" x14ac:dyDescent="0.3">
      <c r="A69" s="3"/>
      <c r="B69" s="3"/>
      <c r="C69" s="3"/>
      <c r="D69" s="3"/>
      <c r="E69" s="3"/>
      <c r="F69" s="12"/>
      <c r="G69" s="4"/>
      <c r="H69" s="26"/>
      <c r="I69" s="4"/>
      <c r="J69" s="4"/>
      <c r="K69" s="27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</row>
    <row r="70" spans="1:38" x14ac:dyDescent="0.3">
      <c r="A70" s="3"/>
      <c r="B70" s="3"/>
      <c r="C70" s="3"/>
      <c r="D70" s="3"/>
      <c r="E70" s="3"/>
      <c r="F70" s="12"/>
      <c r="G70" s="4"/>
      <c r="H70" s="26"/>
      <c r="I70" s="4"/>
      <c r="J70" s="4"/>
      <c r="K70" s="27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</row>
    <row r="71" spans="1:38" x14ac:dyDescent="0.3">
      <c r="A71" s="3"/>
      <c r="B71" s="3"/>
      <c r="C71" s="3"/>
      <c r="D71" s="3"/>
      <c r="E71" s="3"/>
      <c r="F71" s="12"/>
      <c r="G71" s="4"/>
      <c r="H71" s="26"/>
      <c r="I71" s="4"/>
      <c r="J71" s="4"/>
      <c r="K71" s="27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</row>
    <row r="72" spans="1:38" x14ac:dyDescent="0.3">
      <c r="A72" s="3"/>
      <c r="B72" s="3"/>
      <c r="C72" s="3"/>
      <c r="D72" s="3"/>
      <c r="E72" s="3"/>
      <c r="F72" s="12"/>
      <c r="G72" s="4"/>
      <c r="H72" s="26"/>
      <c r="I72" s="4"/>
      <c r="J72" s="4"/>
      <c r="K72" s="27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</row>
    <row r="73" spans="1:38" x14ac:dyDescent="0.3">
      <c r="A73" s="3"/>
      <c r="B73" s="3"/>
      <c r="C73" s="3"/>
      <c r="D73" s="3"/>
      <c r="E73" s="3"/>
      <c r="F73" s="12"/>
      <c r="G73" s="4"/>
      <c r="H73" s="26"/>
      <c r="I73" s="4"/>
      <c r="J73" s="4"/>
      <c r="K73" s="27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</row>
    <row r="74" spans="1:38" x14ac:dyDescent="0.3">
      <c r="A74" s="3"/>
      <c r="B74" s="3"/>
      <c r="C74" s="3"/>
      <c r="D74" s="3"/>
      <c r="E74" s="3"/>
      <c r="F74" s="12"/>
      <c r="G74" s="4"/>
      <c r="H74" s="26"/>
      <c r="I74" s="4"/>
      <c r="J74" s="4"/>
      <c r="K74" s="27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</row>
    <row r="75" spans="1:38" x14ac:dyDescent="0.3">
      <c r="A75" s="3"/>
      <c r="B75" s="3"/>
      <c r="C75" s="3"/>
      <c r="D75" s="3"/>
      <c r="E75" s="3"/>
      <c r="F75" s="12"/>
      <c r="G75" s="4"/>
      <c r="H75" s="26"/>
      <c r="I75" s="4"/>
      <c r="J75" s="4"/>
      <c r="K75" s="27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</row>
    <row r="76" spans="1:38" x14ac:dyDescent="0.3">
      <c r="A76" s="3"/>
      <c r="B76" s="3"/>
      <c r="C76" s="3"/>
      <c r="D76" s="3"/>
      <c r="E76" s="3"/>
      <c r="F76" s="12"/>
      <c r="G76" s="4"/>
      <c r="H76" s="26"/>
      <c r="I76" s="4"/>
      <c r="J76" s="4"/>
      <c r="K76" s="27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</row>
    <row r="77" spans="1:38" x14ac:dyDescent="0.3">
      <c r="A77" s="3"/>
      <c r="B77" s="3"/>
      <c r="C77" s="3"/>
      <c r="D77" s="3"/>
      <c r="E77" s="3"/>
      <c r="F77" s="12"/>
      <c r="G77" s="4"/>
      <c r="H77" s="26"/>
      <c r="I77" s="4"/>
      <c r="J77" s="4"/>
      <c r="K77" s="27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</row>
    <row r="78" spans="1:38" x14ac:dyDescent="0.3">
      <c r="A78" s="3"/>
      <c r="B78" s="3"/>
      <c r="C78" s="3"/>
      <c r="D78" s="3"/>
      <c r="E78" s="3"/>
      <c r="F78" s="12"/>
      <c r="G78" s="4"/>
      <c r="H78" s="26"/>
      <c r="I78" s="4"/>
      <c r="J78" s="4"/>
      <c r="K78" s="27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</row>
    <row r="79" spans="1:38" x14ac:dyDescent="0.3">
      <c r="A79" s="3"/>
      <c r="B79" s="3"/>
      <c r="C79" s="3"/>
      <c r="D79" s="3"/>
      <c r="E79" s="3"/>
      <c r="F79" s="12"/>
      <c r="G79" s="4"/>
      <c r="H79" s="26"/>
      <c r="I79" s="4"/>
      <c r="J79" s="4"/>
      <c r="K79" s="27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</row>
    <row r="80" spans="1:38" x14ac:dyDescent="0.3">
      <c r="A80" s="3"/>
      <c r="B80" s="3"/>
      <c r="C80" s="3"/>
      <c r="D80" s="3"/>
      <c r="E80" s="3"/>
      <c r="F80" s="12"/>
      <c r="G80" s="4"/>
      <c r="H80" s="26"/>
      <c r="I80" s="4"/>
      <c r="J80" s="4"/>
      <c r="K80" s="27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</row>
    <row r="81" spans="30:38" x14ac:dyDescent="0.3">
      <c r="AD81" s="3"/>
      <c r="AE81" s="3"/>
      <c r="AF81" s="3"/>
      <c r="AG81" s="3"/>
      <c r="AH81" s="3"/>
      <c r="AI81" s="3"/>
      <c r="AJ81" s="3"/>
      <c r="AK81" s="3"/>
      <c r="AL81" s="3"/>
    </row>
  </sheetData>
  <mergeCells count="14">
    <mergeCell ref="B18:C19"/>
    <mergeCell ref="D18:D19"/>
    <mergeCell ref="B22:D23"/>
    <mergeCell ref="B24:D25"/>
    <mergeCell ref="C7:D7"/>
    <mergeCell ref="C8:D8"/>
    <mergeCell ref="C14:D14"/>
    <mergeCell ref="B6:D6"/>
    <mergeCell ref="B13:D13"/>
    <mergeCell ref="C15:D15"/>
    <mergeCell ref="B16:C17"/>
    <mergeCell ref="D16:D17"/>
    <mergeCell ref="B9:C10"/>
    <mergeCell ref="D9:D10"/>
  </mergeCells>
  <conditionalFormatting sqref="L6:U55">
    <cfRule type="containsText" dxfId="14" priority="3" operator="containsText" text="Non acquis">
      <formula>NOT(ISERROR(SEARCH("Non acquis",L6)))</formula>
    </cfRule>
    <cfRule type="containsText" dxfId="13" priority="4" operator="containsText" text="Partiel">
      <formula>NOT(ISERROR(SEARCH("Partiel",L6)))</formula>
    </cfRule>
    <cfRule type="containsText" dxfId="12" priority="5" operator="containsText" text="Maîtrisé">
      <formula>NOT(ISERROR(SEARCH("Maîtrisé",L6)))</formula>
    </cfRule>
  </conditionalFormatting>
  <conditionalFormatting sqref="K6:K5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923D6-5B34-4DA9-9AA4-F9300E807CED}">
  <sheetPr codeName="Feuil3">
    <tabColor theme="9"/>
  </sheetPr>
  <dimension ref="A1:AI200"/>
  <sheetViews>
    <sheetView topLeftCell="A4" zoomScale="80" zoomScaleNormal="80" workbookViewId="0">
      <selection activeCell="A6" sqref="A6"/>
    </sheetView>
  </sheetViews>
  <sheetFormatPr baseColWidth="10" defaultRowHeight="14.4" x14ac:dyDescent="0.3"/>
  <cols>
    <col min="1" max="1" width="3.77734375" customWidth="1"/>
    <col min="2" max="4" width="8.77734375" customWidth="1"/>
    <col min="5" max="5" width="3.77734375" customWidth="1"/>
    <col min="6" max="6" width="14.77734375" style="14" customWidth="1"/>
    <col min="7" max="7" width="14.77734375" style="2" customWidth="1"/>
    <col min="8" max="8" width="14.77734375" style="25" customWidth="1"/>
    <col min="9" max="9" width="14.77734375" style="2" customWidth="1"/>
    <col min="10" max="10" width="22.77734375" style="2" bestFit="1" customWidth="1"/>
    <col min="11" max="11" width="14.77734375" style="2" customWidth="1"/>
    <col min="12" max="12" width="7.6640625" style="2" customWidth="1"/>
    <col min="13" max="22" width="14.77734375" style="2" customWidth="1"/>
    <col min="23" max="23" width="53.44140625" style="2" hidden="1" customWidth="1"/>
    <col min="24" max="24" width="11.5546875" style="2"/>
  </cols>
  <sheetData>
    <row r="1" spans="1:35" s="88" customFormat="1" hidden="1" x14ac:dyDescent="0.3">
      <c r="A1" s="82"/>
      <c r="B1" s="83"/>
      <c r="C1" s="83"/>
      <c r="D1" s="83"/>
      <c r="E1" s="83"/>
      <c r="F1" s="84"/>
      <c r="G1" s="85" t="s">
        <v>184</v>
      </c>
      <c r="H1" s="86" t="s">
        <v>131</v>
      </c>
      <c r="I1" s="86" t="s">
        <v>134</v>
      </c>
      <c r="J1" s="86" t="s">
        <v>139</v>
      </c>
      <c r="K1" s="86" t="s">
        <v>144</v>
      </c>
      <c r="L1" s="86"/>
      <c r="M1" s="86" t="s">
        <v>22</v>
      </c>
      <c r="N1" s="86" t="s">
        <v>13</v>
      </c>
      <c r="O1" s="86" t="s">
        <v>14</v>
      </c>
      <c r="P1" s="86" t="s">
        <v>15</v>
      </c>
      <c r="Q1" s="86" t="s">
        <v>16</v>
      </c>
      <c r="R1" s="86" t="s">
        <v>168</v>
      </c>
      <c r="S1" s="86" t="s">
        <v>18</v>
      </c>
      <c r="T1" s="86" t="s">
        <v>19</v>
      </c>
      <c r="U1" s="86" t="s">
        <v>20</v>
      </c>
      <c r="V1" s="86" t="s">
        <v>21</v>
      </c>
      <c r="W1" s="87"/>
      <c r="X1" s="87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</row>
    <row r="2" spans="1:35" s="92" customFormat="1" ht="15" hidden="1" thickBot="1" x14ac:dyDescent="0.35">
      <c r="A2" s="89"/>
      <c r="B2" s="90"/>
      <c r="C2" s="90"/>
      <c r="D2" s="90"/>
      <c r="E2" s="90"/>
      <c r="F2" s="91"/>
      <c r="G2" s="92">
        <v>1</v>
      </c>
      <c r="H2" s="92">
        <v>4</v>
      </c>
      <c r="I2" s="92">
        <v>7</v>
      </c>
      <c r="J2" s="92">
        <v>12</v>
      </c>
      <c r="K2" s="92">
        <v>18</v>
      </c>
      <c r="M2" s="92">
        <v>26</v>
      </c>
      <c r="N2" s="92">
        <v>30</v>
      </c>
      <c r="O2" s="92">
        <v>34</v>
      </c>
      <c r="P2" s="92">
        <v>38</v>
      </c>
      <c r="Q2" s="92">
        <v>44</v>
      </c>
      <c r="R2" s="92">
        <v>47</v>
      </c>
      <c r="S2" s="92">
        <v>53</v>
      </c>
      <c r="T2" s="92">
        <v>58</v>
      </c>
      <c r="U2" s="92">
        <v>62</v>
      </c>
      <c r="V2" s="92">
        <v>65</v>
      </c>
      <c r="W2" s="93"/>
      <c r="X2" s="93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</row>
    <row r="3" spans="1:35" s="102" customFormat="1" ht="15" hidden="1" thickBot="1" x14ac:dyDescent="0.35">
      <c r="A3" s="94"/>
      <c r="B3" s="95"/>
      <c r="C3" s="95"/>
      <c r="D3" s="95"/>
      <c r="E3" s="95"/>
      <c r="F3" s="96"/>
      <c r="G3" s="97"/>
      <c r="H3" s="98"/>
      <c r="I3" s="97"/>
      <c r="J3" s="97"/>
      <c r="K3" s="99" t="s">
        <v>23</v>
      </c>
      <c r="L3" s="100"/>
      <c r="M3" s="100">
        <v>5</v>
      </c>
      <c r="N3" s="100">
        <v>12</v>
      </c>
      <c r="O3" s="100">
        <v>7</v>
      </c>
      <c r="P3" s="100">
        <v>5</v>
      </c>
      <c r="Q3" s="100">
        <v>20</v>
      </c>
      <c r="R3" s="100">
        <v>5</v>
      </c>
      <c r="S3" s="100">
        <v>11</v>
      </c>
      <c r="T3" s="100">
        <v>20</v>
      </c>
      <c r="U3" s="100">
        <v>12</v>
      </c>
      <c r="V3" s="101">
        <v>3</v>
      </c>
      <c r="W3" s="97"/>
      <c r="X3" s="97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</row>
    <row r="4" spans="1:35" ht="15" thickBot="1" x14ac:dyDescent="0.35">
      <c r="A4" s="3"/>
      <c r="B4" s="3"/>
      <c r="C4" s="3"/>
      <c r="D4" s="3"/>
      <c r="E4" s="3"/>
      <c r="F4" s="12"/>
      <c r="G4" s="4"/>
      <c r="H4" s="26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1" customFormat="1" ht="40.049999999999997" customHeight="1" thickBot="1" x14ac:dyDescent="0.35">
      <c r="A5" s="5"/>
      <c r="B5" s="5"/>
      <c r="C5" s="5"/>
      <c r="D5" s="5"/>
      <c r="E5" s="144"/>
      <c r="F5" s="145"/>
      <c r="G5" s="146" t="s">
        <v>8</v>
      </c>
      <c r="H5" s="147" t="s">
        <v>9</v>
      </c>
      <c r="I5" s="148" t="s">
        <v>10</v>
      </c>
      <c r="J5" s="149" t="s">
        <v>11</v>
      </c>
      <c r="K5" s="150" t="s">
        <v>12</v>
      </c>
      <c r="L5" s="150" t="s">
        <v>214</v>
      </c>
      <c r="M5" s="151" t="s">
        <v>22</v>
      </c>
      <c r="N5" s="148" t="s">
        <v>13</v>
      </c>
      <c r="O5" s="148" t="s">
        <v>14</v>
      </c>
      <c r="P5" s="148" t="s">
        <v>15</v>
      </c>
      <c r="Q5" s="148" t="s">
        <v>16</v>
      </c>
      <c r="R5" s="148" t="s">
        <v>17</v>
      </c>
      <c r="S5" s="148" t="s">
        <v>18</v>
      </c>
      <c r="T5" s="148" t="s">
        <v>19</v>
      </c>
      <c r="U5" s="148" t="s">
        <v>20</v>
      </c>
      <c r="V5" s="149" t="s">
        <v>21</v>
      </c>
      <c r="W5" s="8"/>
      <c r="X5" s="8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ht="16.2" thickBot="1" x14ac:dyDescent="0.35">
      <c r="A6" s="3"/>
      <c r="B6" s="334" t="s">
        <v>4</v>
      </c>
      <c r="C6" s="335"/>
      <c r="D6" s="336"/>
      <c r="E6" s="152"/>
      <c r="F6" s="153" t="s">
        <v>0</v>
      </c>
      <c r="G6" s="154" t="str">
        <f>G7</f>
        <v xml:space="preserve"> </v>
      </c>
      <c r="H6" s="155" t="str">
        <f>H7</f>
        <v xml:space="preserve"> </v>
      </c>
      <c r="I6" s="156" t="str">
        <f>I7</f>
        <v xml:space="preserve"> </v>
      </c>
      <c r="J6" s="157" t="str">
        <f>IFERROR(VLOOKUP($I6,'Data Brut'!$A$2:$BM$300,7,0),"")</f>
        <v/>
      </c>
      <c r="K6" s="142" t="str">
        <f>IFERROR(VLOOKUP($I6,'Data Brut'!$A$2:BN300,12,0),"")</f>
        <v/>
      </c>
      <c r="L6" s="382" t="e">
        <f>ABS(K7-K6)</f>
        <v>#VALUE!</v>
      </c>
      <c r="M6" s="158" t="str">
        <f>IFERROR(VLOOKUP($I6,'Data Brut'!$A$2:BO300,26,0),"")</f>
        <v/>
      </c>
      <c r="N6" s="156" t="str">
        <f>IFERROR(VLOOKUP($I6,'Data Brut'!$A$2:BP300,30,0),"")</f>
        <v/>
      </c>
      <c r="O6" s="156" t="str">
        <f>IFERROR(VLOOKUP($I6,'Data Brut'!$A$2:BQ300,34,0),"")</f>
        <v/>
      </c>
      <c r="P6" s="156" t="str">
        <f>IFERROR(VLOOKUP($I6,'Data Brut'!$A$2:BR300,38,0),"")</f>
        <v/>
      </c>
      <c r="Q6" s="156" t="str">
        <f>IFERROR(VLOOKUP($I6,'Data Brut'!$A$2:BS300,44,0),"")</f>
        <v/>
      </c>
      <c r="R6" s="156" t="str">
        <f>IFERROR(VLOOKUP($I6,'Data Brut'!$A$2:BT300,47,0),"")</f>
        <v/>
      </c>
      <c r="S6" s="156" t="str">
        <f>IFERROR(VLOOKUP($I6,'Data Brut'!$A$2:BU300,53,0),"")</f>
        <v/>
      </c>
      <c r="T6" s="156" t="str">
        <f>IFERROR(VLOOKUP($I6,'Data Brut'!$A$2:BV300,58,0),"")</f>
        <v/>
      </c>
      <c r="U6" s="156" t="str">
        <f>IFERROR(VLOOKUP($I6,'Data Brut'!$A$2:BW300,62,0),"")</f>
        <v/>
      </c>
      <c r="V6" s="159" t="str">
        <f>IFERROR(VLOOKUP($I6,'Data Brut'!$A$2:BX300,65,0),"")</f>
        <v/>
      </c>
      <c r="W6" s="103" t="s">
        <v>30</v>
      </c>
      <c r="X6" s="4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16.2" thickBot="1" x14ac:dyDescent="0.35">
      <c r="A7" s="3"/>
      <c r="B7" s="105">
        <f>'Top 50 Mono'!B7</f>
        <v>50</v>
      </c>
      <c r="C7" s="375" t="s">
        <v>1</v>
      </c>
      <c r="D7" s="376"/>
      <c r="E7" s="152"/>
      <c r="F7" s="160"/>
      <c r="G7" s="161" t="str">
        <f>IF(Paramétrage!I6=0," ",Paramétrage!I6)</f>
        <v xml:space="preserve"> </v>
      </c>
      <c r="H7" s="162" t="str">
        <f>IF(Paramétrage!J6=0," ",Paramétrage!J6)</f>
        <v xml:space="preserve"> </v>
      </c>
      <c r="I7" s="163" t="str">
        <f>IF(Paramétrage!K6=0," ",Paramétrage!K6)</f>
        <v xml:space="preserve"> </v>
      </c>
      <c r="J7" s="164" t="str">
        <f>IF(Paramétrage!L6=0," ",Paramétrage!L6)</f>
        <v xml:space="preserve"> </v>
      </c>
      <c r="K7" s="143" t="str">
        <f>IF(Paramétrage!M6=0," ",Paramétrage!M6)</f>
        <v xml:space="preserve"> </v>
      </c>
      <c r="L7" s="383"/>
      <c r="M7" s="165" t="str">
        <f>IF(Paramétrage!N6=0," ",Paramétrage!N6)</f>
        <v xml:space="preserve"> </v>
      </c>
      <c r="N7" s="166" t="str">
        <f>IF(Paramétrage!O6=0," ",Paramétrage!O6)</f>
        <v xml:space="preserve"> </v>
      </c>
      <c r="O7" s="166" t="str">
        <f>IF(Paramétrage!P6=0," ",Paramétrage!P6)</f>
        <v xml:space="preserve"> </v>
      </c>
      <c r="P7" s="166" t="str">
        <f>IF(Paramétrage!Q6=0," ",Paramétrage!Q6)</f>
        <v xml:space="preserve"> </v>
      </c>
      <c r="Q7" s="166" t="str">
        <f>IF(Paramétrage!R6=0," ",Paramétrage!R6)</f>
        <v xml:space="preserve"> </v>
      </c>
      <c r="R7" s="166" t="str">
        <f>IF(Paramétrage!S6=0," ",Paramétrage!S6)</f>
        <v xml:space="preserve"> </v>
      </c>
      <c r="S7" s="166" t="str">
        <f>IF(Paramétrage!T6=0," ",Paramétrage!T6)</f>
        <v xml:space="preserve"> </v>
      </c>
      <c r="T7" s="166" t="str">
        <f>IF(Paramétrage!U6=0," ",Paramétrage!U6)</f>
        <v xml:space="preserve"> </v>
      </c>
      <c r="U7" s="166" t="str">
        <f>IF(Paramétrage!V6=0," ",Paramétrage!V6)</f>
        <v xml:space="preserve"> </v>
      </c>
      <c r="V7" s="167" t="str">
        <f>IF(Paramétrage!W6=0," ",Paramétrage!W6)</f>
        <v xml:space="preserve"> </v>
      </c>
      <c r="W7" s="104" t="s">
        <v>31</v>
      </c>
      <c r="X7" s="4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15.6" x14ac:dyDescent="0.3">
      <c r="A8" s="3"/>
      <c r="B8" s="106">
        <f>'Top 50 Mono'!B8</f>
        <v>50</v>
      </c>
      <c r="C8" s="377" t="s">
        <v>2</v>
      </c>
      <c r="D8" s="378"/>
      <c r="E8" s="152"/>
      <c r="F8" s="160" t="s">
        <v>0</v>
      </c>
      <c r="G8" s="154" t="str">
        <f>G9</f>
        <v xml:space="preserve"> </v>
      </c>
      <c r="H8" s="155" t="str">
        <f>H9</f>
        <v xml:space="preserve"> </v>
      </c>
      <c r="I8" s="305" t="str">
        <f>I9</f>
        <v xml:space="preserve"> </v>
      </c>
      <c r="J8" s="157" t="str">
        <f>IFERROR(VLOOKUP($I8,'Data Brut'!$A$2:$BM$300,7,0),"")</f>
        <v/>
      </c>
      <c r="K8" s="142" t="str">
        <f>IFERROR(VLOOKUP($I8,'Data Brut'!$A$2:BN302,12,0),"")</f>
        <v/>
      </c>
      <c r="L8" s="382" t="e">
        <f t="shared" ref="L8" si="0">ABS(K9-K8)</f>
        <v>#VALUE!</v>
      </c>
      <c r="M8" s="158" t="str">
        <f>IFERROR(VLOOKUP($I8,'Data Brut'!$A$2:BO302,26,0),"")</f>
        <v/>
      </c>
      <c r="N8" s="156" t="str">
        <f>IFERROR(VLOOKUP($I8,'Data Brut'!$A$2:BP302,30,0),"")</f>
        <v/>
      </c>
      <c r="O8" s="156" t="str">
        <f>IFERROR(VLOOKUP($I8,'Data Brut'!$A$2:BQ302,34,0),"")</f>
        <v/>
      </c>
      <c r="P8" s="156" t="str">
        <f>IFERROR(VLOOKUP($I8,'Data Brut'!$A$2:BR302,38,0),"")</f>
        <v/>
      </c>
      <c r="Q8" s="156" t="str">
        <f>IFERROR(VLOOKUP($I8,'Data Brut'!$A$2:BS302,44,0),"")</f>
        <v/>
      </c>
      <c r="R8" s="156" t="str">
        <f>IFERROR(VLOOKUP($I8,'Data Brut'!$A$2:BT302,47,0),"")</f>
        <v/>
      </c>
      <c r="S8" s="156" t="str">
        <f>IFERROR(VLOOKUP($I8,'Data Brut'!$A$2:BU302,53,0),"")</f>
        <v/>
      </c>
      <c r="T8" s="156" t="str">
        <f>IFERROR(VLOOKUP($I8,'Data Brut'!$A$2:BV302,58,0),"")</f>
        <v/>
      </c>
      <c r="U8" s="156" t="str">
        <f>IFERROR(VLOOKUP($I8,'Data Brut'!$A$2:BW302,62,0),"")</f>
        <v/>
      </c>
      <c r="V8" s="159" t="str">
        <f>IFERROR(VLOOKUP($I8,'Data Brut'!$A$2:BX302,65,0),"")</f>
        <v/>
      </c>
      <c r="W8" s="103" t="s">
        <v>32</v>
      </c>
      <c r="X8" s="4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ht="16.2" thickBot="1" x14ac:dyDescent="0.35">
      <c r="A9" s="3"/>
      <c r="B9" s="379" t="s">
        <v>3</v>
      </c>
      <c r="C9" s="380"/>
      <c r="D9" s="381" t="e">
        <f>'Top 50 Mono'!D9:D10</f>
        <v>#DIV/0!</v>
      </c>
      <c r="E9" s="152"/>
      <c r="F9" s="160"/>
      <c r="G9" s="161" t="str">
        <f>IF(Paramétrage!I7=0," ",Paramétrage!I7)</f>
        <v xml:space="preserve"> </v>
      </c>
      <c r="H9" s="162" t="str">
        <f>IF(Paramétrage!J7=0," ",Paramétrage!J7)</f>
        <v xml:space="preserve"> </v>
      </c>
      <c r="I9" s="163" t="str">
        <f>IF(Paramétrage!K7=0," ",Paramétrage!K7)</f>
        <v xml:space="preserve"> </v>
      </c>
      <c r="J9" s="164" t="str">
        <f>IF(Paramétrage!L7=0," ",Paramétrage!L7)</f>
        <v xml:space="preserve"> </v>
      </c>
      <c r="K9" s="143" t="str">
        <f>IF(Paramétrage!M7=0," ",Paramétrage!M7)</f>
        <v xml:space="preserve"> </v>
      </c>
      <c r="L9" s="383"/>
      <c r="M9" s="165" t="str">
        <f>IF(Paramétrage!N7=0," ",Paramétrage!N7)</f>
        <v xml:space="preserve"> </v>
      </c>
      <c r="N9" s="166" t="str">
        <f>IF(Paramétrage!O7=0," ",Paramétrage!O7)</f>
        <v xml:space="preserve"> </v>
      </c>
      <c r="O9" s="166" t="str">
        <f>IF(Paramétrage!P7=0," ",Paramétrage!P7)</f>
        <v xml:space="preserve"> </v>
      </c>
      <c r="P9" s="166" t="str">
        <f>IF(Paramétrage!Q7=0," ",Paramétrage!Q7)</f>
        <v xml:space="preserve"> </v>
      </c>
      <c r="Q9" s="166" t="str">
        <f>IF(Paramétrage!R7=0," ",Paramétrage!R7)</f>
        <v xml:space="preserve"> </v>
      </c>
      <c r="R9" s="166" t="str">
        <f>IF(Paramétrage!S7=0," ",Paramétrage!S7)</f>
        <v xml:space="preserve"> </v>
      </c>
      <c r="S9" s="166" t="str">
        <f>IF(Paramétrage!T7=0," ",Paramétrage!T7)</f>
        <v xml:space="preserve"> </v>
      </c>
      <c r="T9" s="166" t="str">
        <f>IF(Paramétrage!U7=0," ",Paramétrage!U7)</f>
        <v xml:space="preserve"> </v>
      </c>
      <c r="U9" s="166" t="str">
        <f>IF(Paramétrage!V7=0," ",Paramétrage!V7)</f>
        <v xml:space="preserve"> </v>
      </c>
      <c r="V9" s="167" t="str">
        <f>IF(Paramétrage!W7=0," ",Paramétrage!W7)</f>
        <v xml:space="preserve"> </v>
      </c>
      <c r="W9" s="104" t="s">
        <v>33</v>
      </c>
      <c r="X9" s="4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 ht="16.2" thickBot="1" x14ac:dyDescent="0.35">
      <c r="A10" s="3"/>
      <c r="B10" s="350"/>
      <c r="C10" s="351"/>
      <c r="D10" s="353"/>
      <c r="E10" s="152"/>
      <c r="F10" s="160" t="s">
        <v>0</v>
      </c>
      <c r="G10" s="154" t="str">
        <f>G11</f>
        <v xml:space="preserve"> </v>
      </c>
      <c r="H10" s="155" t="str">
        <f>H11</f>
        <v xml:space="preserve"> </v>
      </c>
      <c r="I10" s="156" t="str">
        <f>I11</f>
        <v xml:space="preserve"> </v>
      </c>
      <c r="J10" s="157" t="str">
        <f>IFERROR(VLOOKUP($I10,'Data Brut'!$A$2:$BM$300,7,0),"")</f>
        <v/>
      </c>
      <c r="K10" s="142" t="str">
        <f>IFERROR(VLOOKUP($I10,'Data Brut'!$A$2:BN304,12,0),"")</f>
        <v/>
      </c>
      <c r="L10" s="382" t="e">
        <f t="shared" ref="L10" si="1">ABS(K11-K10)</f>
        <v>#VALUE!</v>
      </c>
      <c r="M10" s="158" t="str">
        <f>IFERROR(VLOOKUP($I10,'Data Brut'!$A$2:BO304,26,0),"")</f>
        <v/>
      </c>
      <c r="N10" s="156" t="str">
        <f>IFERROR(VLOOKUP($I10,'Data Brut'!$A$2:BP304,30,0),"")</f>
        <v/>
      </c>
      <c r="O10" s="156" t="str">
        <f>IFERROR(VLOOKUP($I10,'Data Brut'!$A$2:BQ304,34,0),"")</f>
        <v/>
      </c>
      <c r="P10" s="156" t="str">
        <f>IFERROR(VLOOKUP($I10,'Data Brut'!$A$2:BR304,38,0),"")</f>
        <v/>
      </c>
      <c r="Q10" s="156" t="str">
        <f>IFERROR(VLOOKUP($I10,'Data Brut'!$A$2:BS304,44,0),"")</f>
        <v/>
      </c>
      <c r="R10" s="156" t="str">
        <f>IFERROR(VLOOKUP($I10,'Data Brut'!$A$2:BT304,47,0),"")</f>
        <v/>
      </c>
      <c r="S10" s="156" t="str">
        <f>IFERROR(VLOOKUP($I10,'Data Brut'!$A$2:BU304,53,0),"")</f>
        <v/>
      </c>
      <c r="T10" s="156" t="str">
        <f>IFERROR(VLOOKUP($I10,'Data Brut'!$A$2:BV304,58,0),"")</f>
        <v/>
      </c>
      <c r="U10" s="156" t="str">
        <f>IFERROR(VLOOKUP($I10,'Data Brut'!$A$2:BW304,62,0),"")</f>
        <v/>
      </c>
      <c r="V10" s="159" t="str">
        <f>IFERROR(VLOOKUP($I10,'Data Brut'!$A$2:BX304,65,0),"")</f>
        <v/>
      </c>
      <c r="W10" s="103" t="s">
        <v>34</v>
      </c>
      <c r="X10" s="4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35" ht="16.2" thickBot="1" x14ac:dyDescent="0.35">
      <c r="A11" s="3"/>
      <c r="B11" s="6"/>
      <c r="C11" s="6"/>
      <c r="D11" s="6"/>
      <c r="E11" s="152"/>
      <c r="F11" s="160"/>
      <c r="G11" s="161" t="str">
        <f>IF(Paramétrage!I8=0," ",Paramétrage!I8)</f>
        <v xml:space="preserve"> </v>
      </c>
      <c r="H11" s="162" t="str">
        <f>IF(Paramétrage!J8=0," ",Paramétrage!J8)</f>
        <v xml:space="preserve"> </v>
      </c>
      <c r="I11" s="163" t="str">
        <f>IF(Paramétrage!K8=0," ",Paramétrage!K8)</f>
        <v xml:space="preserve"> </v>
      </c>
      <c r="J11" s="164" t="str">
        <f>IF(Paramétrage!L8=0," ",Paramétrage!L8)</f>
        <v xml:space="preserve"> </v>
      </c>
      <c r="K11" s="143" t="str">
        <f>IF(Paramétrage!M8=0," ",Paramétrage!M8)</f>
        <v xml:space="preserve"> </v>
      </c>
      <c r="L11" s="383"/>
      <c r="M11" s="165" t="str">
        <f>IF(Paramétrage!N8=0," ",Paramétrage!N8)</f>
        <v xml:space="preserve"> </v>
      </c>
      <c r="N11" s="166" t="str">
        <f>IF(Paramétrage!O8=0," ",Paramétrage!O8)</f>
        <v xml:space="preserve"> </v>
      </c>
      <c r="O11" s="166" t="str">
        <f>IF(Paramétrage!P8=0," ",Paramétrage!P8)</f>
        <v xml:space="preserve"> </v>
      </c>
      <c r="P11" s="166" t="str">
        <f>IF(Paramétrage!Q8=0," ",Paramétrage!Q8)</f>
        <v xml:space="preserve"> </v>
      </c>
      <c r="Q11" s="166" t="str">
        <f>IF(Paramétrage!R8=0," ",Paramétrage!R8)</f>
        <v xml:space="preserve"> </v>
      </c>
      <c r="R11" s="166" t="str">
        <f>IF(Paramétrage!S8=0," ",Paramétrage!S8)</f>
        <v xml:space="preserve"> </v>
      </c>
      <c r="S11" s="166" t="str">
        <f>IF(Paramétrage!T8=0," ",Paramétrage!T8)</f>
        <v xml:space="preserve"> </v>
      </c>
      <c r="T11" s="166" t="str">
        <f>IF(Paramétrage!U8=0," ",Paramétrage!U8)</f>
        <v xml:space="preserve"> </v>
      </c>
      <c r="U11" s="166" t="str">
        <f>IF(Paramétrage!V8=0," ",Paramétrage!V8)</f>
        <v xml:space="preserve"> </v>
      </c>
      <c r="V11" s="167" t="str">
        <f>IF(Paramétrage!W8=0," ",Paramétrage!W8)</f>
        <v xml:space="preserve"> </v>
      </c>
      <c r="W11" s="104" t="s">
        <v>35</v>
      </c>
      <c r="X11" s="4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1:35" ht="16.2" thickBot="1" x14ac:dyDescent="0.35">
      <c r="A12" s="3"/>
      <c r="B12" s="3"/>
      <c r="C12" s="3"/>
      <c r="D12" s="3"/>
      <c r="E12" s="152"/>
      <c r="F12" s="160" t="s">
        <v>0</v>
      </c>
      <c r="G12" s="154" t="str">
        <f>G13</f>
        <v xml:space="preserve"> </v>
      </c>
      <c r="H12" s="155" t="str">
        <f>H13</f>
        <v xml:space="preserve"> </v>
      </c>
      <c r="I12" s="156" t="str">
        <f>I13</f>
        <v xml:space="preserve"> </v>
      </c>
      <c r="J12" s="157" t="str">
        <f>IFERROR(VLOOKUP($I12,'Data Brut'!$A$2:$BM$300,7,0),"")</f>
        <v/>
      </c>
      <c r="K12" s="142" t="str">
        <f>IFERROR(VLOOKUP($I12,'Data Brut'!$A$2:BN306,12,0),"")</f>
        <v/>
      </c>
      <c r="L12" s="382" t="e">
        <f t="shared" ref="L12" si="2">ABS(K13-K12)</f>
        <v>#VALUE!</v>
      </c>
      <c r="M12" s="158" t="str">
        <f>IFERROR(VLOOKUP($I12,'Data Brut'!$A$2:BO306,26,0),"")</f>
        <v/>
      </c>
      <c r="N12" s="156" t="str">
        <f>IFERROR(VLOOKUP($I12,'Data Brut'!$A$2:BP306,30,0),"")</f>
        <v/>
      </c>
      <c r="O12" s="156" t="str">
        <f>IFERROR(VLOOKUP($I12,'Data Brut'!$A$2:BQ306,34,0),"")</f>
        <v/>
      </c>
      <c r="P12" s="156" t="str">
        <f>IFERROR(VLOOKUP($I12,'Data Brut'!$A$2:BR306,38,0),"")</f>
        <v/>
      </c>
      <c r="Q12" s="156" t="str">
        <f>IFERROR(VLOOKUP($I12,'Data Brut'!$A$2:BS306,44,0),"")</f>
        <v/>
      </c>
      <c r="R12" s="156" t="str">
        <f>IFERROR(VLOOKUP($I12,'Data Brut'!$A$2:BT306,47,0),"")</f>
        <v/>
      </c>
      <c r="S12" s="156" t="str">
        <f>IFERROR(VLOOKUP($I12,'Data Brut'!$A$2:BU306,53,0),"")</f>
        <v/>
      </c>
      <c r="T12" s="156" t="str">
        <f>IFERROR(VLOOKUP($I12,'Data Brut'!$A$2:BV306,58,0),"")</f>
        <v/>
      </c>
      <c r="U12" s="156" t="str">
        <f>IFERROR(VLOOKUP($I12,'Data Brut'!$A$2:BW306,62,0),"")</f>
        <v/>
      </c>
      <c r="V12" s="159" t="str">
        <f>IFERROR(VLOOKUP($I12,'Data Brut'!$A$2:BX306,65,0),"")</f>
        <v/>
      </c>
      <c r="W12" s="103" t="s">
        <v>36</v>
      </c>
      <c r="X12" s="4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1:35" ht="16.2" thickBot="1" x14ac:dyDescent="0.35">
      <c r="A13" s="3"/>
      <c r="B13" s="372" t="s">
        <v>5</v>
      </c>
      <c r="C13" s="373"/>
      <c r="D13" s="374"/>
      <c r="E13" s="152"/>
      <c r="F13" s="160"/>
      <c r="G13" s="161" t="str">
        <f>IF(Paramétrage!I9=0," ",Paramétrage!I9)</f>
        <v xml:space="preserve"> </v>
      </c>
      <c r="H13" s="162" t="str">
        <f>IF(Paramétrage!J9=0," ",Paramétrage!J9)</f>
        <v xml:space="preserve"> </v>
      </c>
      <c r="I13" s="163" t="str">
        <f>IF(Paramétrage!K9=0," ",Paramétrage!K9)</f>
        <v xml:space="preserve"> </v>
      </c>
      <c r="J13" s="164" t="str">
        <f>IF(Paramétrage!L9=0," ",Paramétrage!L9)</f>
        <v xml:space="preserve"> </v>
      </c>
      <c r="K13" s="143" t="str">
        <f>IF(Paramétrage!M9=0," ",Paramétrage!M9)</f>
        <v xml:space="preserve"> </v>
      </c>
      <c r="L13" s="383"/>
      <c r="M13" s="165" t="str">
        <f>IF(Paramétrage!N9=0," ",Paramétrage!N9)</f>
        <v xml:space="preserve"> </v>
      </c>
      <c r="N13" s="166" t="str">
        <f>IF(Paramétrage!O9=0," ",Paramétrage!O9)</f>
        <v xml:space="preserve"> </v>
      </c>
      <c r="O13" s="166" t="str">
        <f>IF(Paramétrage!P9=0," ",Paramétrage!P9)</f>
        <v xml:space="preserve"> </v>
      </c>
      <c r="P13" s="166" t="str">
        <f>IF(Paramétrage!Q9=0," ",Paramétrage!Q9)</f>
        <v xml:space="preserve"> </v>
      </c>
      <c r="Q13" s="166" t="str">
        <f>IF(Paramétrage!R9=0," ",Paramétrage!R9)</f>
        <v xml:space="preserve"> </v>
      </c>
      <c r="R13" s="166" t="str">
        <f>IF(Paramétrage!S9=0," ",Paramétrage!S9)</f>
        <v xml:space="preserve"> </v>
      </c>
      <c r="S13" s="166" t="str">
        <f>IF(Paramétrage!T9=0," ",Paramétrage!T9)</f>
        <v xml:space="preserve"> </v>
      </c>
      <c r="T13" s="166" t="str">
        <f>IF(Paramétrage!U9=0," ",Paramétrage!U9)</f>
        <v xml:space="preserve"> </v>
      </c>
      <c r="U13" s="166" t="str">
        <f>IF(Paramétrage!V9=0," ",Paramétrage!V9)</f>
        <v xml:space="preserve"> </v>
      </c>
      <c r="V13" s="167" t="str">
        <f>IF(Paramétrage!W9=0," ",Paramétrage!W9)</f>
        <v xml:space="preserve"> </v>
      </c>
      <c r="W13" s="104" t="s">
        <v>37</v>
      </c>
      <c r="X13" s="4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ht="16.2" thickBot="1" x14ac:dyDescent="0.35">
      <c r="A14" s="3"/>
      <c r="B14" s="15">
        <f>'Top 50 Mono'!B14</f>
        <v>0</v>
      </c>
      <c r="C14" s="345" t="s">
        <v>1</v>
      </c>
      <c r="D14" s="347"/>
      <c r="E14" s="152"/>
      <c r="F14" s="160" t="s">
        <v>0</v>
      </c>
      <c r="G14" s="154" t="str">
        <f>G15</f>
        <v xml:space="preserve"> </v>
      </c>
      <c r="H14" s="155" t="str">
        <f>H15</f>
        <v xml:space="preserve"> </v>
      </c>
      <c r="I14" s="156" t="str">
        <f>I15</f>
        <v xml:space="preserve"> </v>
      </c>
      <c r="J14" s="157" t="str">
        <f>IFERROR(VLOOKUP($I14,'Data Brut'!$A$2:$BM$300,7,0),"")</f>
        <v/>
      </c>
      <c r="K14" s="142" t="str">
        <f>IFERROR(VLOOKUP($I14,'Data Brut'!$A$2:BN308,12,0),"")</f>
        <v/>
      </c>
      <c r="L14" s="382" t="e">
        <f t="shared" ref="L14" si="3">ABS(K15-K14)</f>
        <v>#VALUE!</v>
      </c>
      <c r="M14" s="158" t="str">
        <f>IFERROR(VLOOKUP($I14,'Data Brut'!$A$2:BO308,26,0),"")</f>
        <v/>
      </c>
      <c r="N14" s="156" t="str">
        <f>IFERROR(VLOOKUP($I14,'Data Brut'!$A$2:BP308,30,0),"")</f>
        <v/>
      </c>
      <c r="O14" s="156" t="str">
        <f>IFERROR(VLOOKUP($I14,'Data Brut'!$A$2:BQ308,34,0),"")</f>
        <v/>
      </c>
      <c r="P14" s="156" t="str">
        <f>IFERROR(VLOOKUP($I14,'Data Brut'!$A$2:BR308,38,0),"")</f>
        <v/>
      </c>
      <c r="Q14" s="156" t="str">
        <f>IFERROR(VLOOKUP($I14,'Data Brut'!$A$2:BS308,44,0),"")</f>
        <v/>
      </c>
      <c r="R14" s="156" t="str">
        <f>IFERROR(VLOOKUP($I14,'Data Brut'!$A$2:BT308,47,0),"")</f>
        <v/>
      </c>
      <c r="S14" s="156" t="str">
        <f>IFERROR(VLOOKUP($I14,'Data Brut'!$A$2:BU308,53,0),"")</f>
        <v/>
      </c>
      <c r="T14" s="156" t="str">
        <f>IFERROR(VLOOKUP($I14,'Data Brut'!$A$2:BV308,58,0),"")</f>
        <v/>
      </c>
      <c r="U14" s="156" t="str">
        <f>IFERROR(VLOOKUP($I14,'Data Brut'!$A$2:BW308,62,0),"")</f>
        <v/>
      </c>
      <c r="V14" s="159" t="str">
        <f>IFERROR(VLOOKUP($I14,'Data Brut'!$A$2:BX308,65,0),"")</f>
        <v/>
      </c>
      <c r="W14" s="103" t="s">
        <v>38</v>
      </c>
      <c r="X14" s="4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1:35" ht="16.2" thickBot="1" x14ac:dyDescent="0.35">
      <c r="A15" s="3"/>
      <c r="B15" s="107">
        <f>'Top 50 Mono'!B15</f>
        <v>50</v>
      </c>
      <c r="C15" s="370" t="s">
        <v>2</v>
      </c>
      <c r="D15" s="371"/>
      <c r="E15" s="152"/>
      <c r="F15" s="160"/>
      <c r="G15" s="161" t="str">
        <f>IF(Paramétrage!I10=0," ",Paramétrage!I10)</f>
        <v xml:space="preserve"> </v>
      </c>
      <c r="H15" s="162" t="str">
        <f>IF(Paramétrage!J10=0," ",Paramétrage!J10)</f>
        <v xml:space="preserve"> </v>
      </c>
      <c r="I15" s="163" t="str">
        <f>IF(Paramétrage!K10=0," ",Paramétrage!K10)</f>
        <v xml:space="preserve"> </v>
      </c>
      <c r="J15" s="164" t="str">
        <f>IF(Paramétrage!L10=0," ",Paramétrage!L10)</f>
        <v xml:space="preserve"> </v>
      </c>
      <c r="K15" s="143" t="str">
        <f>IF(Paramétrage!M10=0," ",Paramétrage!M10)</f>
        <v xml:space="preserve"> </v>
      </c>
      <c r="L15" s="383"/>
      <c r="M15" s="165" t="str">
        <f>IF(Paramétrage!N10=0," ",Paramétrage!N10)</f>
        <v xml:space="preserve"> </v>
      </c>
      <c r="N15" s="166" t="str">
        <f>IF(Paramétrage!O10=0," ",Paramétrage!O10)</f>
        <v xml:space="preserve"> </v>
      </c>
      <c r="O15" s="166" t="str">
        <f>IF(Paramétrage!P10=0," ",Paramétrage!P10)</f>
        <v xml:space="preserve"> </v>
      </c>
      <c r="P15" s="166" t="str">
        <f>IF(Paramétrage!Q10=0," ",Paramétrage!Q10)</f>
        <v xml:space="preserve"> </v>
      </c>
      <c r="Q15" s="166" t="str">
        <f>IF(Paramétrage!R10=0," ",Paramétrage!R10)</f>
        <v xml:space="preserve"> </v>
      </c>
      <c r="R15" s="166" t="str">
        <f>IF(Paramétrage!S10=0," ",Paramétrage!S10)</f>
        <v xml:space="preserve"> </v>
      </c>
      <c r="S15" s="166" t="str">
        <f>IF(Paramétrage!T10=0," ",Paramétrage!T10)</f>
        <v xml:space="preserve"> </v>
      </c>
      <c r="T15" s="166" t="str">
        <f>IF(Paramétrage!U10=0," ",Paramétrage!U10)</f>
        <v xml:space="preserve"> </v>
      </c>
      <c r="U15" s="166" t="str">
        <f>IF(Paramétrage!V10=0," ",Paramétrage!V10)</f>
        <v xml:space="preserve"> </v>
      </c>
      <c r="V15" s="167" t="str">
        <f>IF(Paramétrage!W10=0," ",Paramétrage!W10)</f>
        <v xml:space="preserve"> </v>
      </c>
      <c r="W15" s="104" t="s">
        <v>39</v>
      </c>
      <c r="X15" s="4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1:35" ht="15.6" x14ac:dyDescent="0.3">
      <c r="A16" s="3"/>
      <c r="B16" s="344" t="s">
        <v>3</v>
      </c>
      <c r="C16" s="345"/>
      <c r="D16" s="347">
        <v>84.82</v>
      </c>
      <c r="E16" s="152"/>
      <c r="F16" s="160" t="s">
        <v>0</v>
      </c>
      <c r="G16" s="154" t="str">
        <f>G17</f>
        <v xml:space="preserve"> </v>
      </c>
      <c r="H16" s="155" t="str">
        <f>H17</f>
        <v xml:space="preserve"> </v>
      </c>
      <c r="I16" s="156" t="str">
        <f>I17</f>
        <v xml:space="preserve"> </v>
      </c>
      <c r="J16" s="157" t="str">
        <f>IFERROR(VLOOKUP($I16,'Data Brut'!$A$2:$BM$300,7,0),"")</f>
        <v/>
      </c>
      <c r="K16" s="142" t="str">
        <f>IFERROR(VLOOKUP($I16,'Data Brut'!$A$2:BN310,12,0),"")</f>
        <v/>
      </c>
      <c r="L16" s="382" t="e">
        <f t="shared" ref="L16" si="4">ABS(K17-K16)</f>
        <v>#VALUE!</v>
      </c>
      <c r="M16" s="158" t="str">
        <f>IFERROR(VLOOKUP($I16,'Data Brut'!$A$2:BO310,26,0),"")</f>
        <v/>
      </c>
      <c r="N16" s="156" t="str">
        <f>IFERROR(VLOOKUP($I16,'Data Brut'!$A$2:BP310,30,0),"")</f>
        <v/>
      </c>
      <c r="O16" s="156" t="str">
        <f>IFERROR(VLOOKUP($I16,'Data Brut'!$A$2:BQ310,34,0),"")</f>
        <v/>
      </c>
      <c r="P16" s="156" t="str">
        <f>IFERROR(VLOOKUP($I16,'Data Brut'!$A$2:BR310,38,0),"")</f>
        <v/>
      </c>
      <c r="Q16" s="156" t="str">
        <f>IFERROR(VLOOKUP($I16,'Data Brut'!$A$2:BS310,44,0),"")</f>
        <v/>
      </c>
      <c r="R16" s="156" t="str">
        <f>IFERROR(VLOOKUP($I16,'Data Brut'!$A$2:BT310,47,0),"")</f>
        <v/>
      </c>
      <c r="S16" s="156" t="str">
        <f>IFERROR(VLOOKUP($I16,'Data Brut'!$A$2:BU310,53,0),"")</f>
        <v/>
      </c>
      <c r="T16" s="156" t="str">
        <f>IFERROR(VLOOKUP($I16,'Data Brut'!$A$2:BV310,58,0),"")</f>
        <v/>
      </c>
      <c r="U16" s="156" t="str">
        <f>IFERROR(VLOOKUP($I16,'Data Brut'!$A$2:BW310,62,0),"")</f>
        <v/>
      </c>
      <c r="V16" s="159" t="str">
        <f>IFERROR(VLOOKUP($I16,'Data Brut'!$A$2:BX310,65,0),"")</f>
        <v/>
      </c>
      <c r="W16" s="103" t="s">
        <v>40</v>
      </c>
      <c r="X16" s="4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ht="16.2" thickBot="1" x14ac:dyDescent="0.35">
      <c r="A17" s="3"/>
      <c r="B17" s="344"/>
      <c r="C17" s="345"/>
      <c r="D17" s="347"/>
      <c r="E17" s="152"/>
      <c r="F17" s="160"/>
      <c r="G17" s="161" t="str">
        <f>IF(Paramétrage!I11=0," ",Paramétrage!I11)</f>
        <v xml:space="preserve"> </v>
      </c>
      <c r="H17" s="162" t="str">
        <f>IF(Paramétrage!J11=0," ",Paramétrage!J11)</f>
        <v xml:space="preserve"> </v>
      </c>
      <c r="I17" s="163" t="str">
        <f>IF(Paramétrage!K11=0," ",Paramétrage!K11)</f>
        <v xml:space="preserve"> </v>
      </c>
      <c r="J17" s="164" t="str">
        <f>IF(Paramétrage!L11=0," ",Paramétrage!L11)</f>
        <v xml:space="preserve"> </v>
      </c>
      <c r="K17" s="143" t="str">
        <f>IF(Paramétrage!M11=0," ",Paramétrage!M11)</f>
        <v xml:space="preserve"> </v>
      </c>
      <c r="L17" s="383"/>
      <c r="M17" s="165" t="str">
        <f>IF(Paramétrage!N11=0," ",Paramétrage!N11)</f>
        <v xml:space="preserve"> </v>
      </c>
      <c r="N17" s="166" t="str">
        <f>IF(Paramétrage!O11=0," ",Paramétrage!O11)</f>
        <v xml:space="preserve"> </v>
      </c>
      <c r="O17" s="166" t="str">
        <f>IF(Paramétrage!P11=0," ",Paramétrage!P11)</f>
        <v xml:space="preserve"> </v>
      </c>
      <c r="P17" s="166" t="str">
        <f>IF(Paramétrage!Q11=0," ",Paramétrage!Q11)</f>
        <v xml:space="preserve"> </v>
      </c>
      <c r="Q17" s="166" t="str">
        <f>IF(Paramétrage!R11=0," ",Paramétrage!R11)</f>
        <v xml:space="preserve"> </v>
      </c>
      <c r="R17" s="166" t="str">
        <f>IF(Paramétrage!S11=0," ",Paramétrage!S11)</f>
        <v xml:space="preserve"> </v>
      </c>
      <c r="S17" s="166" t="str">
        <f>IF(Paramétrage!T11=0," ",Paramétrage!T11)</f>
        <v xml:space="preserve"> </v>
      </c>
      <c r="T17" s="166" t="str">
        <f>IF(Paramétrage!U11=0," ",Paramétrage!U11)</f>
        <v xml:space="preserve"> </v>
      </c>
      <c r="U17" s="166" t="str">
        <f>IF(Paramétrage!V11=0," ",Paramétrage!V11)</f>
        <v xml:space="preserve"> </v>
      </c>
      <c r="V17" s="167" t="str">
        <f>IF(Paramétrage!W11=0," ",Paramétrage!W11)</f>
        <v xml:space="preserve"> </v>
      </c>
      <c r="W17" s="104" t="s">
        <v>41</v>
      </c>
      <c r="X17" s="4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15.6" x14ac:dyDescent="0.3">
      <c r="A18" s="3"/>
      <c r="B18" s="344" t="s">
        <v>289</v>
      </c>
      <c r="C18" s="345"/>
      <c r="D18" s="347">
        <v>83.28</v>
      </c>
      <c r="E18" s="152"/>
      <c r="F18" s="160" t="s">
        <v>0</v>
      </c>
      <c r="G18" s="154" t="str">
        <f>G19</f>
        <v xml:space="preserve"> </v>
      </c>
      <c r="H18" s="155" t="str">
        <f>H19</f>
        <v xml:space="preserve"> </v>
      </c>
      <c r="I18" s="156" t="str">
        <f>I19</f>
        <v xml:space="preserve"> </v>
      </c>
      <c r="J18" s="157" t="str">
        <f>IFERROR(VLOOKUP($I18,'Data Brut'!$A$2:$BM$300,7,0),"")</f>
        <v/>
      </c>
      <c r="K18" s="142" t="str">
        <f>IFERROR(VLOOKUP($I18,'Data Brut'!$A$2:BN312,12,0),"")</f>
        <v/>
      </c>
      <c r="L18" s="382" t="e">
        <f t="shared" ref="L18" si="5">ABS(K19-K18)</f>
        <v>#VALUE!</v>
      </c>
      <c r="M18" s="158" t="str">
        <f>IFERROR(VLOOKUP($I18,'Data Brut'!$A$2:BO312,26,0),"")</f>
        <v/>
      </c>
      <c r="N18" s="156" t="str">
        <f>IFERROR(VLOOKUP($I18,'Data Brut'!$A$2:BP312,30,0),"")</f>
        <v/>
      </c>
      <c r="O18" s="156" t="str">
        <f>IFERROR(VLOOKUP($I18,'Data Brut'!$A$2:BQ312,34,0),"")</f>
        <v/>
      </c>
      <c r="P18" s="156" t="str">
        <f>IFERROR(VLOOKUP($I18,'Data Brut'!$A$2:BR312,38,0),"")</f>
        <v/>
      </c>
      <c r="Q18" s="156" t="str">
        <f>IFERROR(VLOOKUP($I18,'Data Brut'!$A$2:BS312,44,0),"")</f>
        <v/>
      </c>
      <c r="R18" s="156" t="str">
        <f>IFERROR(VLOOKUP($I18,'Data Brut'!$A$2:BT312,47,0),"")</f>
        <v/>
      </c>
      <c r="S18" s="156" t="str">
        <f>IFERROR(VLOOKUP($I18,'Data Brut'!$A$2:BU312,53,0),"")</f>
        <v/>
      </c>
      <c r="T18" s="156" t="str">
        <f>IFERROR(VLOOKUP($I18,'Data Brut'!$A$2:BV312,58,0),"")</f>
        <v/>
      </c>
      <c r="U18" s="156" t="str">
        <f>IFERROR(VLOOKUP($I18,'Data Brut'!$A$2:BW312,62,0),"")</f>
        <v/>
      </c>
      <c r="V18" s="159" t="str">
        <f>IFERROR(VLOOKUP($I18,'Data Brut'!$A$2:BX312,65,0),"")</f>
        <v/>
      </c>
      <c r="W18" s="103" t="s">
        <v>42</v>
      </c>
      <c r="X18" s="4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1:35" ht="16.2" thickBot="1" x14ac:dyDescent="0.35">
      <c r="A19" s="3"/>
      <c r="B19" s="354"/>
      <c r="C19" s="355"/>
      <c r="D19" s="356"/>
      <c r="E19" s="152"/>
      <c r="F19" s="160"/>
      <c r="G19" s="161" t="str">
        <f>IF(Paramétrage!I12=0," ",Paramétrage!I12)</f>
        <v xml:space="preserve"> </v>
      </c>
      <c r="H19" s="162" t="str">
        <f>IF(Paramétrage!J12=0," ",Paramétrage!J12)</f>
        <v xml:space="preserve"> </v>
      </c>
      <c r="I19" s="163" t="str">
        <f>IF(Paramétrage!K12=0," ",Paramétrage!K12)</f>
        <v xml:space="preserve"> </v>
      </c>
      <c r="J19" s="164" t="str">
        <f>IF(Paramétrage!L12=0," ",Paramétrage!L12)</f>
        <v xml:space="preserve"> </v>
      </c>
      <c r="K19" s="143" t="str">
        <f>IF(Paramétrage!M12=0," ",Paramétrage!M12)</f>
        <v xml:space="preserve"> </v>
      </c>
      <c r="L19" s="383"/>
      <c r="M19" s="165" t="str">
        <f>IF(Paramétrage!N12=0," ",Paramétrage!N12)</f>
        <v xml:space="preserve"> </v>
      </c>
      <c r="N19" s="166" t="str">
        <f>IF(Paramétrage!O12=0," ",Paramétrage!O12)</f>
        <v xml:space="preserve"> </v>
      </c>
      <c r="O19" s="166" t="str">
        <f>IF(Paramétrage!P12=0," ",Paramétrage!P12)</f>
        <v xml:space="preserve"> </v>
      </c>
      <c r="P19" s="166" t="str">
        <f>IF(Paramétrage!Q12=0," ",Paramétrage!Q12)</f>
        <v xml:space="preserve"> </v>
      </c>
      <c r="Q19" s="166" t="str">
        <f>IF(Paramétrage!R12=0," ",Paramétrage!R12)</f>
        <v xml:space="preserve"> </v>
      </c>
      <c r="R19" s="166" t="str">
        <f>IF(Paramétrage!S12=0," ",Paramétrage!S12)</f>
        <v xml:space="preserve"> </v>
      </c>
      <c r="S19" s="166" t="str">
        <f>IF(Paramétrage!T12=0," ",Paramétrage!T12)</f>
        <v xml:space="preserve"> </v>
      </c>
      <c r="T19" s="166" t="str">
        <f>IF(Paramétrage!U12=0," ",Paramétrage!U12)</f>
        <v xml:space="preserve"> </v>
      </c>
      <c r="U19" s="166" t="str">
        <f>IF(Paramétrage!V12=0," ",Paramétrage!V12)</f>
        <v xml:space="preserve"> </v>
      </c>
      <c r="V19" s="167" t="str">
        <f>IF(Paramétrage!W12=0," ",Paramétrage!W12)</f>
        <v xml:space="preserve"> </v>
      </c>
      <c r="W19" s="104" t="s">
        <v>43</v>
      </c>
      <c r="X19" s="4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ht="15.6" x14ac:dyDescent="0.3">
      <c r="A20" s="3"/>
      <c r="B20" s="3"/>
      <c r="C20" s="3"/>
      <c r="D20" s="3"/>
      <c r="E20" s="152"/>
      <c r="F20" s="160" t="s">
        <v>0</v>
      </c>
      <c r="G20" s="154" t="str">
        <f>G21</f>
        <v xml:space="preserve"> </v>
      </c>
      <c r="H20" s="155" t="str">
        <f>H21</f>
        <v xml:space="preserve"> </v>
      </c>
      <c r="I20" s="156" t="str">
        <f>I21</f>
        <v xml:space="preserve"> </v>
      </c>
      <c r="J20" s="157" t="str">
        <f>IFERROR(VLOOKUP($I20,'Data Brut'!$A$2:$BM$300,7,0),"")</f>
        <v/>
      </c>
      <c r="K20" s="142" t="str">
        <f>IFERROR(VLOOKUP($I20,'Data Brut'!$A$2:BN314,12,0),"")</f>
        <v/>
      </c>
      <c r="L20" s="382" t="e">
        <f t="shared" ref="L20" si="6">ABS(K21-K20)</f>
        <v>#VALUE!</v>
      </c>
      <c r="M20" s="158" t="str">
        <f>IFERROR(VLOOKUP($I20,'Data Brut'!$A$2:BO314,26,0),"")</f>
        <v/>
      </c>
      <c r="N20" s="156" t="str">
        <f>IFERROR(VLOOKUP($I20,'Data Brut'!$A$2:BP314,30,0),"")</f>
        <v/>
      </c>
      <c r="O20" s="156" t="str">
        <f>IFERROR(VLOOKUP($I20,'Data Brut'!$A$2:BQ314,34,0),"")</f>
        <v/>
      </c>
      <c r="P20" s="156" t="str">
        <f>IFERROR(VLOOKUP($I20,'Data Brut'!$A$2:BR314,38,0),"")</f>
        <v/>
      </c>
      <c r="Q20" s="156" t="str">
        <f>IFERROR(VLOOKUP($I20,'Data Brut'!$A$2:BS314,44,0),"")</f>
        <v/>
      </c>
      <c r="R20" s="156" t="str">
        <f>IFERROR(VLOOKUP($I20,'Data Brut'!$A$2:BT314,47,0),"")</f>
        <v/>
      </c>
      <c r="S20" s="156" t="str">
        <f>IFERROR(VLOOKUP($I20,'Data Brut'!$A$2:BU314,53,0),"")</f>
        <v/>
      </c>
      <c r="T20" s="156" t="str">
        <f>IFERROR(VLOOKUP($I20,'Data Brut'!$A$2:BV314,58,0),"")</f>
        <v/>
      </c>
      <c r="U20" s="156" t="str">
        <f>IFERROR(VLOOKUP($I20,'Data Brut'!$A$2:BW314,62,0),"")</f>
        <v/>
      </c>
      <c r="V20" s="159" t="str">
        <f>IFERROR(VLOOKUP($I20,'Data Brut'!$A$2:BX314,65,0),"")</f>
        <v/>
      </c>
      <c r="W20" s="103" t="s">
        <v>44</v>
      </c>
      <c r="X20" s="4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ht="16.2" thickBot="1" x14ac:dyDescent="0.35">
      <c r="A21" s="3"/>
      <c r="B21" s="7"/>
      <c r="C21" s="7"/>
      <c r="D21" s="7"/>
      <c r="E21" s="152"/>
      <c r="F21" s="160"/>
      <c r="G21" s="161" t="str">
        <f>IF(Paramétrage!I13=0," ",Paramétrage!I13)</f>
        <v xml:space="preserve"> </v>
      </c>
      <c r="H21" s="162" t="str">
        <f>IF(Paramétrage!J13=0," ",Paramétrage!J13)</f>
        <v xml:space="preserve"> </v>
      </c>
      <c r="I21" s="163" t="str">
        <f>IF(Paramétrage!K13=0," ",Paramétrage!K13)</f>
        <v xml:space="preserve"> </v>
      </c>
      <c r="J21" s="164" t="str">
        <f>IF(Paramétrage!L13=0," ",Paramétrage!L13)</f>
        <v xml:space="preserve"> </v>
      </c>
      <c r="K21" s="143" t="str">
        <f>IF(Paramétrage!M13=0," ",Paramétrage!M13)</f>
        <v xml:space="preserve"> </v>
      </c>
      <c r="L21" s="383"/>
      <c r="M21" s="165" t="str">
        <f>IF(Paramétrage!N13=0," ",Paramétrage!N13)</f>
        <v xml:space="preserve"> </v>
      </c>
      <c r="N21" s="166" t="str">
        <f>IF(Paramétrage!O13=0," ",Paramétrage!O13)</f>
        <v xml:space="preserve"> </v>
      </c>
      <c r="O21" s="166" t="str">
        <f>IF(Paramétrage!P13=0," ",Paramétrage!P13)</f>
        <v xml:space="preserve"> </v>
      </c>
      <c r="P21" s="166" t="str">
        <f>IF(Paramétrage!Q13=0," ",Paramétrage!Q13)</f>
        <v xml:space="preserve"> </v>
      </c>
      <c r="Q21" s="166" t="str">
        <f>IF(Paramétrage!R13=0," ",Paramétrage!R13)</f>
        <v xml:space="preserve"> </v>
      </c>
      <c r="R21" s="166" t="str">
        <f>IF(Paramétrage!S13=0," ",Paramétrage!S13)</f>
        <v xml:space="preserve"> </v>
      </c>
      <c r="S21" s="166" t="str">
        <f>IF(Paramétrage!T13=0," ",Paramétrage!T13)</f>
        <v xml:space="preserve"> </v>
      </c>
      <c r="T21" s="166" t="str">
        <f>IF(Paramétrage!U13=0," ",Paramétrage!U13)</f>
        <v xml:space="preserve"> </v>
      </c>
      <c r="U21" s="166" t="str">
        <f>IF(Paramétrage!V13=0," ",Paramétrage!V13)</f>
        <v xml:space="preserve"> </v>
      </c>
      <c r="V21" s="167" t="str">
        <f>IF(Paramétrage!W13=0," ",Paramétrage!W13)</f>
        <v xml:space="preserve"> </v>
      </c>
      <c r="W21" s="104" t="s">
        <v>45</v>
      </c>
      <c r="X21" s="4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ht="15.6" x14ac:dyDescent="0.3">
      <c r="A22" s="3"/>
      <c r="B22" s="357" t="s">
        <v>290</v>
      </c>
      <c r="C22" s="358"/>
      <c r="D22" s="359"/>
      <c r="E22" s="152"/>
      <c r="F22" s="160" t="s">
        <v>0</v>
      </c>
      <c r="G22" s="154" t="str">
        <f>G23</f>
        <v xml:space="preserve"> </v>
      </c>
      <c r="H22" s="155" t="str">
        <f>H23</f>
        <v xml:space="preserve"> </v>
      </c>
      <c r="I22" s="156" t="str">
        <f>I23</f>
        <v xml:space="preserve"> </v>
      </c>
      <c r="J22" s="157" t="str">
        <f>IFERROR(VLOOKUP($I22,'Data Brut'!$A$2:$BM$300,7,0),"")</f>
        <v/>
      </c>
      <c r="K22" s="142" t="str">
        <f>IFERROR(VLOOKUP($I22,'Data Brut'!$A$2:BN316,12,0),"")</f>
        <v/>
      </c>
      <c r="L22" s="382" t="e">
        <f t="shared" ref="L22" si="7">ABS(K23-K22)</f>
        <v>#VALUE!</v>
      </c>
      <c r="M22" s="158" t="str">
        <f>IFERROR(VLOOKUP($I22,'Data Brut'!$A$2:BO316,26,0),"")</f>
        <v/>
      </c>
      <c r="N22" s="156" t="str">
        <f>IFERROR(VLOOKUP($I22,'Data Brut'!$A$2:BP316,30,0),"")</f>
        <v/>
      </c>
      <c r="O22" s="156" t="str">
        <f>IFERROR(VLOOKUP($I22,'Data Brut'!$A$2:BQ316,34,0),"")</f>
        <v/>
      </c>
      <c r="P22" s="156" t="str">
        <f>IFERROR(VLOOKUP($I22,'Data Brut'!$A$2:BR316,38,0),"")</f>
        <v/>
      </c>
      <c r="Q22" s="156" t="str">
        <f>IFERROR(VLOOKUP($I22,'Data Brut'!$A$2:BS316,44,0),"")</f>
        <v/>
      </c>
      <c r="R22" s="156" t="str">
        <f>IFERROR(VLOOKUP($I22,'Data Brut'!$A$2:BT316,47,0),"")</f>
        <v/>
      </c>
      <c r="S22" s="156" t="str">
        <f>IFERROR(VLOOKUP($I22,'Data Brut'!$A$2:BU316,53,0),"")</f>
        <v/>
      </c>
      <c r="T22" s="156" t="str">
        <f>IFERROR(VLOOKUP($I22,'Data Brut'!$A$2:BV316,58,0),"")</f>
        <v/>
      </c>
      <c r="U22" s="156" t="str">
        <f>IFERROR(VLOOKUP($I22,'Data Brut'!$A$2:BW316,62,0),"")</f>
        <v/>
      </c>
      <c r="V22" s="159" t="str">
        <f>IFERROR(VLOOKUP($I22,'Data Brut'!$A$2:BX316,65,0),"")</f>
        <v/>
      </c>
      <c r="W22" s="103" t="s">
        <v>46</v>
      </c>
      <c r="X22" s="4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ht="16.2" thickBot="1" x14ac:dyDescent="0.35">
      <c r="A23" s="3"/>
      <c r="B23" s="360"/>
      <c r="C23" s="361"/>
      <c r="D23" s="362"/>
      <c r="E23" s="152"/>
      <c r="F23" s="160"/>
      <c r="G23" s="161" t="str">
        <f>IF(Paramétrage!I14=0," ",Paramétrage!I14)</f>
        <v xml:space="preserve"> </v>
      </c>
      <c r="H23" s="162" t="str">
        <f>IF(Paramétrage!J14=0," ",Paramétrage!J14)</f>
        <v xml:space="preserve"> </v>
      </c>
      <c r="I23" s="163" t="str">
        <f>IF(Paramétrage!K14=0," ",Paramétrage!K14)</f>
        <v xml:space="preserve"> </v>
      </c>
      <c r="J23" s="164" t="str">
        <f>IF(Paramétrage!L14=0," ",Paramétrage!L14)</f>
        <v xml:space="preserve"> </v>
      </c>
      <c r="K23" s="143" t="str">
        <f>IF(Paramétrage!M14=0," ",Paramétrage!M14)</f>
        <v xml:space="preserve"> </v>
      </c>
      <c r="L23" s="383"/>
      <c r="M23" s="165" t="str">
        <f>IF(Paramétrage!N14=0," ",Paramétrage!N14)</f>
        <v xml:space="preserve"> </v>
      </c>
      <c r="N23" s="166" t="str">
        <f>IF(Paramétrage!O14=0," ",Paramétrage!O14)</f>
        <v xml:space="preserve"> </v>
      </c>
      <c r="O23" s="166" t="str">
        <f>IF(Paramétrage!P14=0," ",Paramétrage!P14)</f>
        <v xml:space="preserve"> </v>
      </c>
      <c r="P23" s="166" t="str">
        <f>IF(Paramétrage!Q14=0," ",Paramétrage!Q14)</f>
        <v xml:space="preserve"> </v>
      </c>
      <c r="Q23" s="166" t="str">
        <f>IF(Paramétrage!R14=0," ",Paramétrage!R14)</f>
        <v xml:space="preserve"> </v>
      </c>
      <c r="R23" s="166" t="str">
        <f>IF(Paramétrage!S14=0," ",Paramétrage!S14)</f>
        <v xml:space="preserve"> </v>
      </c>
      <c r="S23" s="166" t="str">
        <f>IF(Paramétrage!T14=0," ",Paramétrage!T14)</f>
        <v xml:space="preserve"> </v>
      </c>
      <c r="T23" s="166" t="str">
        <f>IF(Paramétrage!U14=0," ",Paramétrage!U14)</f>
        <v xml:space="preserve"> </v>
      </c>
      <c r="U23" s="166" t="str">
        <f>IF(Paramétrage!V14=0," ",Paramétrage!V14)</f>
        <v xml:space="preserve"> </v>
      </c>
      <c r="V23" s="167" t="str">
        <f>IF(Paramétrage!W14=0," ",Paramétrage!W14)</f>
        <v xml:space="preserve"> </v>
      </c>
      <c r="W23" s="104" t="s">
        <v>47</v>
      </c>
      <c r="X23" s="4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ht="15.6" x14ac:dyDescent="0.3">
      <c r="A24" s="3"/>
      <c r="B24" s="363">
        <v>85.56</v>
      </c>
      <c r="C24" s="364"/>
      <c r="D24" s="365"/>
      <c r="E24" s="152"/>
      <c r="F24" s="160" t="s">
        <v>0</v>
      </c>
      <c r="G24" s="154" t="str">
        <f>G25</f>
        <v xml:space="preserve"> </v>
      </c>
      <c r="H24" s="155" t="str">
        <f>H25</f>
        <v xml:space="preserve"> </v>
      </c>
      <c r="I24" s="156" t="str">
        <f>I25</f>
        <v xml:space="preserve"> </v>
      </c>
      <c r="J24" s="157" t="str">
        <f>IFERROR(VLOOKUP($I24,'Data Brut'!$A$2:$BM$300,7,0),"")</f>
        <v/>
      </c>
      <c r="K24" s="142" t="str">
        <f>IFERROR(VLOOKUP($I24,'Data Brut'!$A$2:BN318,12,0),"")</f>
        <v/>
      </c>
      <c r="L24" s="382" t="e">
        <f t="shared" ref="L24" si="8">ABS(K25-K24)</f>
        <v>#VALUE!</v>
      </c>
      <c r="M24" s="158" t="str">
        <f>IFERROR(VLOOKUP($I24,'Data Brut'!$A$2:BO318,26,0),"")</f>
        <v/>
      </c>
      <c r="N24" s="156" t="str">
        <f>IFERROR(VLOOKUP($I24,'Data Brut'!$A$2:BP318,30,0),"")</f>
        <v/>
      </c>
      <c r="O24" s="156" t="str">
        <f>IFERROR(VLOOKUP($I24,'Data Brut'!$A$2:BQ318,34,0),"")</f>
        <v/>
      </c>
      <c r="P24" s="156" t="str">
        <f>IFERROR(VLOOKUP($I24,'Data Brut'!$A$2:BR318,38,0),"")</f>
        <v/>
      </c>
      <c r="Q24" s="156" t="str">
        <f>IFERROR(VLOOKUP($I24,'Data Brut'!$A$2:BS318,44,0),"")</f>
        <v/>
      </c>
      <c r="R24" s="156" t="str">
        <f>IFERROR(VLOOKUP($I24,'Data Brut'!$A$2:BT318,47,0),"")</f>
        <v/>
      </c>
      <c r="S24" s="156" t="str">
        <f>IFERROR(VLOOKUP($I24,'Data Brut'!$A$2:BU318,53,0),"")</f>
        <v/>
      </c>
      <c r="T24" s="156" t="str">
        <f>IFERROR(VLOOKUP($I24,'Data Brut'!$A$2:BV318,58,0),"")</f>
        <v/>
      </c>
      <c r="U24" s="156" t="str">
        <f>IFERROR(VLOOKUP($I24,'Data Brut'!$A$2:BW318,62,0),"")</f>
        <v/>
      </c>
      <c r="V24" s="159" t="str">
        <f>IFERROR(VLOOKUP($I24,'Data Brut'!$A$2:BX318,65,0),"")</f>
        <v/>
      </c>
      <c r="W24" s="103" t="s">
        <v>48</v>
      </c>
      <c r="X24" s="4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ht="16.2" thickBot="1" x14ac:dyDescent="0.35">
      <c r="A25" s="3"/>
      <c r="B25" s="366"/>
      <c r="C25" s="367"/>
      <c r="D25" s="368"/>
      <c r="E25" s="152"/>
      <c r="F25" s="160"/>
      <c r="G25" s="161" t="str">
        <f>IF(Paramétrage!I15=0," ",Paramétrage!I15)</f>
        <v xml:space="preserve"> </v>
      </c>
      <c r="H25" s="162" t="str">
        <f>IF(Paramétrage!J15=0," ",Paramétrage!J15)</f>
        <v xml:space="preserve"> </v>
      </c>
      <c r="I25" s="163" t="str">
        <f>IF(Paramétrage!K15=0," ",Paramétrage!K15)</f>
        <v xml:space="preserve"> </v>
      </c>
      <c r="J25" s="164" t="str">
        <f>IF(Paramétrage!L15=0," ",Paramétrage!L15)</f>
        <v xml:space="preserve"> </v>
      </c>
      <c r="K25" s="143" t="str">
        <f>IF(Paramétrage!M15=0," ",Paramétrage!M15)</f>
        <v xml:space="preserve"> </v>
      </c>
      <c r="L25" s="383"/>
      <c r="M25" s="165" t="str">
        <f>IF(Paramétrage!N15=0," ",Paramétrage!N15)</f>
        <v xml:space="preserve"> </v>
      </c>
      <c r="N25" s="166" t="str">
        <f>IF(Paramétrage!O15=0," ",Paramétrage!O15)</f>
        <v xml:space="preserve"> </v>
      </c>
      <c r="O25" s="166" t="str">
        <f>IF(Paramétrage!P15=0," ",Paramétrage!P15)</f>
        <v xml:space="preserve"> </v>
      </c>
      <c r="P25" s="166" t="str">
        <f>IF(Paramétrage!Q15=0," ",Paramétrage!Q15)</f>
        <v xml:space="preserve"> </v>
      </c>
      <c r="Q25" s="166" t="str">
        <f>IF(Paramétrage!R15=0," ",Paramétrage!R15)</f>
        <v xml:space="preserve"> </v>
      </c>
      <c r="R25" s="166" t="str">
        <f>IF(Paramétrage!S15=0," ",Paramétrage!S15)</f>
        <v xml:space="preserve"> </v>
      </c>
      <c r="S25" s="166" t="str">
        <f>IF(Paramétrage!T15=0," ",Paramétrage!T15)</f>
        <v xml:space="preserve"> </v>
      </c>
      <c r="T25" s="166" t="str">
        <f>IF(Paramétrage!U15=0," ",Paramétrage!U15)</f>
        <v xml:space="preserve"> </v>
      </c>
      <c r="U25" s="166" t="str">
        <f>IF(Paramétrage!V15=0," ",Paramétrage!V15)</f>
        <v xml:space="preserve"> </v>
      </c>
      <c r="V25" s="167" t="str">
        <f>IF(Paramétrage!W15=0," ",Paramétrage!W15)</f>
        <v xml:space="preserve"> </v>
      </c>
      <c r="W25" s="104" t="s">
        <v>49</v>
      </c>
      <c r="X25" s="4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ht="15.6" x14ac:dyDescent="0.3">
      <c r="A26" s="3"/>
      <c r="B26" s="3"/>
      <c r="C26" s="3"/>
      <c r="D26" s="3"/>
      <c r="E26" s="152"/>
      <c r="F26" s="160" t="s">
        <v>0</v>
      </c>
      <c r="G26" s="154" t="str">
        <f>G27</f>
        <v xml:space="preserve"> </v>
      </c>
      <c r="H26" s="155" t="str">
        <f>H27</f>
        <v xml:space="preserve"> </v>
      </c>
      <c r="I26" s="156" t="str">
        <f>I27</f>
        <v xml:space="preserve"> </v>
      </c>
      <c r="J26" s="157" t="str">
        <f>IFERROR(VLOOKUP($I26,'Data Brut'!$A$2:$BM$300,7,0),"")</f>
        <v/>
      </c>
      <c r="K26" s="142" t="str">
        <f>IFERROR(VLOOKUP($I26,'Data Brut'!$A$2:BN320,12,0),"")</f>
        <v/>
      </c>
      <c r="L26" s="382" t="e">
        <f t="shared" ref="L26" si="9">ABS(K27-K26)</f>
        <v>#VALUE!</v>
      </c>
      <c r="M26" s="158" t="str">
        <f>IFERROR(VLOOKUP($I26,'Data Brut'!$A$2:BO320,26,0),"")</f>
        <v/>
      </c>
      <c r="N26" s="156" t="str">
        <f>IFERROR(VLOOKUP($I26,'Data Brut'!$A$2:BP320,30,0),"")</f>
        <v/>
      </c>
      <c r="O26" s="156" t="str">
        <f>IFERROR(VLOOKUP($I26,'Data Brut'!$A$2:BQ320,34,0),"")</f>
        <v/>
      </c>
      <c r="P26" s="156" t="str">
        <f>IFERROR(VLOOKUP($I26,'Data Brut'!$A$2:BR320,38,0),"")</f>
        <v/>
      </c>
      <c r="Q26" s="156" t="str">
        <f>IFERROR(VLOOKUP($I26,'Data Brut'!$A$2:BS320,44,0),"")</f>
        <v/>
      </c>
      <c r="R26" s="156" t="str">
        <f>IFERROR(VLOOKUP($I26,'Data Brut'!$A$2:BT320,47,0),"")</f>
        <v/>
      </c>
      <c r="S26" s="156" t="str">
        <f>IFERROR(VLOOKUP($I26,'Data Brut'!$A$2:BU320,53,0),"")</f>
        <v/>
      </c>
      <c r="T26" s="156" t="str">
        <f>IFERROR(VLOOKUP($I26,'Data Brut'!$A$2:BV320,58,0),"")</f>
        <v/>
      </c>
      <c r="U26" s="156" t="str">
        <f>IFERROR(VLOOKUP($I26,'Data Brut'!$A$2:BW320,62,0),"")</f>
        <v/>
      </c>
      <c r="V26" s="159" t="str">
        <f>IFERROR(VLOOKUP($I26,'Data Brut'!$A$2:BX320,65,0),"")</f>
        <v/>
      </c>
      <c r="W26" s="103" t="s">
        <v>50</v>
      </c>
      <c r="X26" s="4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ht="16.2" thickBot="1" x14ac:dyDescent="0.35">
      <c r="A27" s="3"/>
      <c r="B27" s="3"/>
      <c r="C27" s="3"/>
      <c r="D27" s="3"/>
      <c r="E27" s="152"/>
      <c r="F27" s="160"/>
      <c r="G27" s="161" t="str">
        <f>IF(Paramétrage!I16=0," ",Paramétrage!I16)</f>
        <v xml:space="preserve"> </v>
      </c>
      <c r="H27" s="162" t="str">
        <f>IF(Paramétrage!J16=0," ",Paramétrage!J16)</f>
        <v xml:space="preserve"> </v>
      </c>
      <c r="I27" s="163" t="str">
        <f>IF(Paramétrage!K16=0," ",Paramétrage!K16)</f>
        <v xml:space="preserve"> </v>
      </c>
      <c r="J27" s="164" t="str">
        <f>IF(Paramétrage!L16=0," ",Paramétrage!L16)</f>
        <v xml:space="preserve"> </v>
      </c>
      <c r="K27" s="143" t="str">
        <f>IF(Paramétrage!M16=0," ",Paramétrage!M16)</f>
        <v xml:space="preserve"> </v>
      </c>
      <c r="L27" s="383"/>
      <c r="M27" s="165" t="str">
        <f>IF(Paramétrage!N16=0," ",Paramétrage!N16)</f>
        <v xml:space="preserve"> </v>
      </c>
      <c r="N27" s="166" t="str">
        <f>IF(Paramétrage!O16=0," ",Paramétrage!O16)</f>
        <v xml:space="preserve"> </v>
      </c>
      <c r="O27" s="166" t="str">
        <f>IF(Paramétrage!P16=0," ",Paramétrage!P16)</f>
        <v xml:space="preserve"> </v>
      </c>
      <c r="P27" s="166" t="str">
        <f>IF(Paramétrage!Q16=0," ",Paramétrage!Q16)</f>
        <v xml:space="preserve"> </v>
      </c>
      <c r="Q27" s="166" t="str">
        <f>IF(Paramétrage!R16=0," ",Paramétrage!R16)</f>
        <v xml:space="preserve"> </v>
      </c>
      <c r="R27" s="166" t="str">
        <f>IF(Paramétrage!S16=0," ",Paramétrage!S16)</f>
        <v xml:space="preserve"> </v>
      </c>
      <c r="S27" s="166" t="str">
        <f>IF(Paramétrage!T16=0," ",Paramétrage!T16)</f>
        <v xml:space="preserve"> </v>
      </c>
      <c r="T27" s="166" t="str">
        <f>IF(Paramétrage!U16=0," ",Paramétrage!U16)</f>
        <v xml:space="preserve"> </v>
      </c>
      <c r="U27" s="166" t="str">
        <f>IF(Paramétrage!V16=0," ",Paramétrage!V16)</f>
        <v xml:space="preserve"> </v>
      </c>
      <c r="V27" s="167" t="str">
        <f>IF(Paramétrage!W16=0," ",Paramétrage!W16)</f>
        <v xml:space="preserve"> </v>
      </c>
      <c r="W27" s="104" t="s">
        <v>51</v>
      </c>
      <c r="X27" s="4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1:35" ht="15.6" x14ac:dyDescent="0.3">
      <c r="A28" s="3"/>
      <c r="B28" s="3"/>
      <c r="C28" s="3"/>
      <c r="D28" s="3"/>
      <c r="E28" s="152"/>
      <c r="F28" s="160" t="s">
        <v>0</v>
      </c>
      <c r="G28" s="154" t="str">
        <f>G29</f>
        <v xml:space="preserve"> </v>
      </c>
      <c r="H28" s="155" t="str">
        <f>H29</f>
        <v xml:space="preserve"> </v>
      </c>
      <c r="I28" s="156" t="str">
        <f>I29</f>
        <v xml:space="preserve"> </v>
      </c>
      <c r="J28" s="157" t="str">
        <f>IFERROR(VLOOKUP($I28,'Data Brut'!$A$2:$BM$300,7,0),"")</f>
        <v/>
      </c>
      <c r="K28" s="142" t="str">
        <f>IFERROR(VLOOKUP($I28,'Data Brut'!$A$2:BN322,12,0),"")</f>
        <v/>
      </c>
      <c r="L28" s="382" t="e">
        <f t="shared" ref="L28" si="10">ABS(K29-K28)</f>
        <v>#VALUE!</v>
      </c>
      <c r="M28" s="158" t="str">
        <f>IFERROR(VLOOKUP($I28,'Data Brut'!$A$2:BO322,26,0),"")</f>
        <v/>
      </c>
      <c r="N28" s="156" t="str">
        <f>IFERROR(VLOOKUP($I28,'Data Brut'!$A$2:BP322,30,0),"")</f>
        <v/>
      </c>
      <c r="O28" s="156" t="str">
        <f>IFERROR(VLOOKUP($I28,'Data Brut'!$A$2:BQ322,34,0),"")</f>
        <v/>
      </c>
      <c r="P28" s="156" t="str">
        <f>IFERROR(VLOOKUP($I28,'Data Brut'!$A$2:BR322,38,0),"")</f>
        <v/>
      </c>
      <c r="Q28" s="156" t="str">
        <f>IFERROR(VLOOKUP($I28,'Data Brut'!$A$2:BS322,44,0),"")</f>
        <v/>
      </c>
      <c r="R28" s="156" t="str">
        <f>IFERROR(VLOOKUP($I28,'Data Brut'!$A$2:BT322,47,0),"")</f>
        <v/>
      </c>
      <c r="S28" s="156" t="str">
        <f>IFERROR(VLOOKUP($I28,'Data Brut'!$A$2:BU322,53,0),"")</f>
        <v/>
      </c>
      <c r="T28" s="156" t="str">
        <f>IFERROR(VLOOKUP($I28,'Data Brut'!$A$2:BV322,58,0),"")</f>
        <v/>
      </c>
      <c r="U28" s="156" t="str">
        <f>IFERROR(VLOOKUP($I28,'Data Brut'!$A$2:BW322,62,0),"")</f>
        <v/>
      </c>
      <c r="V28" s="159" t="str">
        <f>IFERROR(VLOOKUP($I28,'Data Brut'!$A$2:BX322,65,0),"")</f>
        <v/>
      </c>
      <c r="W28" s="103" t="s">
        <v>52</v>
      </c>
      <c r="X28" s="4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ht="16.2" thickBot="1" x14ac:dyDescent="0.35">
      <c r="A29" s="3"/>
      <c r="B29" s="3"/>
      <c r="C29" s="3"/>
      <c r="D29" s="3"/>
      <c r="E29" s="152"/>
      <c r="F29" s="160"/>
      <c r="G29" s="161" t="str">
        <f>IF(Paramétrage!I17=0," ",Paramétrage!I17)</f>
        <v xml:space="preserve"> </v>
      </c>
      <c r="H29" s="162" t="str">
        <f>IF(Paramétrage!J17=0," ",Paramétrage!J17)</f>
        <v xml:space="preserve"> </v>
      </c>
      <c r="I29" s="163" t="str">
        <f>IF(Paramétrage!K17=0," ",Paramétrage!K17)</f>
        <v xml:space="preserve"> </v>
      </c>
      <c r="J29" s="164" t="str">
        <f>IF(Paramétrage!L17=0," ",Paramétrage!L17)</f>
        <v xml:space="preserve"> </v>
      </c>
      <c r="K29" s="143" t="str">
        <f>IF(Paramétrage!M17=0," ",Paramétrage!M17)</f>
        <v xml:space="preserve"> </v>
      </c>
      <c r="L29" s="383"/>
      <c r="M29" s="165" t="str">
        <f>IF(Paramétrage!N17=0," ",Paramétrage!N17)</f>
        <v xml:space="preserve"> </v>
      </c>
      <c r="N29" s="166" t="str">
        <f>IF(Paramétrage!O17=0," ",Paramétrage!O17)</f>
        <v xml:space="preserve"> </v>
      </c>
      <c r="O29" s="166" t="str">
        <f>IF(Paramétrage!P17=0," ",Paramétrage!P17)</f>
        <v xml:space="preserve"> </v>
      </c>
      <c r="P29" s="166" t="str">
        <f>IF(Paramétrage!Q17=0," ",Paramétrage!Q17)</f>
        <v xml:space="preserve"> </v>
      </c>
      <c r="Q29" s="166" t="str">
        <f>IF(Paramétrage!R17=0," ",Paramétrage!R17)</f>
        <v xml:space="preserve"> </v>
      </c>
      <c r="R29" s="166" t="str">
        <f>IF(Paramétrage!S17=0," ",Paramétrage!S17)</f>
        <v xml:space="preserve"> </v>
      </c>
      <c r="S29" s="166" t="str">
        <f>IF(Paramétrage!T17=0," ",Paramétrage!T17)</f>
        <v xml:space="preserve"> </v>
      </c>
      <c r="T29" s="166" t="str">
        <f>IF(Paramétrage!U17=0," ",Paramétrage!U17)</f>
        <v xml:space="preserve"> </v>
      </c>
      <c r="U29" s="166" t="str">
        <f>IF(Paramétrage!V17=0," ",Paramétrage!V17)</f>
        <v xml:space="preserve"> </v>
      </c>
      <c r="V29" s="167" t="str">
        <f>IF(Paramétrage!W17=0," ",Paramétrage!W17)</f>
        <v xml:space="preserve"> </v>
      </c>
      <c r="W29" s="104" t="s">
        <v>53</v>
      </c>
      <c r="X29" s="4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1:35" ht="15.6" x14ac:dyDescent="0.3">
      <c r="A30" s="3"/>
      <c r="B30" s="3"/>
      <c r="C30" s="3"/>
      <c r="D30" s="3"/>
      <c r="E30" s="152"/>
      <c r="F30" s="160" t="s">
        <v>0</v>
      </c>
      <c r="G30" s="154" t="str">
        <f>G31</f>
        <v xml:space="preserve"> </v>
      </c>
      <c r="H30" s="155" t="str">
        <f>H31</f>
        <v xml:space="preserve"> </v>
      </c>
      <c r="I30" s="156" t="str">
        <f>I31</f>
        <v xml:space="preserve"> </v>
      </c>
      <c r="J30" s="157" t="str">
        <f>IFERROR(VLOOKUP($I30,'Data Brut'!$A$2:$BM$300,7,0),"")</f>
        <v/>
      </c>
      <c r="K30" s="142" t="str">
        <f>IFERROR(VLOOKUP($I30,'Data Brut'!$A$2:BN324,12,0),"")</f>
        <v/>
      </c>
      <c r="L30" s="382" t="e">
        <f t="shared" ref="L30" si="11">ABS(K31-K30)</f>
        <v>#VALUE!</v>
      </c>
      <c r="M30" s="158" t="str">
        <f>IFERROR(VLOOKUP($I30,'Data Brut'!$A$2:BO324,26,0),"")</f>
        <v/>
      </c>
      <c r="N30" s="156" t="str">
        <f>IFERROR(VLOOKUP($I30,'Data Brut'!$A$2:BP324,30,0),"")</f>
        <v/>
      </c>
      <c r="O30" s="156" t="str">
        <f>IFERROR(VLOOKUP($I30,'Data Brut'!$A$2:BQ324,34,0),"")</f>
        <v/>
      </c>
      <c r="P30" s="156" t="str">
        <f>IFERROR(VLOOKUP($I30,'Data Brut'!$A$2:BR324,38,0),"")</f>
        <v/>
      </c>
      <c r="Q30" s="156" t="str">
        <f>IFERROR(VLOOKUP($I30,'Data Brut'!$A$2:BS324,44,0),"")</f>
        <v/>
      </c>
      <c r="R30" s="156" t="str">
        <f>IFERROR(VLOOKUP($I30,'Data Brut'!$A$2:BT324,47,0),"")</f>
        <v/>
      </c>
      <c r="S30" s="156" t="str">
        <f>IFERROR(VLOOKUP($I30,'Data Brut'!$A$2:BU324,53,0),"")</f>
        <v/>
      </c>
      <c r="T30" s="156" t="str">
        <f>IFERROR(VLOOKUP($I30,'Data Brut'!$A$2:BV324,58,0),"")</f>
        <v/>
      </c>
      <c r="U30" s="156" t="str">
        <f>IFERROR(VLOOKUP($I30,'Data Brut'!$A$2:BW324,62,0),"")</f>
        <v/>
      </c>
      <c r="V30" s="159" t="str">
        <f>IFERROR(VLOOKUP($I30,'Data Brut'!$A$2:BX324,65,0),"")</f>
        <v/>
      </c>
      <c r="W30" s="103" t="s">
        <v>54</v>
      </c>
      <c r="X30" s="4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5" ht="16.2" thickBot="1" x14ac:dyDescent="0.35">
      <c r="A31" s="3"/>
      <c r="B31" s="3"/>
      <c r="C31" s="3"/>
      <c r="D31" s="3"/>
      <c r="E31" s="152"/>
      <c r="F31" s="160"/>
      <c r="G31" s="161" t="str">
        <f>IF(Paramétrage!I18=0," ",Paramétrage!I18)</f>
        <v xml:space="preserve"> </v>
      </c>
      <c r="H31" s="162" t="str">
        <f>IF(Paramétrage!J18=0," ",Paramétrage!J18)</f>
        <v xml:space="preserve"> </v>
      </c>
      <c r="I31" s="163" t="str">
        <f>IF(Paramétrage!K18=0," ",Paramétrage!K18)</f>
        <v xml:space="preserve"> </v>
      </c>
      <c r="J31" s="164" t="str">
        <f>IF(Paramétrage!L18=0," ",Paramétrage!L18)</f>
        <v xml:space="preserve"> </v>
      </c>
      <c r="K31" s="143" t="str">
        <f>IF(Paramétrage!M18=0," ",Paramétrage!M18)</f>
        <v xml:space="preserve"> </v>
      </c>
      <c r="L31" s="383"/>
      <c r="M31" s="165" t="str">
        <f>IF(Paramétrage!N18=0," ",Paramétrage!N18)</f>
        <v xml:space="preserve"> </v>
      </c>
      <c r="N31" s="166" t="str">
        <f>IF(Paramétrage!O18=0," ",Paramétrage!O18)</f>
        <v xml:space="preserve"> </v>
      </c>
      <c r="O31" s="166" t="str">
        <f>IF(Paramétrage!P18=0," ",Paramétrage!P18)</f>
        <v xml:space="preserve"> </v>
      </c>
      <c r="P31" s="166" t="str">
        <f>IF(Paramétrage!Q18=0," ",Paramétrage!Q18)</f>
        <v xml:space="preserve"> </v>
      </c>
      <c r="Q31" s="166" t="str">
        <f>IF(Paramétrage!R18=0," ",Paramétrage!R18)</f>
        <v xml:space="preserve"> </v>
      </c>
      <c r="R31" s="166" t="str">
        <f>IF(Paramétrage!S18=0," ",Paramétrage!S18)</f>
        <v xml:space="preserve"> </v>
      </c>
      <c r="S31" s="166" t="str">
        <f>IF(Paramétrage!T18=0," ",Paramétrage!T18)</f>
        <v xml:space="preserve"> </v>
      </c>
      <c r="T31" s="166" t="str">
        <f>IF(Paramétrage!U18=0," ",Paramétrage!U18)</f>
        <v xml:space="preserve"> </v>
      </c>
      <c r="U31" s="166" t="str">
        <f>IF(Paramétrage!V18=0," ",Paramétrage!V18)</f>
        <v xml:space="preserve"> </v>
      </c>
      <c r="V31" s="167" t="str">
        <f>IF(Paramétrage!W18=0," ",Paramétrage!W18)</f>
        <v xml:space="preserve"> </v>
      </c>
      <c r="W31" s="104" t="s">
        <v>55</v>
      </c>
      <c r="X31" s="4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1:35" ht="15.6" x14ac:dyDescent="0.3">
      <c r="A32" s="3"/>
      <c r="B32" s="3"/>
      <c r="C32" s="3"/>
      <c r="D32" s="3"/>
      <c r="E32" s="152"/>
      <c r="F32" s="160" t="s">
        <v>0</v>
      </c>
      <c r="G32" s="154" t="str">
        <f>G33</f>
        <v xml:space="preserve"> </v>
      </c>
      <c r="H32" s="155" t="str">
        <f>H33</f>
        <v xml:space="preserve"> </v>
      </c>
      <c r="I32" s="156" t="str">
        <f>I33</f>
        <v xml:space="preserve"> </v>
      </c>
      <c r="J32" s="157" t="str">
        <f>IFERROR(VLOOKUP($I32,'Data Brut'!$A$2:$BM$300,7,0),"")</f>
        <v/>
      </c>
      <c r="K32" s="142" t="str">
        <f>IFERROR(VLOOKUP($I32,'Data Brut'!$A$2:BN326,12,0),"")</f>
        <v/>
      </c>
      <c r="L32" s="382" t="e">
        <f t="shared" ref="L32" si="12">ABS(K33-K32)</f>
        <v>#VALUE!</v>
      </c>
      <c r="M32" s="158" t="str">
        <f>IFERROR(VLOOKUP($I32,'Data Brut'!$A$2:BO326,26,0),"")</f>
        <v/>
      </c>
      <c r="N32" s="156" t="str">
        <f>IFERROR(VLOOKUP($I32,'Data Brut'!$A$2:BP326,30,0),"")</f>
        <v/>
      </c>
      <c r="O32" s="156" t="str">
        <f>IFERROR(VLOOKUP($I32,'Data Brut'!$A$2:BQ326,34,0),"")</f>
        <v/>
      </c>
      <c r="P32" s="156" t="str">
        <f>IFERROR(VLOOKUP($I32,'Data Brut'!$A$2:BR326,38,0),"")</f>
        <v/>
      </c>
      <c r="Q32" s="156" t="str">
        <f>IFERROR(VLOOKUP($I32,'Data Brut'!$A$2:BS326,44,0),"")</f>
        <v/>
      </c>
      <c r="R32" s="156" t="str">
        <f>IFERROR(VLOOKUP($I32,'Data Brut'!$A$2:BT326,47,0),"")</f>
        <v/>
      </c>
      <c r="S32" s="156" t="str">
        <f>IFERROR(VLOOKUP($I32,'Data Brut'!$A$2:BU326,53,0),"")</f>
        <v/>
      </c>
      <c r="T32" s="156" t="str">
        <f>IFERROR(VLOOKUP($I32,'Data Brut'!$A$2:BV326,58,0),"")</f>
        <v/>
      </c>
      <c r="U32" s="156" t="str">
        <f>IFERROR(VLOOKUP($I32,'Data Brut'!$A$2:BW326,62,0),"")</f>
        <v/>
      </c>
      <c r="V32" s="159" t="str">
        <f>IFERROR(VLOOKUP($I32,'Data Brut'!$A$2:BX326,65,0),"")</f>
        <v/>
      </c>
      <c r="W32" s="103" t="s">
        <v>56</v>
      </c>
      <c r="X32" s="4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1:35" ht="16.2" thickBot="1" x14ac:dyDescent="0.35">
      <c r="A33" s="3"/>
      <c r="B33" s="3"/>
      <c r="C33" s="3"/>
      <c r="D33" s="3"/>
      <c r="E33" s="152"/>
      <c r="F33" s="160"/>
      <c r="G33" s="161" t="str">
        <f>IF(Paramétrage!I19=0," ",Paramétrage!I19)</f>
        <v xml:space="preserve"> </v>
      </c>
      <c r="H33" s="162" t="str">
        <f>IF(Paramétrage!J19=0," ",Paramétrage!J19)</f>
        <v xml:space="preserve"> </v>
      </c>
      <c r="I33" s="163" t="str">
        <f>IF(Paramétrage!K19=0," ",Paramétrage!K19)</f>
        <v xml:space="preserve"> </v>
      </c>
      <c r="J33" s="164" t="str">
        <f>IF(Paramétrage!L19=0," ",Paramétrage!L19)</f>
        <v xml:space="preserve"> </v>
      </c>
      <c r="K33" s="143" t="str">
        <f>IF(Paramétrage!M19=0," ",Paramétrage!M19)</f>
        <v xml:space="preserve"> </v>
      </c>
      <c r="L33" s="383"/>
      <c r="M33" s="165" t="str">
        <f>IF(Paramétrage!N19=0," ",Paramétrage!N19)</f>
        <v xml:space="preserve"> </v>
      </c>
      <c r="N33" s="166" t="str">
        <f>IF(Paramétrage!O19=0," ",Paramétrage!O19)</f>
        <v xml:space="preserve"> </v>
      </c>
      <c r="O33" s="166" t="str">
        <f>IF(Paramétrage!P19=0," ",Paramétrage!P19)</f>
        <v xml:space="preserve"> </v>
      </c>
      <c r="P33" s="166" t="str">
        <f>IF(Paramétrage!Q19=0," ",Paramétrage!Q19)</f>
        <v xml:space="preserve"> </v>
      </c>
      <c r="Q33" s="166" t="str">
        <f>IF(Paramétrage!R19=0," ",Paramétrage!R19)</f>
        <v xml:space="preserve"> </v>
      </c>
      <c r="R33" s="166" t="str">
        <f>IF(Paramétrage!S19=0," ",Paramétrage!S19)</f>
        <v xml:space="preserve"> </v>
      </c>
      <c r="S33" s="166" t="str">
        <f>IF(Paramétrage!T19=0," ",Paramétrage!T19)</f>
        <v xml:space="preserve"> </v>
      </c>
      <c r="T33" s="166" t="str">
        <f>IF(Paramétrage!U19=0," ",Paramétrage!U19)</f>
        <v xml:space="preserve"> </v>
      </c>
      <c r="U33" s="166" t="str">
        <f>IF(Paramétrage!V19=0," ",Paramétrage!V19)</f>
        <v xml:space="preserve"> </v>
      </c>
      <c r="V33" s="167" t="str">
        <f>IF(Paramétrage!W19=0," ",Paramétrage!W19)</f>
        <v xml:space="preserve"> </v>
      </c>
      <c r="W33" s="104" t="s">
        <v>57</v>
      </c>
      <c r="X33" s="4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ht="15.6" x14ac:dyDescent="0.3">
      <c r="A34" s="3"/>
      <c r="B34" s="3"/>
      <c r="C34" s="3"/>
      <c r="D34" s="3"/>
      <c r="E34" s="152"/>
      <c r="F34" s="160" t="s">
        <v>0</v>
      </c>
      <c r="G34" s="154" t="str">
        <f>G35</f>
        <v xml:space="preserve"> </v>
      </c>
      <c r="H34" s="155" t="str">
        <f>H35</f>
        <v xml:space="preserve"> </v>
      </c>
      <c r="I34" s="156" t="str">
        <f>I35</f>
        <v xml:space="preserve"> </v>
      </c>
      <c r="J34" s="157" t="str">
        <f>IFERROR(VLOOKUP($I34,'Data Brut'!$A$2:$BM$300,7,0),"")</f>
        <v/>
      </c>
      <c r="K34" s="142" t="str">
        <f>IFERROR(VLOOKUP($I34,'Data Brut'!$A$2:BN328,12,0),"")</f>
        <v/>
      </c>
      <c r="L34" s="382" t="e">
        <f t="shared" ref="L34" si="13">ABS(K35-K34)</f>
        <v>#VALUE!</v>
      </c>
      <c r="M34" s="158" t="str">
        <f>IFERROR(VLOOKUP($I34,'Data Brut'!$A$2:BO328,26,0),"")</f>
        <v/>
      </c>
      <c r="N34" s="156" t="str">
        <f>IFERROR(VLOOKUP($I34,'Data Brut'!$A$2:BP328,30,0),"")</f>
        <v/>
      </c>
      <c r="O34" s="156" t="str">
        <f>IFERROR(VLOOKUP($I34,'Data Brut'!$A$2:BQ328,34,0),"")</f>
        <v/>
      </c>
      <c r="P34" s="156" t="str">
        <f>IFERROR(VLOOKUP($I34,'Data Brut'!$A$2:BR328,38,0),"")</f>
        <v/>
      </c>
      <c r="Q34" s="156" t="str">
        <f>IFERROR(VLOOKUP($I34,'Data Brut'!$A$2:BS328,44,0),"")</f>
        <v/>
      </c>
      <c r="R34" s="156" t="str">
        <f>IFERROR(VLOOKUP($I34,'Data Brut'!$A$2:BT328,47,0),"")</f>
        <v/>
      </c>
      <c r="S34" s="156" t="str">
        <f>IFERROR(VLOOKUP($I34,'Data Brut'!$A$2:BU328,53,0),"")</f>
        <v/>
      </c>
      <c r="T34" s="156" t="str">
        <f>IFERROR(VLOOKUP($I34,'Data Brut'!$A$2:BV328,58,0),"")</f>
        <v/>
      </c>
      <c r="U34" s="156" t="str">
        <f>IFERROR(VLOOKUP($I34,'Data Brut'!$A$2:BW328,62,0),"")</f>
        <v/>
      </c>
      <c r="V34" s="159" t="str">
        <f>IFERROR(VLOOKUP($I34,'Data Brut'!$A$2:BX328,65,0),"")</f>
        <v/>
      </c>
      <c r="W34" s="103" t="s">
        <v>58</v>
      </c>
      <c r="X34" s="4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1:35" ht="16.2" thickBot="1" x14ac:dyDescent="0.35">
      <c r="A35" s="3"/>
      <c r="B35" s="3"/>
      <c r="C35" s="3"/>
      <c r="D35" s="3"/>
      <c r="E35" s="152"/>
      <c r="F35" s="160"/>
      <c r="G35" s="161" t="str">
        <f>IF(Paramétrage!I20=0," ",Paramétrage!I20)</f>
        <v xml:space="preserve"> </v>
      </c>
      <c r="H35" s="162" t="str">
        <f>IF(Paramétrage!J20=0," ",Paramétrage!J20)</f>
        <v xml:space="preserve"> </v>
      </c>
      <c r="I35" s="163" t="str">
        <f>IF(Paramétrage!K20=0," ",Paramétrage!K20)</f>
        <v xml:space="preserve"> </v>
      </c>
      <c r="J35" s="164" t="str">
        <f>IF(Paramétrage!L20=0," ",Paramétrage!L20)</f>
        <v xml:space="preserve"> </v>
      </c>
      <c r="K35" s="143" t="str">
        <f>IF(Paramétrage!M20=0," ",Paramétrage!M20)</f>
        <v xml:space="preserve"> </v>
      </c>
      <c r="L35" s="383"/>
      <c r="M35" s="165" t="str">
        <f>IF(Paramétrage!N20=0," ",Paramétrage!N20)</f>
        <v xml:space="preserve"> </v>
      </c>
      <c r="N35" s="166" t="str">
        <f>IF(Paramétrage!O20=0," ",Paramétrage!O20)</f>
        <v xml:space="preserve"> </v>
      </c>
      <c r="O35" s="166" t="str">
        <f>IF(Paramétrage!P20=0," ",Paramétrage!P20)</f>
        <v xml:space="preserve"> </v>
      </c>
      <c r="P35" s="166" t="str">
        <f>IF(Paramétrage!Q20=0," ",Paramétrage!Q20)</f>
        <v xml:space="preserve"> </v>
      </c>
      <c r="Q35" s="166" t="str">
        <f>IF(Paramétrage!R20=0," ",Paramétrage!R20)</f>
        <v xml:space="preserve"> </v>
      </c>
      <c r="R35" s="166" t="str">
        <f>IF(Paramétrage!S20=0," ",Paramétrage!S20)</f>
        <v xml:space="preserve"> </v>
      </c>
      <c r="S35" s="166" t="str">
        <f>IF(Paramétrage!T20=0," ",Paramétrage!T20)</f>
        <v xml:space="preserve"> </v>
      </c>
      <c r="T35" s="166" t="str">
        <f>IF(Paramétrage!U20=0," ",Paramétrage!U20)</f>
        <v xml:space="preserve"> </v>
      </c>
      <c r="U35" s="166" t="str">
        <f>IF(Paramétrage!V20=0," ",Paramétrage!V20)</f>
        <v xml:space="preserve"> </v>
      </c>
      <c r="V35" s="167" t="str">
        <f>IF(Paramétrage!W20=0," ",Paramétrage!W20)</f>
        <v xml:space="preserve"> </v>
      </c>
      <c r="W35" s="104" t="s">
        <v>59</v>
      </c>
      <c r="X35" s="4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1:35" ht="15.6" x14ac:dyDescent="0.3">
      <c r="A36" s="3"/>
      <c r="B36" s="3"/>
      <c r="C36" s="3"/>
      <c r="D36" s="3"/>
      <c r="E36" s="152"/>
      <c r="F36" s="160" t="s">
        <v>0</v>
      </c>
      <c r="G36" s="154" t="str">
        <f>G37</f>
        <v xml:space="preserve"> </v>
      </c>
      <c r="H36" s="155" t="str">
        <f>H37</f>
        <v xml:space="preserve"> </v>
      </c>
      <c r="I36" s="156" t="str">
        <f>I37</f>
        <v xml:space="preserve"> </v>
      </c>
      <c r="J36" s="157" t="str">
        <f>IFERROR(VLOOKUP($I36,'Data Brut'!$A$2:$BM$300,7,0),"")</f>
        <v/>
      </c>
      <c r="K36" s="142" t="str">
        <f>IFERROR(VLOOKUP($I36,'Data Brut'!$A$2:BN330,12,0),"")</f>
        <v/>
      </c>
      <c r="L36" s="382" t="e">
        <f t="shared" ref="L36" si="14">ABS(K37-K36)</f>
        <v>#VALUE!</v>
      </c>
      <c r="M36" s="158" t="str">
        <f>IFERROR(VLOOKUP($I36,'Data Brut'!$A$2:BO330,26,0),"")</f>
        <v/>
      </c>
      <c r="N36" s="156" t="str">
        <f>IFERROR(VLOOKUP($I36,'Data Brut'!$A$2:BP330,30,0),"")</f>
        <v/>
      </c>
      <c r="O36" s="156" t="str">
        <f>IFERROR(VLOOKUP($I36,'Data Brut'!$A$2:BQ330,34,0),"")</f>
        <v/>
      </c>
      <c r="P36" s="156" t="str">
        <f>IFERROR(VLOOKUP($I36,'Data Brut'!$A$2:BR330,38,0),"")</f>
        <v/>
      </c>
      <c r="Q36" s="156" t="str">
        <f>IFERROR(VLOOKUP($I36,'Data Brut'!$A$2:BS330,44,0),"")</f>
        <v/>
      </c>
      <c r="R36" s="156" t="str">
        <f>IFERROR(VLOOKUP($I36,'Data Brut'!$A$2:BT330,47,0),"")</f>
        <v/>
      </c>
      <c r="S36" s="156" t="str">
        <f>IFERROR(VLOOKUP($I36,'Data Brut'!$A$2:BU330,53,0),"")</f>
        <v/>
      </c>
      <c r="T36" s="156" t="str">
        <f>IFERROR(VLOOKUP($I36,'Data Brut'!$A$2:BV330,58,0),"")</f>
        <v/>
      </c>
      <c r="U36" s="156" t="str">
        <f>IFERROR(VLOOKUP($I36,'Data Brut'!$A$2:BW330,62,0),"")</f>
        <v/>
      </c>
      <c r="V36" s="159" t="str">
        <f>IFERROR(VLOOKUP($I36,'Data Brut'!$A$2:BX330,65,0),"")</f>
        <v/>
      </c>
      <c r="W36" s="103" t="s">
        <v>60</v>
      </c>
      <c r="X36" s="4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1:35" ht="16.2" thickBot="1" x14ac:dyDescent="0.35">
      <c r="A37" s="3"/>
      <c r="B37" s="3"/>
      <c r="C37" s="3"/>
      <c r="D37" s="3"/>
      <c r="E37" s="152"/>
      <c r="F37" s="160"/>
      <c r="G37" s="161" t="str">
        <f>IF(Paramétrage!I21=0," ",Paramétrage!I21)</f>
        <v xml:space="preserve"> </v>
      </c>
      <c r="H37" s="162" t="str">
        <f>IF(Paramétrage!J21=0," ",Paramétrage!J21)</f>
        <v xml:space="preserve"> </v>
      </c>
      <c r="I37" s="163" t="str">
        <f>IF(Paramétrage!K21=0," ",Paramétrage!K21)</f>
        <v xml:space="preserve"> </v>
      </c>
      <c r="J37" s="164" t="str">
        <f>IF(Paramétrage!L21=0," ",Paramétrage!L21)</f>
        <v xml:space="preserve"> </v>
      </c>
      <c r="K37" s="143" t="str">
        <f>IF(Paramétrage!M21=0," ",Paramétrage!M21)</f>
        <v xml:space="preserve"> </v>
      </c>
      <c r="L37" s="383"/>
      <c r="M37" s="165" t="str">
        <f>IF(Paramétrage!N21=0," ",Paramétrage!N21)</f>
        <v xml:space="preserve"> </v>
      </c>
      <c r="N37" s="166" t="str">
        <f>IF(Paramétrage!O21=0," ",Paramétrage!O21)</f>
        <v xml:space="preserve"> </v>
      </c>
      <c r="O37" s="166" t="str">
        <f>IF(Paramétrage!P21=0," ",Paramétrage!P21)</f>
        <v xml:space="preserve"> </v>
      </c>
      <c r="P37" s="166" t="str">
        <f>IF(Paramétrage!Q21=0," ",Paramétrage!Q21)</f>
        <v xml:space="preserve"> </v>
      </c>
      <c r="Q37" s="166" t="str">
        <f>IF(Paramétrage!R21=0," ",Paramétrage!R21)</f>
        <v xml:space="preserve"> </v>
      </c>
      <c r="R37" s="166" t="str">
        <f>IF(Paramétrage!S21=0," ",Paramétrage!S21)</f>
        <v xml:space="preserve"> </v>
      </c>
      <c r="S37" s="166" t="str">
        <f>IF(Paramétrage!T21=0," ",Paramétrage!T21)</f>
        <v xml:space="preserve"> </v>
      </c>
      <c r="T37" s="166" t="str">
        <f>IF(Paramétrage!U21=0," ",Paramétrage!U21)</f>
        <v xml:space="preserve"> </v>
      </c>
      <c r="U37" s="166" t="str">
        <f>IF(Paramétrage!V21=0," ",Paramétrage!V21)</f>
        <v xml:space="preserve"> </v>
      </c>
      <c r="V37" s="167" t="str">
        <f>IF(Paramétrage!W21=0," ",Paramétrage!W21)</f>
        <v xml:space="preserve"> </v>
      </c>
      <c r="W37" s="104" t="s">
        <v>61</v>
      </c>
      <c r="X37" s="4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ht="15.6" x14ac:dyDescent="0.3">
      <c r="A38" s="3"/>
      <c r="B38" s="3"/>
      <c r="C38" s="3"/>
      <c r="D38" s="3"/>
      <c r="E38" s="152"/>
      <c r="F38" s="160" t="s">
        <v>0</v>
      </c>
      <c r="G38" s="154" t="str">
        <f>G39</f>
        <v xml:space="preserve"> </v>
      </c>
      <c r="H38" s="155" t="str">
        <f>H39</f>
        <v xml:space="preserve"> </v>
      </c>
      <c r="I38" s="156" t="str">
        <f>I39</f>
        <v xml:space="preserve"> </v>
      </c>
      <c r="J38" s="157" t="str">
        <f>IFERROR(VLOOKUP($I38,'Data Brut'!$A$2:$BM$300,7,0),"")</f>
        <v/>
      </c>
      <c r="K38" s="142" t="str">
        <f>IFERROR(VLOOKUP($I38,'Data Brut'!$A$2:BN332,12,0),"")</f>
        <v/>
      </c>
      <c r="L38" s="382" t="e">
        <f t="shared" ref="L38" si="15">ABS(K39-K38)</f>
        <v>#VALUE!</v>
      </c>
      <c r="M38" s="158" t="str">
        <f>IFERROR(VLOOKUP($I38,'Data Brut'!$A$2:BO332,26,0),"")</f>
        <v/>
      </c>
      <c r="N38" s="156" t="str">
        <f>IFERROR(VLOOKUP($I38,'Data Brut'!$A$2:BP332,30,0),"")</f>
        <v/>
      </c>
      <c r="O38" s="156" t="str">
        <f>IFERROR(VLOOKUP($I38,'Data Brut'!$A$2:BQ332,34,0),"")</f>
        <v/>
      </c>
      <c r="P38" s="156" t="str">
        <f>IFERROR(VLOOKUP($I38,'Data Brut'!$A$2:BR332,38,0),"")</f>
        <v/>
      </c>
      <c r="Q38" s="156" t="str">
        <f>IFERROR(VLOOKUP($I38,'Data Brut'!$A$2:BS332,44,0),"")</f>
        <v/>
      </c>
      <c r="R38" s="156" t="str">
        <f>IFERROR(VLOOKUP($I38,'Data Brut'!$A$2:BT332,47,0),"")</f>
        <v/>
      </c>
      <c r="S38" s="156" t="str">
        <f>IFERROR(VLOOKUP($I38,'Data Brut'!$A$2:BU332,53,0),"")</f>
        <v/>
      </c>
      <c r="T38" s="156" t="str">
        <f>IFERROR(VLOOKUP($I38,'Data Brut'!$A$2:BV332,58,0),"")</f>
        <v/>
      </c>
      <c r="U38" s="156" t="str">
        <f>IFERROR(VLOOKUP($I38,'Data Brut'!$A$2:BW332,62,0),"")</f>
        <v/>
      </c>
      <c r="V38" s="159" t="str">
        <f>IFERROR(VLOOKUP($I38,'Data Brut'!$A$2:BX332,65,0),"")</f>
        <v/>
      </c>
      <c r="W38" s="103" t="s">
        <v>62</v>
      </c>
      <c r="X38" s="4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ht="16.2" thickBot="1" x14ac:dyDescent="0.35">
      <c r="A39" s="3"/>
      <c r="B39" s="3"/>
      <c r="C39" s="3"/>
      <c r="D39" s="3"/>
      <c r="E39" s="152"/>
      <c r="F39" s="168"/>
      <c r="G39" s="161" t="str">
        <f>IF(Paramétrage!I22=0," ",Paramétrage!I22)</f>
        <v xml:space="preserve"> </v>
      </c>
      <c r="H39" s="162" t="str">
        <f>IF(Paramétrage!J22=0," ",Paramétrage!J22)</f>
        <v xml:space="preserve"> </v>
      </c>
      <c r="I39" s="163" t="str">
        <f>IF(Paramétrage!K22=0," ",Paramétrage!K22)</f>
        <v xml:space="preserve"> </v>
      </c>
      <c r="J39" s="164" t="str">
        <f>IF(Paramétrage!L22=0," ",Paramétrage!L22)</f>
        <v xml:space="preserve"> </v>
      </c>
      <c r="K39" s="143" t="str">
        <f>IF(Paramétrage!M22=0," ",Paramétrage!M22)</f>
        <v xml:space="preserve"> </v>
      </c>
      <c r="L39" s="383"/>
      <c r="M39" s="165" t="str">
        <f>IF(Paramétrage!N22=0," ",Paramétrage!N22)</f>
        <v xml:space="preserve"> </v>
      </c>
      <c r="N39" s="166" t="str">
        <f>IF(Paramétrage!O22=0," ",Paramétrage!O22)</f>
        <v xml:space="preserve"> </v>
      </c>
      <c r="O39" s="166" t="str">
        <f>IF(Paramétrage!P22=0," ",Paramétrage!P22)</f>
        <v xml:space="preserve"> </v>
      </c>
      <c r="P39" s="166" t="str">
        <f>IF(Paramétrage!Q22=0," ",Paramétrage!Q22)</f>
        <v xml:space="preserve"> </v>
      </c>
      <c r="Q39" s="166" t="str">
        <f>IF(Paramétrage!R22=0," ",Paramétrage!R22)</f>
        <v xml:space="preserve"> </v>
      </c>
      <c r="R39" s="166" t="str">
        <f>IF(Paramétrage!S22=0," ",Paramétrage!S22)</f>
        <v xml:space="preserve"> </v>
      </c>
      <c r="S39" s="166" t="str">
        <f>IF(Paramétrage!T22=0," ",Paramétrage!T22)</f>
        <v xml:space="preserve"> </v>
      </c>
      <c r="T39" s="166" t="str">
        <f>IF(Paramétrage!U22=0," ",Paramétrage!U22)</f>
        <v xml:space="preserve"> </v>
      </c>
      <c r="U39" s="166" t="str">
        <f>IF(Paramétrage!V22=0," ",Paramétrage!V22)</f>
        <v xml:space="preserve"> </v>
      </c>
      <c r="V39" s="167" t="str">
        <f>IF(Paramétrage!W22=0," ",Paramétrage!W22)</f>
        <v xml:space="preserve"> </v>
      </c>
      <c r="W39" s="104" t="s">
        <v>63</v>
      </c>
      <c r="X39" s="4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 ht="15.6" x14ac:dyDescent="0.3">
      <c r="A40" s="3"/>
      <c r="B40" s="3"/>
      <c r="C40" s="3"/>
      <c r="D40" s="3"/>
      <c r="E40" s="152"/>
      <c r="F40" s="169" t="s">
        <v>6</v>
      </c>
      <c r="G40" s="170" t="str">
        <f>G41</f>
        <v xml:space="preserve"> </v>
      </c>
      <c r="H40" s="171" t="str">
        <f>H41</f>
        <v xml:space="preserve"> </v>
      </c>
      <c r="I40" s="172" t="str">
        <f>I41</f>
        <v xml:space="preserve"> </v>
      </c>
      <c r="J40" s="173" t="str">
        <f>IFERROR(VLOOKUP($I40,'Data Brut'!$A$2:$BM$300,7,0),"")</f>
        <v/>
      </c>
      <c r="K40" s="142" t="str">
        <f>IFERROR(VLOOKUP($I40,'Data Brut'!$A$2:BN334,12,0),"")</f>
        <v/>
      </c>
      <c r="L40" s="382" t="e">
        <f t="shared" ref="L40" si="16">ABS(K41-K40)</f>
        <v>#VALUE!</v>
      </c>
      <c r="M40" s="174" t="str">
        <f>IFERROR(VLOOKUP($I40,'Data Brut'!$A$2:BO334,26,0),"")</f>
        <v/>
      </c>
      <c r="N40" s="172" t="str">
        <f>IFERROR(VLOOKUP($I40,'Data Brut'!$A$2:BP334,30,0),"")</f>
        <v/>
      </c>
      <c r="O40" s="172" t="str">
        <f>IFERROR(VLOOKUP($I40,'Data Brut'!$A$2:BQ334,34,0),"")</f>
        <v/>
      </c>
      <c r="P40" s="172" t="str">
        <f>IFERROR(VLOOKUP($I40,'Data Brut'!$A$2:BR334,38,0),"")</f>
        <v/>
      </c>
      <c r="Q40" s="172" t="str">
        <f>IFERROR(VLOOKUP($I40,'Data Brut'!$A$2:BS334,44,0),"")</f>
        <v/>
      </c>
      <c r="R40" s="172" t="str">
        <f>IFERROR(VLOOKUP($I40,'Data Brut'!$A$2:BT334,47,0),"")</f>
        <v/>
      </c>
      <c r="S40" s="172" t="str">
        <f>IFERROR(VLOOKUP($I40,'Data Brut'!$A$2:BU334,53,0),"")</f>
        <v/>
      </c>
      <c r="T40" s="172" t="str">
        <f>IFERROR(VLOOKUP($I40,'Data Brut'!$A$2:BV334,58,0),"")</f>
        <v/>
      </c>
      <c r="U40" s="172" t="str">
        <f>IFERROR(VLOOKUP($I40,'Data Brut'!$A$2:BW334,62,0),"")</f>
        <v/>
      </c>
      <c r="V40" s="175" t="str">
        <f>IFERROR(VLOOKUP($I40,'Data Brut'!$A$2:BX334,65,0),"")</f>
        <v/>
      </c>
      <c r="W40" s="103" t="s">
        <v>64</v>
      </c>
      <c r="X40" s="4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ht="16.2" thickBot="1" x14ac:dyDescent="0.35">
      <c r="A41" s="3"/>
      <c r="B41" s="3"/>
      <c r="C41" s="3"/>
      <c r="D41" s="3"/>
      <c r="E41" s="152"/>
      <c r="F41" s="176"/>
      <c r="G41" s="177" t="str">
        <f>IF(Paramétrage!I23=0," ",Paramétrage!I23)</f>
        <v xml:space="preserve"> </v>
      </c>
      <c r="H41" s="178" t="str">
        <f>IF(Paramétrage!J23=0," ",Paramétrage!J23)</f>
        <v xml:space="preserve"> </v>
      </c>
      <c r="I41" s="179" t="str">
        <f>IF(Paramétrage!K23=0," ",Paramétrage!K23)</f>
        <v xml:space="preserve"> </v>
      </c>
      <c r="J41" s="180" t="str">
        <f>IF(Paramétrage!L23=0," ",Paramétrage!L23)</f>
        <v xml:space="preserve"> </v>
      </c>
      <c r="K41" s="143" t="str">
        <f>IF(Paramétrage!M23=0," ",Paramétrage!M23)</f>
        <v xml:space="preserve"> </v>
      </c>
      <c r="L41" s="383"/>
      <c r="M41" s="181" t="str">
        <f>IF(Paramétrage!N23=0," ",Paramétrage!N23)</f>
        <v xml:space="preserve"> </v>
      </c>
      <c r="N41" s="182" t="str">
        <f>IF(Paramétrage!O23=0," ",Paramétrage!O23)</f>
        <v xml:space="preserve"> </v>
      </c>
      <c r="O41" s="182" t="str">
        <f>IF(Paramétrage!P23=0," ",Paramétrage!P23)</f>
        <v xml:space="preserve"> </v>
      </c>
      <c r="P41" s="182" t="str">
        <f>IF(Paramétrage!Q23=0," ",Paramétrage!Q23)</f>
        <v xml:space="preserve"> </v>
      </c>
      <c r="Q41" s="182" t="str">
        <f>IF(Paramétrage!R23=0," ",Paramétrage!R23)</f>
        <v xml:space="preserve"> </v>
      </c>
      <c r="R41" s="182" t="str">
        <f>IF(Paramétrage!S23=0," ",Paramétrage!S23)</f>
        <v xml:space="preserve"> </v>
      </c>
      <c r="S41" s="182" t="str">
        <f>IF(Paramétrage!T23=0," ",Paramétrage!T23)</f>
        <v xml:space="preserve"> </v>
      </c>
      <c r="T41" s="182" t="str">
        <f>IF(Paramétrage!U23=0," ",Paramétrage!U23)</f>
        <v xml:space="preserve"> </v>
      </c>
      <c r="U41" s="182" t="str">
        <f>IF(Paramétrage!V23=0," ",Paramétrage!V23)</f>
        <v xml:space="preserve"> </v>
      </c>
      <c r="V41" s="183" t="str">
        <f>IF(Paramétrage!W23=0," ",Paramétrage!W23)</f>
        <v xml:space="preserve"> </v>
      </c>
      <c r="W41" s="104" t="s">
        <v>65</v>
      </c>
      <c r="X41" s="4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5" ht="15.6" x14ac:dyDescent="0.3">
      <c r="A42" s="3"/>
      <c r="B42" s="3"/>
      <c r="C42" s="3"/>
      <c r="D42" s="3"/>
      <c r="E42" s="152"/>
      <c r="F42" s="176" t="s">
        <v>6</v>
      </c>
      <c r="G42" s="170" t="str">
        <f>G43</f>
        <v xml:space="preserve"> </v>
      </c>
      <c r="H42" s="171" t="str">
        <f>H43</f>
        <v xml:space="preserve"> </v>
      </c>
      <c r="I42" s="172" t="str">
        <f>I43</f>
        <v xml:space="preserve"> </v>
      </c>
      <c r="J42" s="173" t="str">
        <f>IFERROR(VLOOKUP($I42,'Data Brut'!$A$2:$BM$300,7,0),"")</f>
        <v/>
      </c>
      <c r="K42" s="142" t="str">
        <f>IFERROR(VLOOKUP($I42,'Data Brut'!$A$2:BN336,12,0),"")</f>
        <v/>
      </c>
      <c r="L42" s="382" t="e">
        <f t="shared" ref="L42" si="17">ABS(K43-K42)</f>
        <v>#VALUE!</v>
      </c>
      <c r="M42" s="174" t="str">
        <f>IFERROR(VLOOKUP($I42,'Data Brut'!$A$2:BO336,26,0),"")</f>
        <v/>
      </c>
      <c r="N42" s="172" t="str">
        <f>IFERROR(VLOOKUP($I42,'Data Brut'!$A$2:BP336,30,0),"")</f>
        <v/>
      </c>
      <c r="O42" s="172" t="str">
        <f>IFERROR(VLOOKUP($I42,'Data Brut'!$A$2:BQ336,34,0),"")</f>
        <v/>
      </c>
      <c r="P42" s="172" t="str">
        <f>IFERROR(VLOOKUP($I42,'Data Brut'!$A$2:BR336,38,0),"")</f>
        <v/>
      </c>
      <c r="Q42" s="172" t="str">
        <f>IFERROR(VLOOKUP($I42,'Data Brut'!$A$2:BS336,44,0),"")</f>
        <v/>
      </c>
      <c r="R42" s="172" t="str">
        <f>IFERROR(VLOOKUP($I42,'Data Brut'!$A$2:BT336,47,0),"")</f>
        <v/>
      </c>
      <c r="S42" s="172" t="str">
        <f>IFERROR(VLOOKUP($I42,'Data Brut'!$A$2:BU336,53,0),"")</f>
        <v/>
      </c>
      <c r="T42" s="172" t="str">
        <f>IFERROR(VLOOKUP($I42,'Data Brut'!$A$2:BV336,58,0),"")</f>
        <v/>
      </c>
      <c r="U42" s="172" t="str">
        <f>IFERROR(VLOOKUP($I42,'Data Brut'!$A$2:BW336,62,0),"")</f>
        <v/>
      </c>
      <c r="V42" s="175" t="str">
        <f>IFERROR(VLOOKUP($I42,'Data Brut'!$A$2:BX336,65,0),"")</f>
        <v/>
      </c>
      <c r="W42" s="103" t="s">
        <v>66</v>
      </c>
      <c r="X42" s="4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5" ht="16.2" thickBot="1" x14ac:dyDescent="0.35">
      <c r="A43" s="3"/>
      <c r="B43" s="3"/>
      <c r="C43" s="3"/>
      <c r="D43" s="3"/>
      <c r="E43" s="152"/>
      <c r="F43" s="176"/>
      <c r="G43" s="177" t="str">
        <f>IF(Paramétrage!I24=0," ",Paramétrage!I24)</f>
        <v xml:space="preserve"> </v>
      </c>
      <c r="H43" s="178" t="str">
        <f>IF(Paramétrage!J24=0," ",Paramétrage!J24)</f>
        <v xml:space="preserve"> </v>
      </c>
      <c r="I43" s="179" t="str">
        <f>IF(Paramétrage!K24=0," ",Paramétrage!K24)</f>
        <v xml:space="preserve"> </v>
      </c>
      <c r="J43" s="180" t="str">
        <f>IF(Paramétrage!L24=0," ",Paramétrage!L24)</f>
        <v xml:space="preserve"> </v>
      </c>
      <c r="K43" s="143" t="str">
        <f>IF(Paramétrage!M24=0," ",Paramétrage!M24)</f>
        <v xml:space="preserve"> </v>
      </c>
      <c r="L43" s="383"/>
      <c r="M43" s="181" t="str">
        <f>IF(Paramétrage!N24=0," ",Paramétrage!N24)</f>
        <v xml:space="preserve"> </v>
      </c>
      <c r="N43" s="182" t="str">
        <f>IF(Paramétrage!O24=0," ",Paramétrage!O24)</f>
        <v xml:space="preserve"> </v>
      </c>
      <c r="O43" s="182" t="str">
        <f>IF(Paramétrage!P24=0," ",Paramétrage!P24)</f>
        <v xml:space="preserve"> </v>
      </c>
      <c r="P43" s="182" t="str">
        <f>IF(Paramétrage!Q24=0," ",Paramétrage!Q24)</f>
        <v xml:space="preserve"> </v>
      </c>
      <c r="Q43" s="182" t="str">
        <f>IF(Paramétrage!R24=0," ",Paramétrage!R24)</f>
        <v xml:space="preserve"> </v>
      </c>
      <c r="R43" s="182" t="str">
        <f>IF(Paramétrage!S24=0," ",Paramétrage!S24)</f>
        <v xml:space="preserve"> </v>
      </c>
      <c r="S43" s="182" t="str">
        <f>IF(Paramétrage!T24=0," ",Paramétrage!T24)</f>
        <v xml:space="preserve"> </v>
      </c>
      <c r="T43" s="182" t="str">
        <f>IF(Paramétrage!U24=0," ",Paramétrage!U24)</f>
        <v xml:space="preserve"> </v>
      </c>
      <c r="U43" s="182" t="str">
        <f>IF(Paramétrage!V24=0," ",Paramétrage!V24)</f>
        <v xml:space="preserve"> </v>
      </c>
      <c r="V43" s="183" t="str">
        <f>IF(Paramétrage!W24=0," ",Paramétrage!W24)</f>
        <v xml:space="preserve"> </v>
      </c>
      <c r="W43" s="104" t="s">
        <v>67</v>
      </c>
      <c r="X43" s="4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5" ht="15.6" x14ac:dyDescent="0.3">
      <c r="A44" s="3"/>
      <c r="B44" s="3"/>
      <c r="C44" s="3"/>
      <c r="D44" s="3"/>
      <c r="E44" s="152"/>
      <c r="F44" s="176" t="s">
        <v>6</v>
      </c>
      <c r="G44" s="170" t="str">
        <f>G45</f>
        <v xml:space="preserve"> </v>
      </c>
      <c r="H44" s="171" t="str">
        <f>H45</f>
        <v xml:space="preserve"> </v>
      </c>
      <c r="I44" s="172" t="str">
        <f>I45</f>
        <v xml:space="preserve"> </v>
      </c>
      <c r="J44" s="173" t="str">
        <f>IFERROR(VLOOKUP($I44,'Data Brut'!$A$2:$BM$300,7,0),"")</f>
        <v/>
      </c>
      <c r="K44" s="142" t="str">
        <f>IFERROR(VLOOKUP($I44,'Data Brut'!$A$2:BN338,12,0),"")</f>
        <v/>
      </c>
      <c r="L44" s="382" t="e">
        <f t="shared" ref="L44" si="18">ABS(K45-K44)</f>
        <v>#VALUE!</v>
      </c>
      <c r="M44" s="174" t="str">
        <f>IFERROR(VLOOKUP($I44,'Data Brut'!$A$2:BO338,26,0),"")</f>
        <v/>
      </c>
      <c r="N44" s="172" t="str">
        <f>IFERROR(VLOOKUP($I44,'Data Brut'!$A$2:BP338,30,0),"")</f>
        <v/>
      </c>
      <c r="O44" s="172" t="str">
        <f>IFERROR(VLOOKUP($I44,'Data Brut'!$A$2:BQ338,34,0),"")</f>
        <v/>
      </c>
      <c r="P44" s="172" t="str">
        <f>IFERROR(VLOOKUP($I44,'Data Brut'!$A$2:BR338,38,0),"")</f>
        <v/>
      </c>
      <c r="Q44" s="172" t="str">
        <f>IFERROR(VLOOKUP($I44,'Data Brut'!$A$2:BS338,44,0),"")</f>
        <v/>
      </c>
      <c r="R44" s="172" t="str">
        <f>IFERROR(VLOOKUP($I44,'Data Brut'!$A$2:BT338,47,0),"")</f>
        <v/>
      </c>
      <c r="S44" s="172" t="str">
        <f>IFERROR(VLOOKUP($I44,'Data Brut'!$A$2:BU338,53,0),"")</f>
        <v/>
      </c>
      <c r="T44" s="172" t="str">
        <f>IFERROR(VLOOKUP($I44,'Data Brut'!$A$2:BV338,58,0),"")</f>
        <v/>
      </c>
      <c r="U44" s="172" t="str">
        <f>IFERROR(VLOOKUP($I44,'Data Brut'!$A$2:BW338,62,0),"")</f>
        <v/>
      </c>
      <c r="V44" s="175" t="str">
        <f>IFERROR(VLOOKUP($I44,'Data Brut'!$A$2:BX338,65,0),"")</f>
        <v/>
      </c>
      <c r="W44" s="103" t="s">
        <v>68</v>
      </c>
      <c r="X44" s="4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5" ht="16.2" thickBot="1" x14ac:dyDescent="0.35">
      <c r="A45" s="3"/>
      <c r="B45" s="3"/>
      <c r="C45" s="3"/>
      <c r="D45" s="3"/>
      <c r="E45" s="152"/>
      <c r="F45" s="176"/>
      <c r="G45" s="177" t="str">
        <f>IF(Paramétrage!I25=0," ",Paramétrage!I25)</f>
        <v xml:space="preserve"> </v>
      </c>
      <c r="H45" s="178" t="str">
        <f>IF(Paramétrage!J25=0," ",Paramétrage!J25)</f>
        <v xml:space="preserve"> </v>
      </c>
      <c r="I45" s="179" t="str">
        <f>IF(Paramétrage!K25=0," ",Paramétrage!K25)</f>
        <v xml:space="preserve"> </v>
      </c>
      <c r="J45" s="180" t="str">
        <f>IF(Paramétrage!L25=0," ",Paramétrage!L25)</f>
        <v xml:space="preserve"> </v>
      </c>
      <c r="K45" s="143" t="str">
        <f>IF(Paramétrage!M25=0," ",Paramétrage!M25)</f>
        <v xml:space="preserve"> </v>
      </c>
      <c r="L45" s="383"/>
      <c r="M45" s="181" t="str">
        <f>IF(Paramétrage!N25=0," ",Paramétrage!N25)</f>
        <v xml:space="preserve"> </v>
      </c>
      <c r="N45" s="182" t="str">
        <f>IF(Paramétrage!O25=0," ",Paramétrage!O25)</f>
        <v xml:space="preserve"> </v>
      </c>
      <c r="O45" s="182" t="str">
        <f>IF(Paramétrage!P25=0," ",Paramétrage!P25)</f>
        <v xml:space="preserve"> </v>
      </c>
      <c r="P45" s="182" t="str">
        <f>IF(Paramétrage!Q25=0," ",Paramétrage!Q25)</f>
        <v xml:space="preserve"> </v>
      </c>
      <c r="Q45" s="182" t="str">
        <f>IF(Paramétrage!R25=0," ",Paramétrage!R25)</f>
        <v xml:space="preserve"> </v>
      </c>
      <c r="R45" s="182" t="str">
        <f>IF(Paramétrage!S25=0," ",Paramétrage!S25)</f>
        <v xml:space="preserve"> </v>
      </c>
      <c r="S45" s="182" t="str">
        <f>IF(Paramétrage!T25=0," ",Paramétrage!T25)</f>
        <v xml:space="preserve"> </v>
      </c>
      <c r="T45" s="182" t="str">
        <f>IF(Paramétrage!U25=0," ",Paramétrage!U25)</f>
        <v xml:space="preserve"> </v>
      </c>
      <c r="U45" s="182" t="str">
        <f>IF(Paramétrage!V25=0," ",Paramétrage!V25)</f>
        <v xml:space="preserve"> </v>
      </c>
      <c r="V45" s="183" t="str">
        <f>IF(Paramétrage!W25=0," ",Paramétrage!W25)</f>
        <v xml:space="preserve"> </v>
      </c>
      <c r="W45" s="104" t="s">
        <v>69</v>
      </c>
      <c r="X45" s="4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5" ht="15.6" x14ac:dyDescent="0.3">
      <c r="A46" s="3"/>
      <c r="B46" s="3"/>
      <c r="C46" s="3"/>
      <c r="D46" s="3"/>
      <c r="E46" s="152"/>
      <c r="F46" s="176" t="s">
        <v>6</v>
      </c>
      <c r="G46" s="170" t="str">
        <f>G47</f>
        <v xml:space="preserve"> </v>
      </c>
      <c r="H46" s="171" t="str">
        <f>H47</f>
        <v xml:space="preserve"> </v>
      </c>
      <c r="I46" s="172" t="str">
        <f>I47</f>
        <v xml:space="preserve"> </v>
      </c>
      <c r="J46" s="173" t="str">
        <f>IFERROR(VLOOKUP($I46,'Data Brut'!$A$2:$BM$300,7,0),"")</f>
        <v/>
      </c>
      <c r="K46" s="142" t="str">
        <f>IFERROR(VLOOKUP($I46,'Data Brut'!$A$2:BN340,12,0),"")</f>
        <v/>
      </c>
      <c r="L46" s="382" t="e">
        <f t="shared" ref="L46" si="19">ABS(K47-K46)</f>
        <v>#VALUE!</v>
      </c>
      <c r="M46" s="174" t="str">
        <f>IFERROR(VLOOKUP($I46,'Data Brut'!$A$2:BO340,26,0),"")</f>
        <v/>
      </c>
      <c r="N46" s="172" t="str">
        <f>IFERROR(VLOOKUP($I46,'Data Brut'!$A$2:BP340,30,0),"")</f>
        <v/>
      </c>
      <c r="O46" s="172" t="str">
        <f>IFERROR(VLOOKUP($I46,'Data Brut'!$A$2:BQ340,34,0),"")</f>
        <v/>
      </c>
      <c r="P46" s="172" t="str">
        <f>IFERROR(VLOOKUP($I46,'Data Brut'!$A$2:BR340,38,0),"")</f>
        <v/>
      </c>
      <c r="Q46" s="172" t="str">
        <f>IFERROR(VLOOKUP($I46,'Data Brut'!$A$2:BS340,44,0),"")</f>
        <v/>
      </c>
      <c r="R46" s="172" t="str">
        <f>IFERROR(VLOOKUP($I46,'Data Brut'!$A$2:BT340,47,0),"")</f>
        <v/>
      </c>
      <c r="S46" s="172" t="str">
        <f>IFERROR(VLOOKUP($I46,'Data Brut'!$A$2:BU340,53,0),"")</f>
        <v/>
      </c>
      <c r="T46" s="172" t="str">
        <f>IFERROR(VLOOKUP($I46,'Data Brut'!$A$2:BV340,58,0),"")</f>
        <v/>
      </c>
      <c r="U46" s="172" t="str">
        <f>IFERROR(VLOOKUP($I46,'Data Brut'!$A$2:BW340,62,0),"")</f>
        <v/>
      </c>
      <c r="V46" s="175" t="str">
        <f>IFERROR(VLOOKUP($I46,'Data Brut'!$A$2:BX340,65,0),"")</f>
        <v/>
      </c>
      <c r="W46" s="103" t="s">
        <v>70</v>
      </c>
      <c r="X46" s="4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5" ht="16.2" thickBot="1" x14ac:dyDescent="0.35">
      <c r="A47" s="3"/>
      <c r="B47" s="3"/>
      <c r="C47" s="3"/>
      <c r="D47" s="3"/>
      <c r="E47" s="152"/>
      <c r="F47" s="176"/>
      <c r="G47" s="177" t="str">
        <f>IF(Paramétrage!I26=0," ",Paramétrage!I26)</f>
        <v xml:space="preserve"> </v>
      </c>
      <c r="H47" s="178" t="str">
        <f>IF(Paramétrage!J26=0," ",Paramétrage!J26)</f>
        <v xml:space="preserve"> </v>
      </c>
      <c r="I47" s="179" t="str">
        <f>IF(Paramétrage!K26=0," ",Paramétrage!K26)</f>
        <v xml:space="preserve"> </v>
      </c>
      <c r="J47" s="180" t="str">
        <f>IF(Paramétrage!L26=0," ",Paramétrage!L26)</f>
        <v xml:space="preserve"> </v>
      </c>
      <c r="K47" s="143" t="str">
        <f>IF(Paramétrage!M26=0," ",Paramétrage!M26)</f>
        <v xml:space="preserve"> </v>
      </c>
      <c r="L47" s="383"/>
      <c r="M47" s="181" t="str">
        <f>IF(Paramétrage!N26=0," ",Paramétrage!N26)</f>
        <v xml:space="preserve"> </v>
      </c>
      <c r="N47" s="182" t="str">
        <f>IF(Paramétrage!O26=0," ",Paramétrage!O26)</f>
        <v xml:space="preserve"> </v>
      </c>
      <c r="O47" s="182" t="str">
        <f>IF(Paramétrage!P26=0," ",Paramétrage!P26)</f>
        <v xml:space="preserve"> </v>
      </c>
      <c r="P47" s="182" t="str">
        <f>IF(Paramétrage!Q26=0," ",Paramétrage!Q26)</f>
        <v xml:space="preserve"> </v>
      </c>
      <c r="Q47" s="182" t="str">
        <f>IF(Paramétrage!R26=0," ",Paramétrage!R26)</f>
        <v xml:space="preserve"> </v>
      </c>
      <c r="R47" s="182" t="str">
        <f>IF(Paramétrage!S26=0," ",Paramétrage!S26)</f>
        <v xml:space="preserve"> </v>
      </c>
      <c r="S47" s="182" t="str">
        <f>IF(Paramétrage!T26=0," ",Paramétrage!T26)</f>
        <v xml:space="preserve"> </v>
      </c>
      <c r="T47" s="182" t="str">
        <f>IF(Paramétrage!U26=0," ",Paramétrage!U26)</f>
        <v xml:space="preserve"> </v>
      </c>
      <c r="U47" s="182" t="str">
        <f>IF(Paramétrage!V26=0," ",Paramétrage!V26)</f>
        <v xml:space="preserve"> </v>
      </c>
      <c r="V47" s="183" t="str">
        <f>IF(Paramétrage!W26=0," ",Paramétrage!W26)</f>
        <v xml:space="preserve"> </v>
      </c>
      <c r="W47" s="104" t="s">
        <v>71</v>
      </c>
      <c r="X47" s="4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5" ht="15.6" x14ac:dyDescent="0.3">
      <c r="A48" s="3"/>
      <c r="B48" s="3"/>
      <c r="C48" s="3"/>
      <c r="D48" s="3"/>
      <c r="E48" s="152"/>
      <c r="F48" s="176" t="s">
        <v>6</v>
      </c>
      <c r="G48" s="170" t="str">
        <f>G49</f>
        <v xml:space="preserve"> </v>
      </c>
      <c r="H48" s="171" t="str">
        <f>H49</f>
        <v xml:space="preserve"> </v>
      </c>
      <c r="I48" s="172" t="str">
        <f>I49</f>
        <v xml:space="preserve"> </v>
      </c>
      <c r="J48" s="173" t="str">
        <f>IFERROR(VLOOKUP($I48,'Data Brut'!$A$2:$BM$300,7,0),"")</f>
        <v/>
      </c>
      <c r="K48" s="142" t="str">
        <f>IFERROR(VLOOKUP($I48,'Data Brut'!$A$2:BN342,12,0),"")</f>
        <v/>
      </c>
      <c r="L48" s="382" t="e">
        <f t="shared" ref="L48" si="20">ABS(K49-K48)</f>
        <v>#VALUE!</v>
      </c>
      <c r="M48" s="174" t="str">
        <f>IFERROR(VLOOKUP($I48,'Data Brut'!$A$2:BO342,26,0),"")</f>
        <v/>
      </c>
      <c r="N48" s="172" t="str">
        <f>IFERROR(VLOOKUP($I48,'Data Brut'!$A$2:BP342,30,0),"")</f>
        <v/>
      </c>
      <c r="O48" s="172" t="str">
        <f>IFERROR(VLOOKUP($I48,'Data Brut'!$A$2:BQ342,34,0),"")</f>
        <v/>
      </c>
      <c r="P48" s="172" t="str">
        <f>IFERROR(VLOOKUP($I48,'Data Brut'!$A$2:BR342,38,0),"")</f>
        <v/>
      </c>
      <c r="Q48" s="172" t="str">
        <f>IFERROR(VLOOKUP($I48,'Data Brut'!$A$2:BS342,44,0),"")</f>
        <v/>
      </c>
      <c r="R48" s="172" t="str">
        <f>IFERROR(VLOOKUP($I48,'Data Brut'!$A$2:BT342,47,0),"")</f>
        <v/>
      </c>
      <c r="S48" s="172" t="str">
        <f>IFERROR(VLOOKUP($I48,'Data Brut'!$A$2:BU342,53,0),"")</f>
        <v/>
      </c>
      <c r="T48" s="172" t="str">
        <f>IFERROR(VLOOKUP($I48,'Data Brut'!$A$2:BV342,58,0),"")</f>
        <v/>
      </c>
      <c r="U48" s="172" t="str">
        <f>IFERROR(VLOOKUP($I48,'Data Brut'!$A$2:BW342,62,0),"")</f>
        <v/>
      </c>
      <c r="V48" s="175" t="str">
        <f>IFERROR(VLOOKUP($I48,'Data Brut'!$A$2:BX342,65,0),"")</f>
        <v/>
      </c>
      <c r="W48" s="103" t="s">
        <v>72</v>
      </c>
      <c r="X48" s="4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ht="16.2" thickBot="1" x14ac:dyDescent="0.35">
      <c r="A49" s="3"/>
      <c r="B49" s="3"/>
      <c r="C49" s="3"/>
      <c r="D49" s="3"/>
      <c r="E49" s="152"/>
      <c r="F49" s="176"/>
      <c r="G49" s="177" t="str">
        <f>IF(Paramétrage!I27=0," ",Paramétrage!I27)</f>
        <v xml:space="preserve"> </v>
      </c>
      <c r="H49" s="178" t="str">
        <f>IF(Paramétrage!J27=0," ",Paramétrage!J27)</f>
        <v xml:space="preserve"> </v>
      </c>
      <c r="I49" s="179" t="str">
        <f>IF(Paramétrage!K27=0," ",Paramétrage!K27)</f>
        <v xml:space="preserve"> </v>
      </c>
      <c r="J49" s="180" t="str">
        <f>IF(Paramétrage!L27=0," ",Paramétrage!L27)</f>
        <v xml:space="preserve"> </v>
      </c>
      <c r="K49" s="143" t="str">
        <f>IF(Paramétrage!M27=0," ",Paramétrage!M27)</f>
        <v xml:space="preserve"> </v>
      </c>
      <c r="L49" s="383"/>
      <c r="M49" s="181" t="str">
        <f>IF(Paramétrage!N27=0," ",Paramétrage!N27)</f>
        <v xml:space="preserve"> </v>
      </c>
      <c r="N49" s="182" t="str">
        <f>IF(Paramétrage!O27=0," ",Paramétrage!O27)</f>
        <v xml:space="preserve"> </v>
      </c>
      <c r="O49" s="182" t="str">
        <f>IF(Paramétrage!P27=0," ",Paramétrage!P27)</f>
        <v xml:space="preserve"> </v>
      </c>
      <c r="P49" s="182" t="str">
        <f>IF(Paramétrage!Q27=0," ",Paramétrage!Q27)</f>
        <v xml:space="preserve"> </v>
      </c>
      <c r="Q49" s="182" t="str">
        <f>IF(Paramétrage!R27=0," ",Paramétrage!R27)</f>
        <v xml:space="preserve"> </v>
      </c>
      <c r="R49" s="182" t="str">
        <f>IF(Paramétrage!S27=0," ",Paramétrage!S27)</f>
        <v xml:space="preserve"> </v>
      </c>
      <c r="S49" s="182" t="str">
        <f>IF(Paramétrage!T27=0," ",Paramétrage!T27)</f>
        <v xml:space="preserve"> </v>
      </c>
      <c r="T49" s="182" t="str">
        <f>IF(Paramétrage!U27=0," ",Paramétrage!U27)</f>
        <v xml:space="preserve"> </v>
      </c>
      <c r="U49" s="182" t="str">
        <f>IF(Paramétrage!V27=0," ",Paramétrage!V27)</f>
        <v xml:space="preserve"> </v>
      </c>
      <c r="V49" s="183" t="str">
        <f>IF(Paramétrage!W27=0," ",Paramétrage!W27)</f>
        <v xml:space="preserve"> </v>
      </c>
      <c r="W49" s="104" t="s">
        <v>73</v>
      </c>
      <c r="X49" s="4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ht="15.6" x14ac:dyDescent="0.3">
      <c r="A50" s="3"/>
      <c r="B50" s="3"/>
      <c r="C50" s="3"/>
      <c r="D50" s="3"/>
      <c r="E50" s="152"/>
      <c r="F50" s="176" t="s">
        <v>6</v>
      </c>
      <c r="G50" s="170" t="str">
        <f>G51</f>
        <v xml:space="preserve"> </v>
      </c>
      <c r="H50" s="171" t="str">
        <f>H51</f>
        <v xml:space="preserve"> </v>
      </c>
      <c r="I50" s="172" t="str">
        <f>I51</f>
        <v xml:space="preserve"> </v>
      </c>
      <c r="J50" s="173" t="str">
        <f>IFERROR(VLOOKUP($I50,'Data Brut'!$A$2:$BM$300,7,0),"")</f>
        <v/>
      </c>
      <c r="K50" s="142" t="str">
        <f>IFERROR(VLOOKUP($I50,'Data Brut'!$A$2:BN344,12,0),"")</f>
        <v/>
      </c>
      <c r="L50" s="382" t="e">
        <f t="shared" ref="L50" si="21">ABS(K51-K50)</f>
        <v>#VALUE!</v>
      </c>
      <c r="M50" s="174" t="str">
        <f>IFERROR(VLOOKUP($I50,'Data Brut'!$A$2:BO344,26,0),"")</f>
        <v/>
      </c>
      <c r="N50" s="172" t="str">
        <f>IFERROR(VLOOKUP($I50,'Data Brut'!$A$2:BP344,30,0),"")</f>
        <v/>
      </c>
      <c r="O50" s="172" t="str">
        <f>IFERROR(VLOOKUP($I50,'Data Brut'!$A$2:BQ344,34,0),"")</f>
        <v/>
      </c>
      <c r="P50" s="172" t="str">
        <f>IFERROR(VLOOKUP($I50,'Data Brut'!$A$2:BR344,38,0),"")</f>
        <v/>
      </c>
      <c r="Q50" s="172" t="str">
        <f>IFERROR(VLOOKUP($I50,'Data Brut'!$A$2:BS344,44,0),"")</f>
        <v/>
      </c>
      <c r="R50" s="172" t="str">
        <f>IFERROR(VLOOKUP($I50,'Data Brut'!$A$2:BT344,47,0),"")</f>
        <v/>
      </c>
      <c r="S50" s="172" t="str">
        <f>IFERROR(VLOOKUP($I50,'Data Brut'!$A$2:BU344,53,0),"")</f>
        <v/>
      </c>
      <c r="T50" s="172" t="str">
        <f>IFERROR(VLOOKUP($I50,'Data Brut'!$A$2:BV344,58,0),"")</f>
        <v/>
      </c>
      <c r="U50" s="172" t="str">
        <f>IFERROR(VLOOKUP($I50,'Data Brut'!$A$2:BW344,62,0),"")</f>
        <v/>
      </c>
      <c r="V50" s="175" t="str">
        <f>IFERROR(VLOOKUP($I50,'Data Brut'!$A$2:BX344,65,0),"")</f>
        <v/>
      </c>
      <c r="W50" s="103" t="s">
        <v>74</v>
      </c>
      <c r="X50" s="4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ht="16.2" thickBot="1" x14ac:dyDescent="0.35">
      <c r="A51" s="3"/>
      <c r="B51" s="3"/>
      <c r="C51" s="3"/>
      <c r="D51" s="3"/>
      <c r="E51" s="152"/>
      <c r="F51" s="176"/>
      <c r="G51" s="177" t="str">
        <f>IF(Paramétrage!I28=0," ",Paramétrage!I28)</f>
        <v xml:space="preserve"> </v>
      </c>
      <c r="H51" s="178" t="str">
        <f>IF(Paramétrage!J28=0," ",Paramétrage!J28)</f>
        <v xml:space="preserve"> </v>
      </c>
      <c r="I51" s="179" t="str">
        <f>IF(Paramétrage!K28=0," ",Paramétrage!K28)</f>
        <v xml:space="preserve"> </v>
      </c>
      <c r="J51" s="180" t="str">
        <f>IF(Paramétrage!L28=0," ",Paramétrage!L28)</f>
        <v xml:space="preserve"> </v>
      </c>
      <c r="K51" s="143" t="str">
        <f>IF(Paramétrage!M28=0," ",Paramétrage!M28)</f>
        <v xml:space="preserve"> </v>
      </c>
      <c r="L51" s="383"/>
      <c r="M51" s="181" t="str">
        <f>IF(Paramétrage!N28=0," ",Paramétrage!N28)</f>
        <v xml:space="preserve"> </v>
      </c>
      <c r="N51" s="182" t="str">
        <f>IF(Paramétrage!O28=0," ",Paramétrage!O28)</f>
        <v xml:space="preserve"> </v>
      </c>
      <c r="O51" s="182" t="str">
        <f>IF(Paramétrage!P28=0," ",Paramétrage!P28)</f>
        <v xml:space="preserve"> </v>
      </c>
      <c r="P51" s="182" t="str">
        <f>IF(Paramétrage!Q28=0," ",Paramétrage!Q28)</f>
        <v xml:space="preserve"> </v>
      </c>
      <c r="Q51" s="182" t="str">
        <f>IF(Paramétrage!R28=0," ",Paramétrage!R28)</f>
        <v xml:space="preserve"> </v>
      </c>
      <c r="R51" s="182" t="str">
        <f>IF(Paramétrage!S28=0," ",Paramétrage!S28)</f>
        <v xml:space="preserve"> </v>
      </c>
      <c r="S51" s="182" t="str">
        <f>IF(Paramétrage!T28=0," ",Paramétrage!T28)</f>
        <v xml:space="preserve"> </v>
      </c>
      <c r="T51" s="182" t="str">
        <f>IF(Paramétrage!U28=0," ",Paramétrage!U28)</f>
        <v xml:space="preserve"> </v>
      </c>
      <c r="U51" s="182" t="str">
        <f>IF(Paramétrage!V28=0," ",Paramétrage!V28)</f>
        <v xml:space="preserve"> </v>
      </c>
      <c r="V51" s="183" t="str">
        <f>IF(Paramétrage!W28=0," ",Paramétrage!W28)</f>
        <v xml:space="preserve"> </v>
      </c>
      <c r="W51" s="104" t="s">
        <v>75</v>
      </c>
      <c r="X51" s="4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ht="15.6" x14ac:dyDescent="0.3">
      <c r="A52" s="3"/>
      <c r="B52" s="3"/>
      <c r="C52" s="3"/>
      <c r="D52" s="3"/>
      <c r="E52" s="152"/>
      <c r="F52" s="176" t="s">
        <v>6</v>
      </c>
      <c r="G52" s="170" t="str">
        <f>G53</f>
        <v xml:space="preserve"> </v>
      </c>
      <c r="H52" s="171" t="str">
        <f>H53</f>
        <v xml:space="preserve"> </v>
      </c>
      <c r="I52" s="172" t="str">
        <f>I53</f>
        <v xml:space="preserve"> </v>
      </c>
      <c r="J52" s="173" t="str">
        <f>IFERROR(VLOOKUP($I52,'Data Brut'!$A$2:$BM$300,7,0),"")</f>
        <v/>
      </c>
      <c r="K52" s="142" t="str">
        <f>IFERROR(VLOOKUP($I52,'Data Brut'!$A$2:BN346,12,0),"")</f>
        <v/>
      </c>
      <c r="L52" s="382" t="e">
        <f t="shared" ref="L52" si="22">ABS(K53-K52)</f>
        <v>#VALUE!</v>
      </c>
      <c r="M52" s="174" t="str">
        <f>IFERROR(VLOOKUP($I52,'Data Brut'!$A$2:BO346,26,0),"")</f>
        <v/>
      </c>
      <c r="N52" s="172" t="str">
        <f>IFERROR(VLOOKUP($I52,'Data Brut'!$A$2:BP346,30,0),"")</f>
        <v/>
      </c>
      <c r="O52" s="172" t="str">
        <f>IFERROR(VLOOKUP($I52,'Data Brut'!$A$2:BQ346,34,0),"")</f>
        <v/>
      </c>
      <c r="P52" s="172" t="str">
        <f>IFERROR(VLOOKUP($I52,'Data Brut'!$A$2:BR346,38,0),"")</f>
        <v/>
      </c>
      <c r="Q52" s="172" t="str">
        <f>IFERROR(VLOOKUP($I52,'Data Brut'!$A$2:BS346,44,0),"")</f>
        <v/>
      </c>
      <c r="R52" s="172" t="str">
        <f>IFERROR(VLOOKUP($I52,'Data Brut'!$A$2:BT346,47,0),"")</f>
        <v/>
      </c>
      <c r="S52" s="172" t="str">
        <f>IFERROR(VLOOKUP($I52,'Data Brut'!$A$2:BU346,53,0),"")</f>
        <v/>
      </c>
      <c r="T52" s="172" t="str">
        <f>IFERROR(VLOOKUP($I52,'Data Brut'!$A$2:BV346,58,0),"")</f>
        <v/>
      </c>
      <c r="U52" s="172" t="str">
        <f>IFERROR(VLOOKUP($I52,'Data Brut'!$A$2:BW346,62,0),"")</f>
        <v/>
      </c>
      <c r="V52" s="175" t="str">
        <f>IFERROR(VLOOKUP($I52,'Data Brut'!$A$2:BX346,65,0),"")</f>
        <v/>
      </c>
      <c r="W52" s="103" t="s">
        <v>76</v>
      </c>
      <c r="X52" s="4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ht="16.2" thickBot="1" x14ac:dyDescent="0.35">
      <c r="A53" s="3"/>
      <c r="B53" s="3"/>
      <c r="C53" s="3"/>
      <c r="D53" s="3"/>
      <c r="E53" s="152"/>
      <c r="F53" s="176"/>
      <c r="G53" s="177" t="str">
        <f>IF(Paramétrage!I29=0," ",Paramétrage!I29)</f>
        <v xml:space="preserve"> </v>
      </c>
      <c r="H53" s="178" t="str">
        <f>IF(Paramétrage!J29=0," ",Paramétrage!J29)</f>
        <v xml:space="preserve"> </v>
      </c>
      <c r="I53" s="179" t="str">
        <f>IF(Paramétrage!K29=0," ",Paramétrage!K29)</f>
        <v xml:space="preserve"> </v>
      </c>
      <c r="J53" s="180" t="str">
        <f>IF(Paramétrage!L29=0," ",Paramétrage!L29)</f>
        <v xml:space="preserve"> </v>
      </c>
      <c r="K53" s="143" t="str">
        <f>IF(Paramétrage!M29=0," ",Paramétrage!M29)</f>
        <v xml:space="preserve"> </v>
      </c>
      <c r="L53" s="383"/>
      <c r="M53" s="181" t="str">
        <f>IF(Paramétrage!N29=0," ",Paramétrage!N29)</f>
        <v xml:space="preserve"> </v>
      </c>
      <c r="N53" s="182" t="str">
        <f>IF(Paramétrage!O29=0," ",Paramétrage!O29)</f>
        <v xml:space="preserve"> </v>
      </c>
      <c r="O53" s="182" t="str">
        <f>IF(Paramétrage!P29=0," ",Paramétrage!P29)</f>
        <v xml:space="preserve"> </v>
      </c>
      <c r="P53" s="182" t="str">
        <f>IF(Paramétrage!Q29=0," ",Paramétrage!Q29)</f>
        <v xml:space="preserve"> </v>
      </c>
      <c r="Q53" s="182" t="str">
        <f>IF(Paramétrage!R29=0," ",Paramétrage!R29)</f>
        <v xml:space="preserve"> </v>
      </c>
      <c r="R53" s="182" t="str">
        <f>IF(Paramétrage!S29=0," ",Paramétrage!S29)</f>
        <v xml:space="preserve"> </v>
      </c>
      <c r="S53" s="182" t="str">
        <f>IF(Paramétrage!T29=0," ",Paramétrage!T29)</f>
        <v xml:space="preserve"> </v>
      </c>
      <c r="T53" s="182" t="str">
        <f>IF(Paramétrage!U29=0," ",Paramétrage!U29)</f>
        <v xml:space="preserve"> </v>
      </c>
      <c r="U53" s="182" t="str">
        <f>IF(Paramétrage!V29=0," ",Paramétrage!V29)</f>
        <v xml:space="preserve"> </v>
      </c>
      <c r="V53" s="183" t="str">
        <f>IF(Paramétrage!W29=0," ",Paramétrage!W29)</f>
        <v xml:space="preserve"> </v>
      </c>
      <c r="W53" s="104" t="s">
        <v>77</v>
      </c>
      <c r="X53" s="4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ht="15.6" x14ac:dyDescent="0.3">
      <c r="A54" s="3"/>
      <c r="B54" s="3"/>
      <c r="C54" s="3"/>
      <c r="D54" s="3"/>
      <c r="E54" s="152"/>
      <c r="F54" s="176" t="s">
        <v>6</v>
      </c>
      <c r="G54" s="170" t="str">
        <f>G55</f>
        <v xml:space="preserve"> </v>
      </c>
      <c r="H54" s="171" t="str">
        <f>H55</f>
        <v xml:space="preserve"> </v>
      </c>
      <c r="I54" s="172" t="str">
        <f>I55</f>
        <v xml:space="preserve"> </v>
      </c>
      <c r="J54" s="173" t="str">
        <f>IFERROR(VLOOKUP($I54,'Data Brut'!$A$2:$BM$300,7,0),"")</f>
        <v/>
      </c>
      <c r="K54" s="142" t="str">
        <f>IFERROR(VLOOKUP($I54,'Data Brut'!$A$2:BN348,12,0),"")</f>
        <v/>
      </c>
      <c r="L54" s="382" t="e">
        <f t="shared" ref="L54" si="23">ABS(K55-K54)</f>
        <v>#VALUE!</v>
      </c>
      <c r="M54" s="174" t="str">
        <f>IFERROR(VLOOKUP($I54,'Data Brut'!$A$2:BO348,26,0),"")</f>
        <v/>
      </c>
      <c r="N54" s="172" t="str">
        <f>IFERROR(VLOOKUP($I54,'Data Brut'!$A$2:BP348,30,0),"")</f>
        <v/>
      </c>
      <c r="O54" s="172" t="str">
        <f>IFERROR(VLOOKUP($I54,'Data Brut'!$A$2:BQ348,34,0),"")</f>
        <v/>
      </c>
      <c r="P54" s="172" t="str">
        <f>IFERROR(VLOOKUP($I54,'Data Brut'!$A$2:BR348,38,0),"")</f>
        <v/>
      </c>
      <c r="Q54" s="172" t="str">
        <f>IFERROR(VLOOKUP($I54,'Data Brut'!$A$2:BS348,44,0),"")</f>
        <v/>
      </c>
      <c r="R54" s="172" t="str">
        <f>IFERROR(VLOOKUP($I54,'Data Brut'!$A$2:BT348,47,0),"")</f>
        <v/>
      </c>
      <c r="S54" s="172" t="str">
        <f>IFERROR(VLOOKUP($I54,'Data Brut'!$A$2:BU348,53,0),"")</f>
        <v/>
      </c>
      <c r="T54" s="172" t="str">
        <f>IFERROR(VLOOKUP($I54,'Data Brut'!$A$2:BV348,58,0),"")</f>
        <v/>
      </c>
      <c r="U54" s="172" t="str">
        <f>IFERROR(VLOOKUP($I54,'Data Brut'!$A$2:BW348,62,0),"")</f>
        <v/>
      </c>
      <c r="V54" s="175" t="str">
        <f>IFERROR(VLOOKUP($I54,'Data Brut'!$A$2:BX348,65,0),"")</f>
        <v/>
      </c>
      <c r="W54" s="103" t="s">
        <v>78</v>
      </c>
      <c r="X54" s="4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ht="16.2" thickBot="1" x14ac:dyDescent="0.35">
      <c r="A55" s="3"/>
      <c r="B55" s="3"/>
      <c r="C55" s="3"/>
      <c r="D55" s="3"/>
      <c r="E55" s="152"/>
      <c r="F55" s="176"/>
      <c r="G55" s="177" t="str">
        <f>IF(Paramétrage!I30=0," ",Paramétrage!I30)</f>
        <v xml:space="preserve"> </v>
      </c>
      <c r="H55" s="178" t="str">
        <f>IF(Paramétrage!J30=0," ",Paramétrage!J30)</f>
        <v xml:space="preserve"> </v>
      </c>
      <c r="I55" s="179" t="str">
        <f>IF(Paramétrage!K30=0," ",Paramétrage!K30)</f>
        <v xml:space="preserve"> </v>
      </c>
      <c r="J55" s="180" t="str">
        <f>IF(Paramétrage!L30=0," ",Paramétrage!L30)</f>
        <v xml:space="preserve"> </v>
      </c>
      <c r="K55" s="143" t="str">
        <f>IF(Paramétrage!M30=0," ",Paramétrage!M30)</f>
        <v xml:space="preserve"> </v>
      </c>
      <c r="L55" s="383"/>
      <c r="M55" s="181" t="str">
        <f>IF(Paramétrage!N30=0," ",Paramétrage!N30)</f>
        <v xml:space="preserve"> </v>
      </c>
      <c r="N55" s="182" t="str">
        <f>IF(Paramétrage!O30=0," ",Paramétrage!O30)</f>
        <v xml:space="preserve"> </v>
      </c>
      <c r="O55" s="182" t="str">
        <f>IF(Paramétrage!P30=0," ",Paramétrage!P30)</f>
        <v xml:space="preserve"> </v>
      </c>
      <c r="P55" s="182" t="str">
        <f>IF(Paramétrage!Q30=0," ",Paramétrage!Q30)</f>
        <v xml:space="preserve"> </v>
      </c>
      <c r="Q55" s="182" t="str">
        <f>IF(Paramétrage!R30=0," ",Paramétrage!R30)</f>
        <v xml:space="preserve"> </v>
      </c>
      <c r="R55" s="182" t="str">
        <f>IF(Paramétrage!S30=0," ",Paramétrage!S30)</f>
        <v xml:space="preserve"> </v>
      </c>
      <c r="S55" s="182" t="str">
        <f>IF(Paramétrage!T30=0," ",Paramétrage!T30)</f>
        <v xml:space="preserve"> </v>
      </c>
      <c r="T55" s="182" t="str">
        <f>IF(Paramétrage!U30=0," ",Paramétrage!U30)</f>
        <v xml:space="preserve"> </v>
      </c>
      <c r="U55" s="182" t="str">
        <f>IF(Paramétrage!V30=0," ",Paramétrage!V30)</f>
        <v xml:space="preserve"> </v>
      </c>
      <c r="V55" s="183" t="str">
        <f>IF(Paramétrage!W30=0," ",Paramétrage!W30)</f>
        <v xml:space="preserve"> </v>
      </c>
      <c r="W55" s="104" t="s">
        <v>79</v>
      </c>
      <c r="X55" s="4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ht="15.6" x14ac:dyDescent="0.3">
      <c r="A56" s="3"/>
      <c r="B56" s="3"/>
      <c r="C56" s="3"/>
      <c r="D56" s="3"/>
      <c r="E56" s="152"/>
      <c r="F56" s="176" t="s">
        <v>6</v>
      </c>
      <c r="G56" s="170" t="str">
        <f>G57</f>
        <v xml:space="preserve"> </v>
      </c>
      <c r="H56" s="171" t="str">
        <f>H57</f>
        <v xml:space="preserve"> </v>
      </c>
      <c r="I56" s="172" t="str">
        <f>I57</f>
        <v xml:space="preserve"> </v>
      </c>
      <c r="J56" s="173" t="str">
        <f>IFERROR(VLOOKUP($I56,'Data Brut'!$A$2:$BM$300,7,0),"")</f>
        <v/>
      </c>
      <c r="K56" s="142" t="str">
        <f>IFERROR(VLOOKUP($I56,'Data Brut'!$A$2:BN350,12,0),"")</f>
        <v/>
      </c>
      <c r="L56" s="382" t="e">
        <f t="shared" ref="L56" si="24">ABS(K57-K56)</f>
        <v>#VALUE!</v>
      </c>
      <c r="M56" s="174" t="str">
        <f>IFERROR(VLOOKUP($I56,'Data Brut'!$A$2:BO350,26,0),"")</f>
        <v/>
      </c>
      <c r="N56" s="172" t="str">
        <f>IFERROR(VLOOKUP($I56,'Data Brut'!$A$2:BP350,30,0),"")</f>
        <v/>
      </c>
      <c r="O56" s="172" t="str">
        <f>IFERROR(VLOOKUP($I56,'Data Brut'!$A$2:BQ350,34,0),"")</f>
        <v/>
      </c>
      <c r="P56" s="172" t="str">
        <f>IFERROR(VLOOKUP($I56,'Data Brut'!$A$2:BR350,38,0),"")</f>
        <v/>
      </c>
      <c r="Q56" s="172" t="str">
        <f>IFERROR(VLOOKUP($I56,'Data Brut'!$A$2:BS350,44,0),"")</f>
        <v/>
      </c>
      <c r="R56" s="172" t="str">
        <f>IFERROR(VLOOKUP($I56,'Data Brut'!$A$2:BT350,47,0),"")</f>
        <v/>
      </c>
      <c r="S56" s="172" t="str">
        <f>IFERROR(VLOOKUP($I56,'Data Brut'!$A$2:BU350,53,0),"")</f>
        <v/>
      </c>
      <c r="T56" s="172" t="str">
        <f>IFERROR(VLOOKUP($I56,'Data Brut'!$A$2:BV350,58,0),"")</f>
        <v/>
      </c>
      <c r="U56" s="172" t="str">
        <f>IFERROR(VLOOKUP($I56,'Data Brut'!$A$2:BW350,62,0),"")</f>
        <v/>
      </c>
      <c r="V56" s="175" t="str">
        <f>IFERROR(VLOOKUP($I56,'Data Brut'!$A$2:BX350,65,0),"")</f>
        <v/>
      </c>
      <c r="W56" s="103" t="s">
        <v>80</v>
      </c>
      <c r="X56" s="4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ht="16.2" thickBot="1" x14ac:dyDescent="0.35">
      <c r="A57" s="3"/>
      <c r="B57" s="3"/>
      <c r="C57" s="3"/>
      <c r="D57" s="3"/>
      <c r="E57" s="152"/>
      <c r="F57" s="176"/>
      <c r="G57" s="177" t="str">
        <f>IF(Paramétrage!I31=0," ",Paramétrage!I31)</f>
        <v xml:space="preserve"> </v>
      </c>
      <c r="H57" s="178" t="str">
        <f>IF(Paramétrage!J31=0," ",Paramétrage!J31)</f>
        <v xml:space="preserve"> </v>
      </c>
      <c r="I57" s="179" t="str">
        <f>IF(Paramétrage!K31=0," ",Paramétrage!K31)</f>
        <v xml:space="preserve"> </v>
      </c>
      <c r="J57" s="180" t="str">
        <f>IF(Paramétrage!L31=0," ",Paramétrage!L31)</f>
        <v xml:space="preserve"> </v>
      </c>
      <c r="K57" s="143" t="str">
        <f>IF(Paramétrage!M31=0," ",Paramétrage!M31)</f>
        <v xml:space="preserve"> </v>
      </c>
      <c r="L57" s="383"/>
      <c r="M57" s="181" t="str">
        <f>IF(Paramétrage!N31=0," ",Paramétrage!N31)</f>
        <v xml:space="preserve"> </v>
      </c>
      <c r="N57" s="182" t="str">
        <f>IF(Paramétrage!O31=0," ",Paramétrage!O31)</f>
        <v xml:space="preserve"> </v>
      </c>
      <c r="O57" s="182" t="str">
        <f>IF(Paramétrage!P31=0," ",Paramétrage!P31)</f>
        <v xml:space="preserve"> </v>
      </c>
      <c r="P57" s="182" t="str">
        <f>IF(Paramétrage!Q31=0," ",Paramétrage!Q31)</f>
        <v xml:space="preserve"> </v>
      </c>
      <c r="Q57" s="182" t="str">
        <f>IF(Paramétrage!R31=0," ",Paramétrage!R31)</f>
        <v xml:space="preserve"> </v>
      </c>
      <c r="R57" s="182" t="str">
        <f>IF(Paramétrage!S31=0," ",Paramétrage!S31)</f>
        <v xml:space="preserve"> </v>
      </c>
      <c r="S57" s="182" t="str">
        <f>IF(Paramétrage!T31=0," ",Paramétrage!T31)</f>
        <v xml:space="preserve"> </v>
      </c>
      <c r="T57" s="182" t="str">
        <f>IF(Paramétrage!U31=0," ",Paramétrage!U31)</f>
        <v xml:space="preserve"> </v>
      </c>
      <c r="U57" s="182" t="str">
        <f>IF(Paramétrage!V31=0," ",Paramétrage!V31)</f>
        <v xml:space="preserve"> </v>
      </c>
      <c r="V57" s="183" t="str">
        <f>IF(Paramétrage!W31=0," ",Paramétrage!W31)</f>
        <v xml:space="preserve"> </v>
      </c>
      <c r="W57" s="104" t="s">
        <v>81</v>
      </c>
      <c r="X57" s="4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ht="15.6" x14ac:dyDescent="0.3">
      <c r="A58" s="3"/>
      <c r="B58" s="3"/>
      <c r="C58" s="3"/>
      <c r="D58" s="3"/>
      <c r="E58" s="152"/>
      <c r="F58" s="176" t="s">
        <v>6</v>
      </c>
      <c r="G58" s="170" t="str">
        <f>G59</f>
        <v xml:space="preserve"> </v>
      </c>
      <c r="H58" s="171" t="str">
        <f>H59</f>
        <v xml:space="preserve"> </v>
      </c>
      <c r="I58" s="172" t="str">
        <f>I59</f>
        <v xml:space="preserve"> </v>
      </c>
      <c r="J58" s="173" t="str">
        <f>IFERROR(VLOOKUP($I58,'Data Brut'!$A$2:$BM$300,7,0),"")</f>
        <v/>
      </c>
      <c r="K58" s="142" t="str">
        <f>IFERROR(VLOOKUP($I58,'Data Brut'!$A$2:BN352,12,0),"")</f>
        <v/>
      </c>
      <c r="L58" s="382" t="e">
        <f t="shared" ref="L58" si="25">ABS(K59-K58)</f>
        <v>#VALUE!</v>
      </c>
      <c r="M58" s="174" t="str">
        <f>IFERROR(VLOOKUP($I58,'Data Brut'!$A$2:BO352,26,0),"")</f>
        <v/>
      </c>
      <c r="N58" s="172" t="str">
        <f>IFERROR(VLOOKUP($I58,'Data Brut'!$A$2:BP352,30,0),"")</f>
        <v/>
      </c>
      <c r="O58" s="172" t="str">
        <f>IFERROR(VLOOKUP($I58,'Data Brut'!$A$2:BQ352,34,0),"")</f>
        <v/>
      </c>
      <c r="P58" s="172" t="str">
        <f>IFERROR(VLOOKUP($I58,'Data Brut'!$A$2:BR352,38,0),"")</f>
        <v/>
      </c>
      <c r="Q58" s="172" t="str">
        <f>IFERROR(VLOOKUP($I58,'Data Brut'!$A$2:BS352,44,0),"")</f>
        <v/>
      </c>
      <c r="R58" s="172" t="str">
        <f>IFERROR(VLOOKUP($I58,'Data Brut'!$A$2:BT352,47,0),"")</f>
        <v/>
      </c>
      <c r="S58" s="172" t="str">
        <f>IFERROR(VLOOKUP($I58,'Data Brut'!$A$2:BU352,53,0),"")</f>
        <v/>
      </c>
      <c r="T58" s="172" t="str">
        <f>IFERROR(VLOOKUP($I58,'Data Brut'!$A$2:BV352,58,0),"")</f>
        <v/>
      </c>
      <c r="U58" s="172" t="str">
        <f>IFERROR(VLOOKUP($I58,'Data Brut'!$A$2:BW352,62,0),"")</f>
        <v/>
      </c>
      <c r="V58" s="175" t="str">
        <f>IFERROR(VLOOKUP($I58,'Data Brut'!$A$2:BX352,65,0),"")</f>
        <v/>
      </c>
      <c r="W58" s="103" t="s">
        <v>82</v>
      </c>
      <c r="X58" s="4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ht="16.2" thickBot="1" x14ac:dyDescent="0.35">
      <c r="A59" s="3"/>
      <c r="B59" s="3"/>
      <c r="C59" s="3"/>
      <c r="D59" s="3"/>
      <c r="E59" s="152"/>
      <c r="F59" s="176"/>
      <c r="G59" s="177" t="str">
        <f>IF(Paramétrage!I32=0," ",Paramétrage!I32)</f>
        <v xml:space="preserve"> </v>
      </c>
      <c r="H59" s="178" t="str">
        <f>IF(Paramétrage!J32=0," ",Paramétrage!J32)</f>
        <v xml:space="preserve"> </v>
      </c>
      <c r="I59" s="179" t="str">
        <f>IF(Paramétrage!K32=0," ",Paramétrage!K32)</f>
        <v xml:space="preserve"> </v>
      </c>
      <c r="J59" s="180" t="str">
        <f>IF(Paramétrage!L32=0," ",Paramétrage!L32)</f>
        <v xml:space="preserve"> </v>
      </c>
      <c r="K59" s="143" t="str">
        <f>IF(Paramétrage!M32=0," ",Paramétrage!M32)</f>
        <v xml:space="preserve"> </v>
      </c>
      <c r="L59" s="383"/>
      <c r="M59" s="181" t="str">
        <f>IF(Paramétrage!N32=0," ",Paramétrage!N32)</f>
        <v xml:space="preserve"> </v>
      </c>
      <c r="N59" s="182" t="str">
        <f>IF(Paramétrage!O32=0," ",Paramétrage!O32)</f>
        <v xml:space="preserve"> </v>
      </c>
      <c r="O59" s="182" t="str">
        <f>IF(Paramétrage!P32=0," ",Paramétrage!P32)</f>
        <v xml:space="preserve"> </v>
      </c>
      <c r="P59" s="182" t="str">
        <f>IF(Paramétrage!Q32=0," ",Paramétrage!Q32)</f>
        <v xml:space="preserve"> </v>
      </c>
      <c r="Q59" s="182" t="str">
        <f>IF(Paramétrage!R32=0," ",Paramétrage!R32)</f>
        <v xml:space="preserve"> </v>
      </c>
      <c r="R59" s="182" t="str">
        <f>IF(Paramétrage!S32=0," ",Paramétrage!S32)</f>
        <v xml:space="preserve"> </v>
      </c>
      <c r="S59" s="182" t="str">
        <f>IF(Paramétrage!T32=0," ",Paramétrage!T32)</f>
        <v xml:space="preserve"> </v>
      </c>
      <c r="T59" s="182" t="str">
        <f>IF(Paramétrage!U32=0," ",Paramétrage!U32)</f>
        <v xml:space="preserve"> </v>
      </c>
      <c r="U59" s="182" t="str">
        <f>IF(Paramétrage!V32=0," ",Paramétrage!V32)</f>
        <v xml:space="preserve"> </v>
      </c>
      <c r="V59" s="183" t="str">
        <f>IF(Paramétrage!W32=0," ",Paramétrage!W32)</f>
        <v xml:space="preserve"> </v>
      </c>
      <c r="W59" s="104" t="s">
        <v>83</v>
      </c>
      <c r="X59" s="4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ht="15.6" x14ac:dyDescent="0.3">
      <c r="A60" s="3"/>
      <c r="B60" s="3"/>
      <c r="C60" s="3"/>
      <c r="D60" s="3"/>
      <c r="E60" s="152"/>
      <c r="F60" s="176" t="s">
        <v>6</v>
      </c>
      <c r="G60" s="170" t="str">
        <f>G61</f>
        <v xml:space="preserve"> </v>
      </c>
      <c r="H60" s="171" t="str">
        <f>H61</f>
        <v xml:space="preserve"> </v>
      </c>
      <c r="I60" s="172" t="str">
        <f>I61</f>
        <v xml:space="preserve"> </v>
      </c>
      <c r="J60" s="173" t="str">
        <f>IFERROR(VLOOKUP($I60,'Data Brut'!$A$2:$BM$300,7,0),"")</f>
        <v/>
      </c>
      <c r="K60" s="142" t="str">
        <f>IFERROR(VLOOKUP($I60,'Data Brut'!$A$2:BN354,12,0),"")</f>
        <v/>
      </c>
      <c r="L60" s="382" t="e">
        <f t="shared" ref="L60" si="26">ABS(K61-K60)</f>
        <v>#VALUE!</v>
      </c>
      <c r="M60" s="174" t="str">
        <f>IFERROR(VLOOKUP($I60,'Data Brut'!$A$2:BO354,26,0),"")</f>
        <v/>
      </c>
      <c r="N60" s="172" t="str">
        <f>IFERROR(VLOOKUP($I60,'Data Brut'!$A$2:BP354,30,0),"")</f>
        <v/>
      </c>
      <c r="O60" s="172" t="str">
        <f>IFERROR(VLOOKUP($I60,'Data Brut'!$A$2:BQ354,34,0),"")</f>
        <v/>
      </c>
      <c r="P60" s="172" t="str">
        <f>IFERROR(VLOOKUP($I60,'Data Brut'!$A$2:BR354,38,0),"")</f>
        <v/>
      </c>
      <c r="Q60" s="172" t="str">
        <f>IFERROR(VLOOKUP($I60,'Data Brut'!$A$2:BS354,44,0),"")</f>
        <v/>
      </c>
      <c r="R60" s="172" t="str">
        <f>IFERROR(VLOOKUP($I60,'Data Brut'!$A$2:BT354,47,0),"")</f>
        <v/>
      </c>
      <c r="S60" s="172" t="str">
        <f>IFERROR(VLOOKUP($I60,'Data Brut'!$A$2:BU354,53,0),"")</f>
        <v/>
      </c>
      <c r="T60" s="172" t="str">
        <f>IFERROR(VLOOKUP($I60,'Data Brut'!$A$2:BV354,58,0),"")</f>
        <v/>
      </c>
      <c r="U60" s="172" t="str">
        <f>IFERROR(VLOOKUP($I60,'Data Brut'!$A$2:BW354,62,0),"")</f>
        <v/>
      </c>
      <c r="V60" s="175" t="str">
        <f>IFERROR(VLOOKUP($I60,'Data Brut'!$A$2:BX354,65,0),"")</f>
        <v/>
      </c>
      <c r="W60" s="103" t="s">
        <v>84</v>
      </c>
      <c r="X60" s="4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ht="16.2" thickBot="1" x14ac:dyDescent="0.35">
      <c r="A61" s="3"/>
      <c r="B61" s="3"/>
      <c r="C61" s="3"/>
      <c r="D61" s="3"/>
      <c r="E61" s="152"/>
      <c r="F61" s="176"/>
      <c r="G61" s="177" t="str">
        <f>IF(Paramétrage!I33=0," ",Paramétrage!I33)</f>
        <v xml:space="preserve"> </v>
      </c>
      <c r="H61" s="178" t="str">
        <f>IF(Paramétrage!J33=0," ",Paramétrage!J33)</f>
        <v xml:space="preserve"> </v>
      </c>
      <c r="I61" s="179" t="str">
        <f>IF(Paramétrage!K33=0," ",Paramétrage!K33)</f>
        <v xml:space="preserve"> </v>
      </c>
      <c r="J61" s="180" t="str">
        <f>IF(Paramétrage!L33=0," ",Paramétrage!L33)</f>
        <v xml:space="preserve"> </v>
      </c>
      <c r="K61" s="143" t="str">
        <f>IF(Paramétrage!M33=0," ",Paramétrage!M33)</f>
        <v xml:space="preserve"> </v>
      </c>
      <c r="L61" s="383"/>
      <c r="M61" s="181" t="str">
        <f>IF(Paramétrage!N33=0," ",Paramétrage!N33)</f>
        <v xml:space="preserve"> </v>
      </c>
      <c r="N61" s="182" t="str">
        <f>IF(Paramétrage!O33=0," ",Paramétrage!O33)</f>
        <v xml:space="preserve"> </v>
      </c>
      <c r="O61" s="182" t="str">
        <f>IF(Paramétrage!P33=0," ",Paramétrage!P33)</f>
        <v xml:space="preserve"> </v>
      </c>
      <c r="P61" s="182" t="str">
        <f>IF(Paramétrage!Q33=0," ",Paramétrage!Q33)</f>
        <v xml:space="preserve"> </v>
      </c>
      <c r="Q61" s="182" t="str">
        <f>IF(Paramétrage!R33=0," ",Paramétrage!R33)</f>
        <v xml:space="preserve"> </v>
      </c>
      <c r="R61" s="182" t="str">
        <f>IF(Paramétrage!S33=0," ",Paramétrage!S33)</f>
        <v xml:space="preserve"> </v>
      </c>
      <c r="S61" s="182" t="str">
        <f>IF(Paramétrage!T33=0," ",Paramétrage!T33)</f>
        <v xml:space="preserve"> </v>
      </c>
      <c r="T61" s="182" t="str">
        <f>IF(Paramétrage!U33=0," ",Paramétrage!U33)</f>
        <v xml:space="preserve"> </v>
      </c>
      <c r="U61" s="182" t="str">
        <f>IF(Paramétrage!V33=0," ",Paramétrage!V33)</f>
        <v xml:space="preserve"> </v>
      </c>
      <c r="V61" s="183" t="str">
        <f>IF(Paramétrage!W33=0," ",Paramétrage!W33)</f>
        <v xml:space="preserve"> </v>
      </c>
      <c r="W61" s="104" t="s">
        <v>85</v>
      </c>
      <c r="X61" s="4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ht="15.6" x14ac:dyDescent="0.3">
      <c r="A62" s="3"/>
      <c r="B62" s="3"/>
      <c r="C62" s="3"/>
      <c r="D62" s="3"/>
      <c r="E62" s="152"/>
      <c r="F62" s="176" t="s">
        <v>6</v>
      </c>
      <c r="G62" s="170" t="str">
        <f>G63</f>
        <v xml:space="preserve"> </v>
      </c>
      <c r="H62" s="171" t="str">
        <f>H63</f>
        <v xml:space="preserve"> </v>
      </c>
      <c r="I62" s="172" t="str">
        <f>I63</f>
        <v xml:space="preserve"> </v>
      </c>
      <c r="J62" s="173" t="str">
        <f>IFERROR(VLOOKUP($I62,'Data Brut'!$A$2:$BM$300,7,0),"")</f>
        <v/>
      </c>
      <c r="K62" s="142" t="str">
        <f>IFERROR(VLOOKUP($I62,'Data Brut'!$A$2:BN356,12,0),"")</f>
        <v/>
      </c>
      <c r="L62" s="382" t="e">
        <f t="shared" ref="L62" si="27">ABS(K63-K62)</f>
        <v>#VALUE!</v>
      </c>
      <c r="M62" s="174" t="str">
        <f>IFERROR(VLOOKUP($I62,'Data Brut'!$A$2:BO356,26,0),"")</f>
        <v/>
      </c>
      <c r="N62" s="172" t="str">
        <f>IFERROR(VLOOKUP($I62,'Data Brut'!$A$2:BP356,30,0),"")</f>
        <v/>
      </c>
      <c r="O62" s="172" t="str">
        <f>IFERROR(VLOOKUP($I62,'Data Brut'!$A$2:BQ356,34,0),"")</f>
        <v/>
      </c>
      <c r="P62" s="172" t="str">
        <f>IFERROR(VLOOKUP($I62,'Data Brut'!$A$2:BR356,38,0),"")</f>
        <v/>
      </c>
      <c r="Q62" s="172" t="str">
        <f>IFERROR(VLOOKUP($I62,'Data Brut'!$A$2:BS356,44,0),"")</f>
        <v/>
      </c>
      <c r="R62" s="172" t="str">
        <f>IFERROR(VLOOKUP($I62,'Data Brut'!$A$2:BT356,47,0),"")</f>
        <v/>
      </c>
      <c r="S62" s="172" t="str">
        <f>IFERROR(VLOOKUP($I62,'Data Brut'!$A$2:BU356,53,0),"")</f>
        <v/>
      </c>
      <c r="T62" s="172" t="str">
        <f>IFERROR(VLOOKUP($I62,'Data Brut'!$A$2:BV356,58,0),"")</f>
        <v/>
      </c>
      <c r="U62" s="172" t="str">
        <f>IFERROR(VLOOKUP($I62,'Data Brut'!$A$2:BW356,62,0),"")</f>
        <v/>
      </c>
      <c r="V62" s="175" t="str">
        <f>IFERROR(VLOOKUP($I62,'Data Brut'!$A$2:BX356,65,0),"")</f>
        <v/>
      </c>
      <c r="W62" s="103" t="s">
        <v>86</v>
      </c>
      <c r="X62" s="4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ht="16.2" thickBot="1" x14ac:dyDescent="0.35">
      <c r="A63" s="3"/>
      <c r="B63" s="3"/>
      <c r="C63" s="3"/>
      <c r="D63" s="3"/>
      <c r="E63" s="152"/>
      <c r="F63" s="176"/>
      <c r="G63" s="177" t="str">
        <f>IF(Paramétrage!I34=0," ",Paramétrage!I34)</f>
        <v xml:space="preserve"> </v>
      </c>
      <c r="H63" s="178" t="str">
        <f>IF(Paramétrage!J34=0," ",Paramétrage!J34)</f>
        <v xml:space="preserve"> </v>
      </c>
      <c r="I63" s="179" t="str">
        <f>IF(Paramétrage!K34=0," ",Paramétrage!K34)</f>
        <v xml:space="preserve"> </v>
      </c>
      <c r="J63" s="180" t="str">
        <f>IF(Paramétrage!L34=0," ",Paramétrage!L34)</f>
        <v xml:space="preserve"> </v>
      </c>
      <c r="K63" s="143" t="str">
        <f>IF(Paramétrage!M34=0," ",Paramétrage!M34)</f>
        <v xml:space="preserve"> </v>
      </c>
      <c r="L63" s="383"/>
      <c r="M63" s="181" t="str">
        <f>IF(Paramétrage!N34=0," ",Paramétrage!N34)</f>
        <v xml:space="preserve"> </v>
      </c>
      <c r="N63" s="182" t="str">
        <f>IF(Paramétrage!O34=0," ",Paramétrage!O34)</f>
        <v xml:space="preserve"> </v>
      </c>
      <c r="O63" s="182" t="str">
        <f>IF(Paramétrage!P34=0," ",Paramétrage!P34)</f>
        <v xml:space="preserve"> </v>
      </c>
      <c r="P63" s="182" t="str">
        <f>IF(Paramétrage!Q34=0," ",Paramétrage!Q34)</f>
        <v xml:space="preserve"> </v>
      </c>
      <c r="Q63" s="182" t="str">
        <f>IF(Paramétrage!R34=0," ",Paramétrage!R34)</f>
        <v xml:space="preserve"> </v>
      </c>
      <c r="R63" s="182" t="str">
        <f>IF(Paramétrage!S34=0," ",Paramétrage!S34)</f>
        <v xml:space="preserve"> </v>
      </c>
      <c r="S63" s="182" t="str">
        <f>IF(Paramétrage!T34=0," ",Paramétrage!T34)</f>
        <v xml:space="preserve"> </v>
      </c>
      <c r="T63" s="182" t="str">
        <f>IF(Paramétrage!U34=0," ",Paramétrage!U34)</f>
        <v xml:space="preserve"> </v>
      </c>
      <c r="U63" s="182" t="str">
        <f>IF(Paramétrage!V34=0," ",Paramétrage!V34)</f>
        <v xml:space="preserve"> </v>
      </c>
      <c r="V63" s="183" t="str">
        <f>IF(Paramétrage!W34=0," ",Paramétrage!W34)</f>
        <v xml:space="preserve"> </v>
      </c>
      <c r="W63" s="104" t="s">
        <v>87</v>
      </c>
      <c r="X63" s="4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ht="15.6" x14ac:dyDescent="0.3">
      <c r="A64" s="3"/>
      <c r="B64" s="3"/>
      <c r="C64" s="3"/>
      <c r="D64" s="3"/>
      <c r="E64" s="152"/>
      <c r="F64" s="176" t="s">
        <v>6</v>
      </c>
      <c r="G64" s="170" t="str">
        <f>G65</f>
        <v xml:space="preserve"> </v>
      </c>
      <c r="H64" s="171" t="str">
        <f>H65</f>
        <v xml:space="preserve"> </v>
      </c>
      <c r="I64" s="172" t="str">
        <f>I65</f>
        <v xml:space="preserve"> </v>
      </c>
      <c r="J64" s="173" t="str">
        <f>IFERROR(VLOOKUP($I64,'Data Brut'!$A$2:$BM$300,7,0),"")</f>
        <v/>
      </c>
      <c r="K64" s="142" t="str">
        <f>IFERROR(VLOOKUP($I64,'Data Brut'!$A$2:BN358,12,0),"")</f>
        <v/>
      </c>
      <c r="L64" s="382" t="e">
        <f t="shared" ref="L64" si="28">ABS(K65-K64)</f>
        <v>#VALUE!</v>
      </c>
      <c r="M64" s="174" t="str">
        <f>IFERROR(VLOOKUP($I64,'Data Brut'!$A$2:BO358,26,0),"")</f>
        <v/>
      </c>
      <c r="N64" s="172" t="str">
        <f>IFERROR(VLOOKUP($I64,'Data Brut'!$A$2:BP358,30,0),"")</f>
        <v/>
      </c>
      <c r="O64" s="172" t="str">
        <f>IFERROR(VLOOKUP($I64,'Data Brut'!$A$2:BQ358,34,0),"")</f>
        <v/>
      </c>
      <c r="P64" s="172" t="str">
        <f>IFERROR(VLOOKUP($I64,'Data Brut'!$A$2:BR358,38,0),"")</f>
        <v/>
      </c>
      <c r="Q64" s="172" t="str">
        <f>IFERROR(VLOOKUP($I64,'Data Brut'!$A$2:BS358,44,0),"")</f>
        <v/>
      </c>
      <c r="R64" s="172" t="str">
        <f>IFERROR(VLOOKUP($I64,'Data Brut'!$A$2:BT358,47,0),"")</f>
        <v/>
      </c>
      <c r="S64" s="172" t="str">
        <f>IFERROR(VLOOKUP($I64,'Data Brut'!$A$2:BU358,53,0),"")</f>
        <v/>
      </c>
      <c r="T64" s="172" t="str">
        <f>IFERROR(VLOOKUP($I64,'Data Brut'!$A$2:BV358,58,0),"")</f>
        <v/>
      </c>
      <c r="U64" s="172" t="str">
        <f>IFERROR(VLOOKUP($I64,'Data Brut'!$A$2:BW358,62,0),"")</f>
        <v/>
      </c>
      <c r="V64" s="175" t="str">
        <f>IFERROR(VLOOKUP($I64,'Data Brut'!$A$2:BX358,65,0),"")</f>
        <v/>
      </c>
      <c r="W64" s="103" t="s">
        <v>88</v>
      </c>
      <c r="X64" s="4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35" ht="16.2" thickBot="1" x14ac:dyDescent="0.35">
      <c r="A65" s="3"/>
      <c r="B65" s="3"/>
      <c r="C65" s="3"/>
      <c r="D65" s="3"/>
      <c r="E65" s="152"/>
      <c r="F65" s="176"/>
      <c r="G65" s="177" t="str">
        <f>IF(Paramétrage!I35=0," ",Paramétrage!I35)</f>
        <v xml:space="preserve"> </v>
      </c>
      <c r="H65" s="178" t="str">
        <f>IF(Paramétrage!J35=0," ",Paramétrage!J35)</f>
        <v xml:space="preserve"> </v>
      </c>
      <c r="I65" s="179" t="str">
        <f>IF(Paramétrage!K35=0," ",Paramétrage!K35)</f>
        <v xml:space="preserve"> </v>
      </c>
      <c r="J65" s="180" t="str">
        <f>IF(Paramétrage!L35=0," ",Paramétrage!L35)</f>
        <v xml:space="preserve"> </v>
      </c>
      <c r="K65" s="143" t="str">
        <f>IF(Paramétrage!M35=0," ",Paramétrage!M35)</f>
        <v xml:space="preserve"> </v>
      </c>
      <c r="L65" s="383"/>
      <c r="M65" s="181" t="str">
        <f>IF(Paramétrage!N35=0," ",Paramétrage!N35)</f>
        <v xml:space="preserve"> </v>
      </c>
      <c r="N65" s="182" t="str">
        <f>IF(Paramétrage!O35=0," ",Paramétrage!O35)</f>
        <v xml:space="preserve"> </v>
      </c>
      <c r="O65" s="182" t="str">
        <f>IF(Paramétrage!P35=0," ",Paramétrage!P35)</f>
        <v xml:space="preserve"> </v>
      </c>
      <c r="P65" s="182" t="str">
        <f>IF(Paramétrage!Q35=0," ",Paramétrage!Q35)</f>
        <v xml:space="preserve"> </v>
      </c>
      <c r="Q65" s="182" t="str">
        <f>IF(Paramétrage!R35=0," ",Paramétrage!R35)</f>
        <v xml:space="preserve"> </v>
      </c>
      <c r="R65" s="182" t="str">
        <f>IF(Paramétrage!S35=0," ",Paramétrage!S35)</f>
        <v xml:space="preserve"> </v>
      </c>
      <c r="S65" s="182" t="str">
        <f>IF(Paramétrage!T35=0," ",Paramétrage!T35)</f>
        <v xml:space="preserve"> </v>
      </c>
      <c r="T65" s="182" t="str">
        <f>IF(Paramétrage!U35=0," ",Paramétrage!U35)</f>
        <v xml:space="preserve"> </v>
      </c>
      <c r="U65" s="182" t="str">
        <f>IF(Paramétrage!V35=0," ",Paramétrage!V35)</f>
        <v xml:space="preserve"> </v>
      </c>
      <c r="V65" s="183" t="str">
        <f>IF(Paramétrage!W35=0," ",Paramétrage!W35)</f>
        <v xml:space="preserve"> </v>
      </c>
      <c r="W65" s="104" t="s">
        <v>89</v>
      </c>
      <c r="X65" s="4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35" ht="15.6" x14ac:dyDescent="0.3">
      <c r="A66" s="3"/>
      <c r="B66" s="3"/>
      <c r="C66" s="3"/>
      <c r="D66" s="3"/>
      <c r="E66" s="152"/>
      <c r="F66" s="176" t="s">
        <v>6</v>
      </c>
      <c r="G66" s="170" t="str">
        <f>G67</f>
        <v xml:space="preserve"> </v>
      </c>
      <c r="H66" s="171" t="str">
        <f>H67</f>
        <v xml:space="preserve"> </v>
      </c>
      <c r="I66" s="172" t="str">
        <f>I67</f>
        <v xml:space="preserve"> </v>
      </c>
      <c r="J66" s="173" t="str">
        <f>IFERROR(VLOOKUP($I66,'Data Brut'!$A$2:$BM$300,7,0),"")</f>
        <v/>
      </c>
      <c r="K66" s="142" t="str">
        <f>IFERROR(VLOOKUP($I66,'Data Brut'!$A$2:BN360,12,0),"")</f>
        <v/>
      </c>
      <c r="L66" s="382" t="e">
        <f t="shared" ref="L66" si="29">ABS(K67-K66)</f>
        <v>#VALUE!</v>
      </c>
      <c r="M66" s="174" t="str">
        <f>IFERROR(VLOOKUP($I66,'Data Brut'!$A$2:BO360,26,0),"")</f>
        <v/>
      </c>
      <c r="N66" s="172" t="str">
        <f>IFERROR(VLOOKUP($I66,'Data Brut'!$A$2:BP360,30,0),"")</f>
        <v/>
      </c>
      <c r="O66" s="172" t="str">
        <f>IFERROR(VLOOKUP($I66,'Data Brut'!$A$2:BQ360,34,0),"")</f>
        <v/>
      </c>
      <c r="P66" s="172" t="str">
        <f>IFERROR(VLOOKUP($I66,'Data Brut'!$A$2:BR360,38,0),"")</f>
        <v/>
      </c>
      <c r="Q66" s="172" t="str">
        <f>IFERROR(VLOOKUP($I66,'Data Brut'!$A$2:BS360,44,0),"")</f>
        <v/>
      </c>
      <c r="R66" s="172" t="str">
        <f>IFERROR(VLOOKUP($I66,'Data Brut'!$A$2:BT360,47,0),"")</f>
        <v/>
      </c>
      <c r="S66" s="172" t="str">
        <f>IFERROR(VLOOKUP($I66,'Data Brut'!$A$2:BU360,53,0),"")</f>
        <v/>
      </c>
      <c r="T66" s="172" t="str">
        <f>IFERROR(VLOOKUP($I66,'Data Brut'!$A$2:BV360,58,0),"")</f>
        <v/>
      </c>
      <c r="U66" s="172" t="str">
        <f>IFERROR(VLOOKUP($I66,'Data Brut'!$A$2:BW360,62,0),"")</f>
        <v/>
      </c>
      <c r="V66" s="175" t="str">
        <f>IFERROR(VLOOKUP($I66,'Data Brut'!$A$2:BX360,65,0),"")</f>
        <v/>
      </c>
      <c r="W66" s="103" t="s">
        <v>90</v>
      </c>
      <c r="X66" s="4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35" ht="16.2" thickBot="1" x14ac:dyDescent="0.35">
      <c r="A67" s="3"/>
      <c r="B67" s="3"/>
      <c r="C67" s="3"/>
      <c r="D67" s="3"/>
      <c r="E67" s="152"/>
      <c r="F67" s="176"/>
      <c r="G67" s="177" t="str">
        <f>IF(Paramétrage!I36=0," ",Paramétrage!I36)</f>
        <v xml:space="preserve"> </v>
      </c>
      <c r="H67" s="178" t="str">
        <f>IF(Paramétrage!J36=0," ",Paramétrage!J36)</f>
        <v xml:space="preserve"> </v>
      </c>
      <c r="I67" s="179" t="str">
        <f>IF(Paramétrage!K36=0," ",Paramétrage!K36)</f>
        <v xml:space="preserve"> </v>
      </c>
      <c r="J67" s="180" t="str">
        <f>IF(Paramétrage!L36=0," ",Paramétrage!L36)</f>
        <v xml:space="preserve"> </v>
      </c>
      <c r="K67" s="143" t="str">
        <f>IF(Paramétrage!M36=0," ",Paramétrage!M36)</f>
        <v xml:space="preserve"> </v>
      </c>
      <c r="L67" s="383"/>
      <c r="M67" s="181" t="str">
        <f>IF(Paramétrage!N36=0," ",Paramétrage!N36)</f>
        <v xml:space="preserve"> </v>
      </c>
      <c r="N67" s="182" t="str">
        <f>IF(Paramétrage!O36=0," ",Paramétrage!O36)</f>
        <v xml:space="preserve"> </v>
      </c>
      <c r="O67" s="182" t="str">
        <f>IF(Paramétrage!P36=0," ",Paramétrage!P36)</f>
        <v xml:space="preserve"> </v>
      </c>
      <c r="P67" s="182" t="str">
        <f>IF(Paramétrage!Q36=0," ",Paramétrage!Q36)</f>
        <v xml:space="preserve"> </v>
      </c>
      <c r="Q67" s="182" t="str">
        <f>IF(Paramétrage!R36=0," ",Paramétrage!R36)</f>
        <v xml:space="preserve"> </v>
      </c>
      <c r="R67" s="182" t="str">
        <f>IF(Paramétrage!S36=0," ",Paramétrage!S36)</f>
        <v xml:space="preserve"> </v>
      </c>
      <c r="S67" s="182" t="str">
        <f>IF(Paramétrage!T36=0," ",Paramétrage!T36)</f>
        <v xml:space="preserve"> </v>
      </c>
      <c r="T67" s="182" t="str">
        <f>IF(Paramétrage!U36=0," ",Paramétrage!U36)</f>
        <v xml:space="preserve"> </v>
      </c>
      <c r="U67" s="182" t="str">
        <f>IF(Paramétrage!V36=0," ",Paramétrage!V36)</f>
        <v xml:space="preserve"> </v>
      </c>
      <c r="V67" s="183" t="str">
        <f>IF(Paramétrage!W36=0," ",Paramétrage!W36)</f>
        <v xml:space="preserve"> </v>
      </c>
      <c r="W67" s="104" t="s">
        <v>91</v>
      </c>
      <c r="X67" s="4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35" ht="15.6" x14ac:dyDescent="0.3">
      <c r="A68" s="3"/>
      <c r="B68" s="3"/>
      <c r="C68" s="3"/>
      <c r="D68" s="3"/>
      <c r="E68" s="152"/>
      <c r="F68" s="176" t="s">
        <v>6</v>
      </c>
      <c r="G68" s="170" t="str">
        <f>G69</f>
        <v xml:space="preserve"> </v>
      </c>
      <c r="H68" s="171" t="str">
        <f>H69</f>
        <v xml:space="preserve"> </v>
      </c>
      <c r="I68" s="172" t="str">
        <f>I69</f>
        <v xml:space="preserve"> </v>
      </c>
      <c r="J68" s="173" t="str">
        <f>IFERROR(VLOOKUP($I68,'Data Brut'!$A$2:$BM$300,7,0),"")</f>
        <v/>
      </c>
      <c r="K68" s="142" t="str">
        <f>IFERROR(VLOOKUP($I68,'Data Brut'!$A$2:BN362,12,0),"")</f>
        <v/>
      </c>
      <c r="L68" s="382" t="e">
        <f t="shared" ref="L68" si="30">ABS(K69-K68)</f>
        <v>#VALUE!</v>
      </c>
      <c r="M68" s="174" t="str">
        <f>IFERROR(VLOOKUP($I68,'Data Brut'!$A$2:BO362,26,0),"")</f>
        <v/>
      </c>
      <c r="N68" s="172" t="str">
        <f>IFERROR(VLOOKUP($I68,'Data Brut'!$A$2:BP362,30,0),"")</f>
        <v/>
      </c>
      <c r="O68" s="172" t="str">
        <f>IFERROR(VLOOKUP($I68,'Data Brut'!$A$2:BQ362,34,0),"")</f>
        <v/>
      </c>
      <c r="P68" s="172" t="str">
        <f>IFERROR(VLOOKUP($I68,'Data Brut'!$A$2:BR362,38,0),"")</f>
        <v/>
      </c>
      <c r="Q68" s="172" t="str">
        <f>IFERROR(VLOOKUP($I68,'Data Brut'!$A$2:BS362,44,0),"")</f>
        <v/>
      </c>
      <c r="R68" s="172" t="str">
        <f>IFERROR(VLOOKUP($I68,'Data Brut'!$A$2:BT362,47,0),"")</f>
        <v/>
      </c>
      <c r="S68" s="172" t="str">
        <f>IFERROR(VLOOKUP($I68,'Data Brut'!$A$2:BU362,53,0),"")</f>
        <v/>
      </c>
      <c r="T68" s="172" t="str">
        <f>IFERROR(VLOOKUP($I68,'Data Brut'!$A$2:BV362,58,0),"")</f>
        <v/>
      </c>
      <c r="U68" s="172" t="str">
        <f>IFERROR(VLOOKUP($I68,'Data Brut'!$A$2:BW362,62,0),"")</f>
        <v/>
      </c>
      <c r="V68" s="175" t="str">
        <f>IFERROR(VLOOKUP($I68,'Data Brut'!$A$2:BX362,65,0),"")</f>
        <v/>
      </c>
      <c r="W68" s="103" t="s">
        <v>92</v>
      </c>
      <c r="X68" s="4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35" ht="16.2" thickBot="1" x14ac:dyDescent="0.35">
      <c r="A69" s="3"/>
      <c r="B69" s="3"/>
      <c r="C69" s="3"/>
      <c r="D69" s="3"/>
      <c r="E69" s="152"/>
      <c r="F69" s="176"/>
      <c r="G69" s="177" t="str">
        <f>IF(Paramétrage!I37=0," ",Paramétrage!I37)</f>
        <v xml:space="preserve"> </v>
      </c>
      <c r="H69" s="178" t="str">
        <f>IF(Paramétrage!J37=0," ",Paramétrage!J37)</f>
        <v xml:space="preserve"> </v>
      </c>
      <c r="I69" s="179" t="str">
        <f>IF(Paramétrage!K37=0," ",Paramétrage!K37)</f>
        <v xml:space="preserve"> </v>
      </c>
      <c r="J69" s="180" t="str">
        <f>IF(Paramétrage!L37=0," ",Paramétrage!L37)</f>
        <v xml:space="preserve"> </v>
      </c>
      <c r="K69" s="143" t="str">
        <f>IF(Paramétrage!M37=0," ",Paramétrage!M37)</f>
        <v xml:space="preserve"> </v>
      </c>
      <c r="L69" s="383"/>
      <c r="M69" s="181" t="str">
        <f>IF(Paramétrage!N37=0," ",Paramétrage!N37)</f>
        <v xml:space="preserve"> </v>
      </c>
      <c r="N69" s="182" t="str">
        <f>IF(Paramétrage!O37=0," ",Paramétrage!O37)</f>
        <v xml:space="preserve"> </v>
      </c>
      <c r="O69" s="182" t="str">
        <f>IF(Paramétrage!P37=0," ",Paramétrage!P37)</f>
        <v xml:space="preserve"> </v>
      </c>
      <c r="P69" s="182" t="str">
        <f>IF(Paramétrage!Q37=0," ",Paramétrage!Q37)</f>
        <v xml:space="preserve"> </v>
      </c>
      <c r="Q69" s="182" t="str">
        <f>IF(Paramétrage!R37=0," ",Paramétrage!R37)</f>
        <v xml:space="preserve"> </v>
      </c>
      <c r="R69" s="182" t="str">
        <f>IF(Paramétrage!S37=0," ",Paramétrage!S37)</f>
        <v xml:space="preserve"> </v>
      </c>
      <c r="S69" s="182" t="str">
        <f>IF(Paramétrage!T37=0," ",Paramétrage!T37)</f>
        <v xml:space="preserve"> </v>
      </c>
      <c r="T69" s="182" t="str">
        <f>IF(Paramétrage!U37=0," ",Paramétrage!U37)</f>
        <v xml:space="preserve"> </v>
      </c>
      <c r="U69" s="182" t="str">
        <f>IF(Paramétrage!V37=0," ",Paramétrage!V37)</f>
        <v xml:space="preserve"> </v>
      </c>
      <c r="V69" s="183" t="str">
        <f>IF(Paramétrage!W37=0," ",Paramétrage!W37)</f>
        <v xml:space="preserve"> </v>
      </c>
      <c r="W69" s="104" t="s">
        <v>93</v>
      </c>
      <c r="X69" s="4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35" ht="15.6" x14ac:dyDescent="0.3">
      <c r="A70" s="3"/>
      <c r="B70" s="3"/>
      <c r="C70" s="3"/>
      <c r="D70" s="3"/>
      <c r="E70" s="152"/>
      <c r="F70" s="176" t="s">
        <v>6</v>
      </c>
      <c r="G70" s="170" t="str">
        <f>G71</f>
        <v xml:space="preserve"> </v>
      </c>
      <c r="H70" s="171" t="str">
        <f>H71</f>
        <v xml:space="preserve"> </v>
      </c>
      <c r="I70" s="172" t="str">
        <f>I71</f>
        <v xml:space="preserve"> </v>
      </c>
      <c r="J70" s="173" t="str">
        <f>IFERROR(VLOOKUP($I70,'Data Brut'!$A$2:$BM$300,7,0),"")</f>
        <v/>
      </c>
      <c r="K70" s="142" t="str">
        <f>IFERROR(VLOOKUP($I70,'Data Brut'!$A$2:BN364,12,0),"")</f>
        <v/>
      </c>
      <c r="L70" s="382" t="e">
        <f t="shared" ref="L70" si="31">ABS(K71-K70)</f>
        <v>#VALUE!</v>
      </c>
      <c r="M70" s="174" t="str">
        <f>IFERROR(VLOOKUP($I70,'Data Brut'!$A$2:BO364,26,0),"")</f>
        <v/>
      </c>
      <c r="N70" s="172" t="str">
        <f>IFERROR(VLOOKUP($I70,'Data Brut'!$A$2:BP364,30,0),"")</f>
        <v/>
      </c>
      <c r="O70" s="172" t="str">
        <f>IFERROR(VLOOKUP($I70,'Data Brut'!$A$2:BQ364,34,0),"")</f>
        <v/>
      </c>
      <c r="P70" s="172" t="str">
        <f>IFERROR(VLOOKUP($I70,'Data Brut'!$A$2:BR364,38,0),"")</f>
        <v/>
      </c>
      <c r="Q70" s="172" t="str">
        <f>IFERROR(VLOOKUP($I70,'Data Brut'!$A$2:BS364,44,0),"")</f>
        <v/>
      </c>
      <c r="R70" s="172" t="str">
        <f>IFERROR(VLOOKUP($I70,'Data Brut'!$A$2:BT364,47,0),"")</f>
        <v/>
      </c>
      <c r="S70" s="172" t="str">
        <f>IFERROR(VLOOKUP($I70,'Data Brut'!$A$2:BU364,53,0),"")</f>
        <v/>
      </c>
      <c r="T70" s="172" t="str">
        <f>IFERROR(VLOOKUP($I70,'Data Brut'!$A$2:BV364,58,0),"")</f>
        <v/>
      </c>
      <c r="U70" s="172" t="str">
        <f>IFERROR(VLOOKUP($I70,'Data Brut'!$A$2:BW364,62,0),"")</f>
        <v/>
      </c>
      <c r="V70" s="175" t="str">
        <f>IFERROR(VLOOKUP($I70,'Data Brut'!$A$2:BX364,65,0),"")</f>
        <v/>
      </c>
      <c r="W70" s="103" t="s">
        <v>94</v>
      </c>
      <c r="X70" s="4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ht="16.2" thickBot="1" x14ac:dyDescent="0.35">
      <c r="A71" s="3"/>
      <c r="B71" s="3"/>
      <c r="C71" s="3"/>
      <c r="D71" s="3"/>
      <c r="E71" s="152"/>
      <c r="F71" s="176"/>
      <c r="G71" s="177" t="str">
        <f>IF(Paramétrage!I38=0," ",Paramétrage!I38)</f>
        <v xml:space="preserve"> </v>
      </c>
      <c r="H71" s="178" t="str">
        <f>IF(Paramétrage!J38=0," ",Paramétrage!J38)</f>
        <v xml:space="preserve"> </v>
      </c>
      <c r="I71" s="179" t="str">
        <f>IF(Paramétrage!K38=0," ",Paramétrage!K38)</f>
        <v xml:space="preserve"> </v>
      </c>
      <c r="J71" s="180" t="str">
        <f>IF(Paramétrage!L38=0," ",Paramétrage!L38)</f>
        <v xml:space="preserve"> </v>
      </c>
      <c r="K71" s="143" t="str">
        <f>IF(Paramétrage!M38=0," ",Paramétrage!M38)</f>
        <v xml:space="preserve"> </v>
      </c>
      <c r="L71" s="383"/>
      <c r="M71" s="181" t="str">
        <f>IF(Paramétrage!N38=0," ",Paramétrage!N38)</f>
        <v xml:space="preserve"> </v>
      </c>
      <c r="N71" s="182" t="str">
        <f>IF(Paramétrage!O38=0," ",Paramétrage!O38)</f>
        <v xml:space="preserve"> </v>
      </c>
      <c r="O71" s="182" t="str">
        <f>IF(Paramétrage!P38=0," ",Paramétrage!P38)</f>
        <v xml:space="preserve"> </v>
      </c>
      <c r="P71" s="182" t="str">
        <f>IF(Paramétrage!Q38=0," ",Paramétrage!Q38)</f>
        <v xml:space="preserve"> </v>
      </c>
      <c r="Q71" s="182" t="str">
        <f>IF(Paramétrage!R38=0," ",Paramétrage!R38)</f>
        <v xml:space="preserve"> </v>
      </c>
      <c r="R71" s="182" t="str">
        <f>IF(Paramétrage!S38=0," ",Paramétrage!S38)</f>
        <v xml:space="preserve"> </v>
      </c>
      <c r="S71" s="182" t="str">
        <f>IF(Paramétrage!T38=0," ",Paramétrage!T38)</f>
        <v xml:space="preserve"> </v>
      </c>
      <c r="T71" s="182" t="str">
        <f>IF(Paramétrage!U38=0," ",Paramétrage!U38)</f>
        <v xml:space="preserve"> </v>
      </c>
      <c r="U71" s="182" t="str">
        <f>IF(Paramétrage!V38=0," ",Paramétrage!V38)</f>
        <v xml:space="preserve"> </v>
      </c>
      <c r="V71" s="183" t="str">
        <f>IF(Paramétrage!W38=0," ",Paramétrage!W38)</f>
        <v xml:space="preserve"> </v>
      </c>
      <c r="W71" s="104" t="s">
        <v>95</v>
      </c>
      <c r="X71" s="4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35" ht="15.6" x14ac:dyDescent="0.3">
      <c r="A72" s="3"/>
      <c r="B72" s="3"/>
      <c r="C72" s="3"/>
      <c r="D72" s="3"/>
      <c r="E72" s="152"/>
      <c r="F72" s="176" t="s">
        <v>6</v>
      </c>
      <c r="G72" s="170" t="str">
        <f>G73</f>
        <v xml:space="preserve"> </v>
      </c>
      <c r="H72" s="171" t="str">
        <f>H73</f>
        <v xml:space="preserve"> </v>
      </c>
      <c r="I72" s="172" t="str">
        <f>I73</f>
        <v xml:space="preserve"> </v>
      </c>
      <c r="J72" s="173" t="str">
        <f>IFERROR(VLOOKUP($I72,'Data Brut'!$A$2:$BM$300,7,0),"")</f>
        <v/>
      </c>
      <c r="K72" s="142" t="str">
        <f>IFERROR(VLOOKUP($I72,'Data Brut'!$A$2:BN366,12,0),"")</f>
        <v/>
      </c>
      <c r="L72" s="382" t="e">
        <f t="shared" ref="L72" si="32">ABS(K73-K72)</f>
        <v>#VALUE!</v>
      </c>
      <c r="M72" s="174" t="str">
        <f>IFERROR(VLOOKUP($I72,'Data Brut'!$A$2:BO366,26,0),"")</f>
        <v/>
      </c>
      <c r="N72" s="172" t="str">
        <f>IFERROR(VLOOKUP($I72,'Data Brut'!$A$2:BP366,30,0),"")</f>
        <v/>
      </c>
      <c r="O72" s="172" t="str">
        <f>IFERROR(VLOOKUP($I72,'Data Brut'!$A$2:BQ366,34,0),"")</f>
        <v/>
      </c>
      <c r="P72" s="172" t="str">
        <f>IFERROR(VLOOKUP($I72,'Data Brut'!$A$2:BR366,38,0),"")</f>
        <v/>
      </c>
      <c r="Q72" s="172" t="str">
        <f>IFERROR(VLOOKUP($I72,'Data Brut'!$A$2:BS366,44,0),"")</f>
        <v/>
      </c>
      <c r="R72" s="172" t="str">
        <f>IFERROR(VLOOKUP($I72,'Data Brut'!$A$2:BT366,47,0),"")</f>
        <v/>
      </c>
      <c r="S72" s="172" t="str">
        <f>IFERROR(VLOOKUP($I72,'Data Brut'!$A$2:BU366,53,0),"")</f>
        <v/>
      </c>
      <c r="T72" s="172" t="str">
        <f>IFERROR(VLOOKUP($I72,'Data Brut'!$A$2:BV366,58,0),"")</f>
        <v/>
      </c>
      <c r="U72" s="172" t="str">
        <f>IFERROR(VLOOKUP($I72,'Data Brut'!$A$2:BW366,62,0),"")</f>
        <v/>
      </c>
      <c r="V72" s="175" t="str">
        <f>IFERROR(VLOOKUP($I72,'Data Brut'!$A$2:BX366,65,0),"")</f>
        <v/>
      </c>
      <c r="W72" s="103" t="s">
        <v>96</v>
      </c>
      <c r="X72" s="4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35" ht="16.2" thickBot="1" x14ac:dyDescent="0.35">
      <c r="A73" s="3"/>
      <c r="B73" s="3"/>
      <c r="C73" s="3"/>
      <c r="D73" s="3"/>
      <c r="E73" s="152"/>
      <c r="F73" s="184"/>
      <c r="G73" s="177" t="str">
        <f>IF(Paramétrage!I39=0," ",Paramétrage!I39)</f>
        <v xml:space="preserve"> </v>
      </c>
      <c r="H73" s="178" t="str">
        <f>IF(Paramétrage!J39=0," ",Paramétrage!J39)</f>
        <v xml:space="preserve"> </v>
      </c>
      <c r="I73" s="179" t="str">
        <f>IF(Paramétrage!K39=0," ",Paramétrage!K39)</f>
        <v xml:space="preserve"> </v>
      </c>
      <c r="J73" s="180" t="str">
        <f>IF(Paramétrage!L39=0," ",Paramétrage!L39)</f>
        <v xml:space="preserve"> </v>
      </c>
      <c r="K73" s="143" t="str">
        <f>IF(Paramétrage!M39=0," ",Paramétrage!M39)</f>
        <v xml:space="preserve"> </v>
      </c>
      <c r="L73" s="383"/>
      <c r="M73" s="181" t="str">
        <f>IF(Paramétrage!N39=0," ",Paramétrage!N39)</f>
        <v xml:space="preserve"> </v>
      </c>
      <c r="N73" s="182" t="str">
        <f>IF(Paramétrage!O39=0," ",Paramétrage!O39)</f>
        <v xml:space="preserve"> </v>
      </c>
      <c r="O73" s="182" t="str">
        <f>IF(Paramétrage!P39=0," ",Paramétrage!P39)</f>
        <v xml:space="preserve"> </v>
      </c>
      <c r="P73" s="182" t="str">
        <f>IF(Paramétrage!Q39=0," ",Paramétrage!Q39)</f>
        <v xml:space="preserve"> </v>
      </c>
      <c r="Q73" s="182" t="str">
        <f>IF(Paramétrage!R39=0," ",Paramétrage!R39)</f>
        <v xml:space="preserve"> </v>
      </c>
      <c r="R73" s="182" t="str">
        <f>IF(Paramétrage!S39=0," ",Paramétrage!S39)</f>
        <v xml:space="preserve"> </v>
      </c>
      <c r="S73" s="182" t="str">
        <f>IF(Paramétrage!T39=0," ",Paramétrage!T39)</f>
        <v xml:space="preserve"> </v>
      </c>
      <c r="T73" s="182" t="str">
        <f>IF(Paramétrage!U39=0," ",Paramétrage!U39)</f>
        <v xml:space="preserve"> </v>
      </c>
      <c r="U73" s="182" t="str">
        <f>IF(Paramétrage!V39=0," ",Paramétrage!V39)</f>
        <v xml:space="preserve"> </v>
      </c>
      <c r="V73" s="183" t="str">
        <f>IF(Paramétrage!W39=0," ",Paramétrage!W39)</f>
        <v xml:space="preserve"> </v>
      </c>
      <c r="W73" s="104" t="s">
        <v>97</v>
      </c>
      <c r="X73" s="4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35" ht="15.6" x14ac:dyDescent="0.3">
      <c r="A74" s="3"/>
      <c r="B74" s="3"/>
      <c r="C74" s="3"/>
      <c r="D74" s="3"/>
      <c r="E74" s="152"/>
      <c r="F74" s="185" t="s">
        <v>7</v>
      </c>
      <c r="G74" s="186" t="str">
        <f>G75</f>
        <v xml:space="preserve"> </v>
      </c>
      <c r="H74" s="187" t="str">
        <f>H75</f>
        <v xml:space="preserve"> </v>
      </c>
      <c r="I74" s="188" t="str">
        <f>I75</f>
        <v xml:space="preserve"> </v>
      </c>
      <c r="J74" s="189" t="str">
        <f>IFERROR(VLOOKUP($I74,'Data Brut'!$A$2:$BM$300,7,0),"")</f>
        <v/>
      </c>
      <c r="K74" s="142" t="str">
        <f>IFERROR(VLOOKUP($I74,'Data Brut'!$A$2:BN368,12,0),"")</f>
        <v/>
      </c>
      <c r="L74" s="382" t="e">
        <f t="shared" ref="L74" si="33">ABS(K75-K74)</f>
        <v>#VALUE!</v>
      </c>
      <c r="M74" s="190" t="str">
        <f>IFERROR(VLOOKUP($I74,'Data Brut'!$A$2:BO368,26,0),"")</f>
        <v/>
      </c>
      <c r="N74" s="188" t="str">
        <f>IFERROR(VLOOKUP($I74,'Data Brut'!$A$2:BP368,30,0),"")</f>
        <v/>
      </c>
      <c r="O74" s="188" t="str">
        <f>IFERROR(VLOOKUP($I74,'Data Brut'!$A$2:BQ368,34,0),"")</f>
        <v/>
      </c>
      <c r="P74" s="188" t="str">
        <f>IFERROR(VLOOKUP($I74,'Data Brut'!$A$2:BR368,38,0),"")</f>
        <v/>
      </c>
      <c r="Q74" s="188" t="str">
        <f>IFERROR(VLOOKUP($I74,'Data Brut'!$A$2:BS368,44,0),"")</f>
        <v/>
      </c>
      <c r="R74" s="188" t="str">
        <f>IFERROR(VLOOKUP($I74,'Data Brut'!$A$2:BT368,47,0),"")</f>
        <v/>
      </c>
      <c r="S74" s="188" t="str">
        <f>IFERROR(VLOOKUP($I74,'Data Brut'!$A$2:BU368,53,0),"")</f>
        <v/>
      </c>
      <c r="T74" s="188" t="str">
        <f>IFERROR(VLOOKUP($I74,'Data Brut'!$A$2:BV368,58,0),"")</f>
        <v/>
      </c>
      <c r="U74" s="188" t="str">
        <f>IFERROR(VLOOKUP($I74,'Data Brut'!$A$2:BW368,62,0),"")</f>
        <v/>
      </c>
      <c r="V74" s="191" t="str">
        <f>IFERROR(VLOOKUP($I74,'Data Brut'!$A$2:BX368,65,0),"")</f>
        <v/>
      </c>
      <c r="W74" s="103" t="s">
        <v>98</v>
      </c>
      <c r="X74" s="4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35" ht="16.2" thickBot="1" x14ac:dyDescent="0.35">
      <c r="A75" s="3"/>
      <c r="B75" s="3"/>
      <c r="C75" s="3"/>
      <c r="D75" s="3"/>
      <c r="E75" s="152"/>
      <c r="F75" s="192"/>
      <c r="G75" s="193" t="str">
        <f>IF(Paramétrage!I40=0," ",Paramétrage!I40)</f>
        <v xml:space="preserve"> </v>
      </c>
      <c r="H75" s="194" t="str">
        <f>IF(Paramétrage!J40=0," ",Paramétrage!J40)</f>
        <v xml:space="preserve"> </v>
      </c>
      <c r="I75" s="195" t="str">
        <f>IF(Paramétrage!K40=0," ",Paramétrage!K40)</f>
        <v xml:space="preserve"> </v>
      </c>
      <c r="J75" s="196" t="str">
        <f>IF(Paramétrage!L40=0," ",Paramétrage!L40)</f>
        <v xml:space="preserve"> </v>
      </c>
      <c r="K75" s="143" t="str">
        <f>IF(Paramétrage!M40=0," ",Paramétrage!M40)</f>
        <v xml:space="preserve"> </v>
      </c>
      <c r="L75" s="383"/>
      <c r="M75" s="197" t="str">
        <f>IF(Paramétrage!N40=0," ",Paramétrage!N40)</f>
        <v xml:space="preserve"> </v>
      </c>
      <c r="N75" s="198" t="str">
        <f>IF(Paramétrage!O40=0," ",Paramétrage!O40)</f>
        <v xml:space="preserve"> </v>
      </c>
      <c r="O75" s="198" t="str">
        <f>IF(Paramétrage!P40=0," ",Paramétrage!P40)</f>
        <v xml:space="preserve"> </v>
      </c>
      <c r="P75" s="198" t="str">
        <f>IF(Paramétrage!Q40=0," ",Paramétrage!Q40)</f>
        <v xml:space="preserve"> </v>
      </c>
      <c r="Q75" s="198" t="str">
        <f>IF(Paramétrage!R40=0," ",Paramétrage!R40)</f>
        <v xml:space="preserve"> </v>
      </c>
      <c r="R75" s="198" t="str">
        <f>IF(Paramétrage!S40=0," ",Paramétrage!S40)</f>
        <v xml:space="preserve"> </v>
      </c>
      <c r="S75" s="198" t="str">
        <f>IF(Paramétrage!T40=0," ",Paramétrage!T40)</f>
        <v xml:space="preserve"> </v>
      </c>
      <c r="T75" s="198" t="str">
        <f>IF(Paramétrage!U40=0," ",Paramétrage!U40)</f>
        <v xml:space="preserve"> </v>
      </c>
      <c r="U75" s="198" t="str">
        <f>IF(Paramétrage!V40=0," ",Paramétrage!V40)</f>
        <v xml:space="preserve"> </v>
      </c>
      <c r="V75" s="199" t="str">
        <f>IF(Paramétrage!W40=0," ",Paramétrage!W40)</f>
        <v xml:space="preserve"> </v>
      </c>
      <c r="W75" s="104" t="s">
        <v>99</v>
      </c>
      <c r="X75" s="4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35" ht="15.6" x14ac:dyDescent="0.3">
      <c r="A76" s="3"/>
      <c r="B76" s="3"/>
      <c r="C76" s="3"/>
      <c r="D76" s="3"/>
      <c r="E76" s="152"/>
      <c r="F76" s="192" t="s">
        <v>7</v>
      </c>
      <c r="G76" s="186" t="str">
        <f>G77</f>
        <v xml:space="preserve"> </v>
      </c>
      <c r="H76" s="187" t="str">
        <f>H77</f>
        <v xml:space="preserve"> </v>
      </c>
      <c r="I76" s="188" t="str">
        <f>I77</f>
        <v xml:space="preserve"> </v>
      </c>
      <c r="J76" s="189" t="str">
        <f>IFERROR(VLOOKUP($I76,'Data Brut'!$A$2:$BM$300,7,0),"")</f>
        <v/>
      </c>
      <c r="K76" s="142" t="str">
        <f>IFERROR(VLOOKUP($I76,'Data Brut'!$A$2:BN370,12,0),"")</f>
        <v/>
      </c>
      <c r="L76" s="382" t="e">
        <f t="shared" ref="L76" si="34">ABS(K77-K76)</f>
        <v>#VALUE!</v>
      </c>
      <c r="M76" s="190" t="str">
        <f>IFERROR(VLOOKUP($I76,'Data Brut'!$A$2:BO370,26,0),"")</f>
        <v/>
      </c>
      <c r="N76" s="188" t="str">
        <f>IFERROR(VLOOKUP($I76,'Data Brut'!$A$2:BP370,30,0),"")</f>
        <v/>
      </c>
      <c r="O76" s="188" t="str">
        <f>IFERROR(VLOOKUP($I76,'Data Brut'!$A$2:BQ370,34,0),"")</f>
        <v/>
      </c>
      <c r="P76" s="188" t="str">
        <f>IFERROR(VLOOKUP($I76,'Data Brut'!$A$2:BR370,38,0),"")</f>
        <v/>
      </c>
      <c r="Q76" s="188" t="str">
        <f>IFERROR(VLOOKUP($I76,'Data Brut'!$A$2:BS370,44,0),"")</f>
        <v/>
      </c>
      <c r="R76" s="188" t="str">
        <f>IFERROR(VLOOKUP($I76,'Data Brut'!$A$2:BT370,47,0),"")</f>
        <v/>
      </c>
      <c r="S76" s="188" t="str">
        <f>IFERROR(VLOOKUP($I76,'Data Brut'!$A$2:BU370,53,0),"")</f>
        <v/>
      </c>
      <c r="T76" s="188" t="str">
        <f>IFERROR(VLOOKUP($I76,'Data Brut'!$A$2:BV370,58,0),"")</f>
        <v/>
      </c>
      <c r="U76" s="188" t="str">
        <f>IFERROR(VLOOKUP($I76,'Data Brut'!$A$2:BW370,62,0),"")</f>
        <v/>
      </c>
      <c r="V76" s="191" t="str">
        <f>IFERROR(VLOOKUP($I76,'Data Brut'!$A$2:BX370,65,0),"")</f>
        <v/>
      </c>
      <c r="W76" s="103" t="s">
        <v>100</v>
      </c>
      <c r="X76" s="4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35" ht="16.2" thickBot="1" x14ac:dyDescent="0.35">
      <c r="A77" s="3"/>
      <c r="B77" s="3"/>
      <c r="C77" s="3"/>
      <c r="D77" s="3"/>
      <c r="E77" s="152"/>
      <c r="F77" s="192"/>
      <c r="G77" s="193" t="str">
        <f>IF(Paramétrage!I41=0," ",Paramétrage!I41)</f>
        <v xml:space="preserve"> </v>
      </c>
      <c r="H77" s="194" t="str">
        <f>IF(Paramétrage!J41=0," ",Paramétrage!J41)</f>
        <v xml:space="preserve"> </v>
      </c>
      <c r="I77" s="195" t="str">
        <f>IF(Paramétrage!K41=0," ",Paramétrage!K41)</f>
        <v xml:space="preserve"> </v>
      </c>
      <c r="J77" s="196" t="str">
        <f>IF(Paramétrage!L41=0," ",Paramétrage!L41)</f>
        <v xml:space="preserve"> </v>
      </c>
      <c r="K77" s="143" t="str">
        <f>IF(Paramétrage!M41=0," ",Paramétrage!M41)</f>
        <v xml:space="preserve"> </v>
      </c>
      <c r="L77" s="383"/>
      <c r="M77" s="197" t="str">
        <f>IF(Paramétrage!N41=0," ",Paramétrage!N41)</f>
        <v xml:space="preserve"> </v>
      </c>
      <c r="N77" s="198" t="str">
        <f>IF(Paramétrage!O41=0," ",Paramétrage!O41)</f>
        <v xml:space="preserve"> </v>
      </c>
      <c r="O77" s="198" t="str">
        <f>IF(Paramétrage!P41=0," ",Paramétrage!P41)</f>
        <v xml:space="preserve"> </v>
      </c>
      <c r="P77" s="198" t="str">
        <f>IF(Paramétrage!Q41=0," ",Paramétrage!Q41)</f>
        <v xml:space="preserve"> </v>
      </c>
      <c r="Q77" s="198" t="str">
        <f>IF(Paramétrage!R41=0," ",Paramétrage!R41)</f>
        <v xml:space="preserve"> </v>
      </c>
      <c r="R77" s="198" t="str">
        <f>IF(Paramétrage!S41=0," ",Paramétrage!S41)</f>
        <v xml:space="preserve"> </v>
      </c>
      <c r="S77" s="198" t="str">
        <f>IF(Paramétrage!T41=0," ",Paramétrage!T41)</f>
        <v xml:space="preserve"> </v>
      </c>
      <c r="T77" s="198" t="str">
        <f>IF(Paramétrage!U41=0," ",Paramétrage!U41)</f>
        <v xml:space="preserve"> </v>
      </c>
      <c r="U77" s="198" t="str">
        <f>IF(Paramétrage!V41=0," ",Paramétrage!V41)</f>
        <v xml:space="preserve"> </v>
      </c>
      <c r="V77" s="199" t="str">
        <f>IF(Paramétrage!W41=0," ",Paramétrage!W41)</f>
        <v xml:space="preserve"> </v>
      </c>
      <c r="W77" s="104" t="s">
        <v>101</v>
      </c>
      <c r="X77" s="4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35" ht="15.6" x14ac:dyDescent="0.3">
      <c r="A78" s="3"/>
      <c r="B78" s="3"/>
      <c r="C78" s="3"/>
      <c r="D78" s="3"/>
      <c r="E78" s="152"/>
      <c r="F78" s="192" t="s">
        <v>7</v>
      </c>
      <c r="G78" s="186" t="str">
        <f>G79</f>
        <v xml:space="preserve"> </v>
      </c>
      <c r="H78" s="187" t="str">
        <f>H79</f>
        <v xml:space="preserve"> </v>
      </c>
      <c r="I78" s="188" t="str">
        <f>I79</f>
        <v xml:space="preserve"> </v>
      </c>
      <c r="J78" s="189" t="str">
        <f>IFERROR(VLOOKUP($I78,'Data Brut'!$A$2:$BM$300,7,0),"")</f>
        <v/>
      </c>
      <c r="K78" s="142" t="str">
        <f>IFERROR(VLOOKUP($I78,'Data Brut'!$A$2:BN372,12,0),"")</f>
        <v/>
      </c>
      <c r="L78" s="382" t="e">
        <f t="shared" ref="L78" si="35">ABS(K79-K78)</f>
        <v>#VALUE!</v>
      </c>
      <c r="M78" s="190" t="str">
        <f>IFERROR(VLOOKUP($I78,'Data Brut'!$A$2:BO372,26,0),"")</f>
        <v/>
      </c>
      <c r="N78" s="188" t="str">
        <f>IFERROR(VLOOKUP($I78,'Data Brut'!$A$2:BP372,30,0),"")</f>
        <v/>
      </c>
      <c r="O78" s="188" t="str">
        <f>IFERROR(VLOOKUP($I78,'Data Brut'!$A$2:BQ372,34,0),"")</f>
        <v/>
      </c>
      <c r="P78" s="188" t="str">
        <f>IFERROR(VLOOKUP($I78,'Data Brut'!$A$2:BR372,38,0),"")</f>
        <v/>
      </c>
      <c r="Q78" s="188" t="str">
        <f>IFERROR(VLOOKUP($I78,'Data Brut'!$A$2:BS372,44,0),"")</f>
        <v/>
      </c>
      <c r="R78" s="188" t="str">
        <f>IFERROR(VLOOKUP($I78,'Data Brut'!$A$2:BT372,47,0),"")</f>
        <v/>
      </c>
      <c r="S78" s="188" t="str">
        <f>IFERROR(VLOOKUP($I78,'Data Brut'!$A$2:BU372,53,0),"")</f>
        <v/>
      </c>
      <c r="T78" s="188" t="str">
        <f>IFERROR(VLOOKUP($I78,'Data Brut'!$A$2:BV372,58,0),"")</f>
        <v/>
      </c>
      <c r="U78" s="188" t="str">
        <f>IFERROR(VLOOKUP($I78,'Data Brut'!$A$2:BW372,62,0),"")</f>
        <v/>
      </c>
      <c r="V78" s="191" t="str">
        <f>IFERROR(VLOOKUP($I78,'Data Brut'!$A$2:BX372,65,0),"")</f>
        <v/>
      </c>
      <c r="W78" s="103" t="s">
        <v>102</v>
      </c>
      <c r="X78" s="4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35" ht="16.2" thickBot="1" x14ac:dyDescent="0.35">
      <c r="A79" s="3"/>
      <c r="B79" s="3"/>
      <c r="C79" s="3"/>
      <c r="D79" s="3"/>
      <c r="E79" s="152"/>
      <c r="F79" s="192"/>
      <c r="G79" s="193" t="str">
        <f>IF(Paramétrage!I42=0," ",Paramétrage!I42)</f>
        <v xml:space="preserve"> </v>
      </c>
      <c r="H79" s="194" t="str">
        <f>IF(Paramétrage!J42=0," ",Paramétrage!J42)</f>
        <v xml:space="preserve"> </v>
      </c>
      <c r="I79" s="195" t="str">
        <f>IF(Paramétrage!K42=0," ",Paramétrage!K42)</f>
        <v xml:space="preserve"> </v>
      </c>
      <c r="J79" s="196" t="str">
        <f>IF(Paramétrage!L42=0," ",Paramétrage!L42)</f>
        <v xml:space="preserve"> </v>
      </c>
      <c r="K79" s="143" t="str">
        <f>IF(Paramétrage!M42=0," ",Paramétrage!M42)</f>
        <v xml:space="preserve"> </v>
      </c>
      <c r="L79" s="383"/>
      <c r="M79" s="197" t="str">
        <f>IF(Paramétrage!N42=0," ",Paramétrage!N42)</f>
        <v xml:space="preserve"> </v>
      </c>
      <c r="N79" s="198" t="str">
        <f>IF(Paramétrage!O42=0," ",Paramétrage!O42)</f>
        <v xml:space="preserve"> </v>
      </c>
      <c r="O79" s="198" t="str">
        <f>IF(Paramétrage!P42=0," ",Paramétrage!P42)</f>
        <v xml:space="preserve"> </v>
      </c>
      <c r="P79" s="198" t="str">
        <f>IF(Paramétrage!Q42=0," ",Paramétrage!Q42)</f>
        <v xml:space="preserve"> </v>
      </c>
      <c r="Q79" s="198" t="str">
        <f>IF(Paramétrage!R42=0," ",Paramétrage!R42)</f>
        <v xml:space="preserve"> </v>
      </c>
      <c r="R79" s="198" t="str">
        <f>IF(Paramétrage!S42=0," ",Paramétrage!S42)</f>
        <v xml:space="preserve"> </v>
      </c>
      <c r="S79" s="198" t="str">
        <f>IF(Paramétrage!T42=0," ",Paramétrage!T42)</f>
        <v xml:space="preserve"> </v>
      </c>
      <c r="T79" s="198" t="str">
        <f>IF(Paramétrage!U42=0," ",Paramétrage!U42)</f>
        <v xml:space="preserve"> </v>
      </c>
      <c r="U79" s="198" t="str">
        <f>IF(Paramétrage!V42=0," ",Paramétrage!V42)</f>
        <v xml:space="preserve"> </v>
      </c>
      <c r="V79" s="199" t="str">
        <f>IF(Paramétrage!W42=0," ",Paramétrage!W42)</f>
        <v xml:space="preserve"> </v>
      </c>
      <c r="W79" s="104" t="s">
        <v>103</v>
      </c>
      <c r="X79" s="4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35" ht="15.6" x14ac:dyDescent="0.3">
      <c r="A80" s="3"/>
      <c r="B80" s="3"/>
      <c r="C80" s="3"/>
      <c r="D80" s="3"/>
      <c r="E80" s="152"/>
      <c r="F80" s="192" t="s">
        <v>7</v>
      </c>
      <c r="G80" s="186" t="str">
        <f>G81</f>
        <v xml:space="preserve"> </v>
      </c>
      <c r="H80" s="187" t="str">
        <f>H81</f>
        <v xml:space="preserve"> </v>
      </c>
      <c r="I80" s="188" t="str">
        <f>I81</f>
        <v xml:space="preserve"> </v>
      </c>
      <c r="J80" s="189" t="str">
        <f>IFERROR(VLOOKUP($I80,'Data Brut'!$A$2:$BM$300,7,0),"")</f>
        <v/>
      </c>
      <c r="K80" s="142" t="str">
        <f>IFERROR(VLOOKUP($I80,'Data Brut'!$A$2:BN374,12,0),"")</f>
        <v/>
      </c>
      <c r="L80" s="382" t="e">
        <f t="shared" ref="L80" si="36">ABS(K81-K80)</f>
        <v>#VALUE!</v>
      </c>
      <c r="M80" s="190" t="str">
        <f>IFERROR(VLOOKUP($I80,'Data Brut'!$A$2:BO374,26,0),"")</f>
        <v/>
      </c>
      <c r="N80" s="188" t="str">
        <f>IFERROR(VLOOKUP($I80,'Data Brut'!$A$2:BP374,30,0),"")</f>
        <v/>
      </c>
      <c r="O80" s="188" t="str">
        <f>IFERROR(VLOOKUP($I80,'Data Brut'!$A$2:BQ374,34,0),"")</f>
        <v/>
      </c>
      <c r="P80" s="188" t="str">
        <f>IFERROR(VLOOKUP($I80,'Data Brut'!$A$2:BR374,38,0),"")</f>
        <v/>
      </c>
      <c r="Q80" s="188" t="str">
        <f>IFERROR(VLOOKUP($I80,'Data Brut'!$A$2:BS374,44,0),"")</f>
        <v/>
      </c>
      <c r="R80" s="188" t="str">
        <f>IFERROR(VLOOKUP($I80,'Data Brut'!$A$2:BT374,47,0),"")</f>
        <v/>
      </c>
      <c r="S80" s="188" t="str">
        <f>IFERROR(VLOOKUP($I80,'Data Brut'!$A$2:BU374,53,0),"")</f>
        <v/>
      </c>
      <c r="T80" s="188" t="str">
        <f>IFERROR(VLOOKUP($I80,'Data Brut'!$A$2:BV374,58,0),"")</f>
        <v/>
      </c>
      <c r="U80" s="188" t="str">
        <f>IFERROR(VLOOKUP($I80,'Data Brut'!$A$2:BW374,62,0),"")</f>
        <v/>
      </c>
      <c r="V80" s="191" t="str">
        <f>IFERROR(VLOOKUP($I80,'Data Brut'!$A$2:BX374,65,0),"")</f>
        <v/>
      </c>
      <c r="W80" s="103" t="s">
        <v>104</v>
      </c>
      <c r="X80" s="4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ht="16.2" thickBot="1" x14ac:dyDescent="0.35">
      <c r="A81" s="3"/>
      <c r="B81" s="3"/>
      <c r="C81" s="3"/>
      <c r="D81" s="3"/>
      <c r="E81" s="152"/>
      <c r="F81" s="192"/>
      <c r="G81" s="193" t="str">
        <f>IF(Paramétrage!I43=0," ",Paramétrage!I43)</f>
        <v xml:space="preserve"> </v>
      </c>
      <c r="H81" s="194" t="str">
        <f>IF(Paramétrage!J43=0," ",Paramétrage!J43)</f>
        <v xml:space="preserve"> </v>
      </c>
      <c r="I81" s="195" t="str">
        <f>IF(Paramétrage!K43=0," ",Paramétrage!K43)</f>
        <v xml:space="preserve"> </v>
      </c>
      <c r="J81" s="196" t="str">
        <f>IF(Paramétrage!L43=0," ",Paramétrage!L43)</f>
        <v xml:space="preserve"> </v>
      </c>
      <c r="K81" s="143" t="str">
        <f>IF(Paramétrage!M43=0," ",Paramétrage!M43)</f>
        <v xml:space="preserve"> </v>
      </c>
      <c r="L81" s="383"/>
      <c r="M81" s="197" t="str">
        <f>IF(Paramétrage!N43=0," ",Paramétrage!N43)</f>
        <v xml:space="preserve"> </v>
      </c>
      <c r="N81" s="198" t="str">
        <f>IF(Paramétrage!O43=0," ",Paramétrage!O43)</f>
        <v xml:space="preserve"> </v>
      </c>
      <c r="O81" s="198" t="str">
        <f>IF(Paramétrage!P43=0," ",Paramétrage!P43)</f>
        <v xml:space="preserve"> </v>
      </c>
      <c r="P81" s="198" t="str">
        <f>IF(Paramétrage!Q43=0," ",Paramétrage!Q43)</f>
        <v xml:space="preserve"> </v>
      </c>
      <c r="Q81" s="198" t="str">
        <f>IF(Paramétrage!R43=0," ",Paramétrage!R43)</f>
        <v xml:space="preserve"> </v>
      </c>
      <c r="R81" s="198" t="str">
        <f>IF(Paramétrage!S43=0," ",Paramétrage!S43)</f>
        <v xml:space="preserve"> </v>
      </c>
      <c r="S81" s="198" t="str">
        <f>IF(Paramétrage!T43=0," ",Paramétrage!T43)</f>
        <v xml:space="preserve"> </v>
      </c>
      <c r="T81" s="198" t="str">
        <f>IF(Paramétrage!U43=0," ",Paramétrage!U43)</f>
        <v xml:space="preserve"> </v>
      </c>
      <c r="U81" s="198" t="str">
        <f>IF(Paramétrage!V43=0," ",Paramétrage!V43)</f>
        <v xml:space="preserve"> </v>
      </c>
      <c r="V81" s="199" t="str">
        <f>IF(Paramétrage!W43=0," ",Paramétrage!W43)</f>
        <v xml:space="preserve"> </v>
      </c>
      <c r="W81" s="104" t="s">
        <v>105</v>
      </c>
      <c r="X81" s="4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ht="15.6" x14ac:dyDescent="0.3">
      <c r="A82" s="3"/>
      <c r="B82" s="3"/>
      <c r="C82" s="3"/>
      <c r="D82" s="3"/>
      <c r="E82" s="152"/>
      <c r="F82" s="192" t="s">
        <v>7</v>
      </c>
      <c r="G82" s="186" t="str">
        <f>G83</f>
        <v xml:space="preserve"> </v>
      </c>
      <c r="H82" s="187" t="str">
        <f>H83</f>
        <v xml:space="preserve"> </v>
      </c>
      <c r="I82" s="188" t="str">
        <f>I83</f>
        <v xml:space="preserve"> </v>
      </c>
      <c r="J82" s="189" t="str">
        <f>IFERROR(VLOOKUP($I82,'Data Brut'!$A$2:$BM$300,7,0),"")</f>
        <v/>
      </c>
      <c r="K82" s="142" t="str">
        <f>IFERROR(VLOOKUP($I82,'Data Brut'!$A$2:BN376,12,0),"")</f>
        <v/>
      </c>
      <c r="L82" s="382" t="e">
        <f t="shared" ref="L82" si="37">ABS(K83-K82)</f>
        <v>#VALUE!</v>
      </c>
      <c r="M82" s="190" t="str">
        <f>IFERROR(VLOOKUP($I82,'Data Brut'!$A$2:BO376,26,0),"")</f>
        <v/>
      </c>
      <c r="N82" s="188" t="str">
        <f>IFERROR(VLOOKUP($I82,'Data Brut'!$A$2:BP376,30,0),"")</f>
        <v/>
      </c>
      <c r="O82" s="188" t="str">
        <f>IFERROR(VLOOKUP($I82,'Data Brut'!$A$2:BQ376,34,0),"")</f>
        <v/>
      </c>
      <c r="P82" s="188" t="str">
        <f>IFERROR(VLOOKUP($I82,'Data Brut'!$A$2:BR376,38,0),"")</f>
        <v/>
      </c>
      <c r="Q82" s="188" t="str">
        <f>IFERROR(VLOOKUP($I82,'Data Brut'!$A$2:BS376,44,0),"")</f>
        <v/>
      </c>
      <c r="R82" s="188" t="str">
        <f>IFERROR(VLOOKUP($I82,'Data Brut'!$A$2:BT376,47,0),"")</f>
        <v/>
      </c>
      <c r="S82" s="188" t="str">
        <f>IFERROR(VLOOKUP($I82,'Data Brut'!$A$2:BU376,53,0),"")</f>
        <v/>
      </c>
      <c r="T82" s="188" t="str">
        <f>IFERROR(VLOOKUP($I82,'Data Brut'!$A$2:BV376,58,0),"")</f>
        <v/>
      </c>
      <c r="U82" s="188" t="str">
        <f>IFERROR(VLOOKUP($I82,'Data Brut'!$A$2:BW376,62,0),"")</f>
        <v/>
      </c>
      <c r="V82" s="191" t="str">
        <f>IFERROR(VLOOKUP($I82,'Data Brut'!$A$2:BX376,65,0),"")</f>
        <v/>
      </c>
      <c r="W82" s="103" t="s">
        <v>106</v>
      </c>
      <c r="X82" s="4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ht="16.2" thickBot="1" x14ac:dyDescent="0.35">
      <c r="A83" s="3"/>
      <c r="B83" s="3"/>
      <c r="C83" s="3"/>
      <c r="D83" s="3"/>
      <c r="E83" s="152"/>
      <c r="F83" s="192"/>
      <c r="G83" s="193" t="str">
        <f>IF(Paramétrage!I44=0," ",Paramétrage!I44)</f>
        <v xml:space="preserve"> </v>
      </c>
      <c r="H83" s="194" t="str">
        <f>IF(Paramétrage!J44=0," ",Paramétrage!J44)</f>
        <v xml:space="preserve"> </v>
      </c>
      <c r="I83" s="195" t="str">
        <f>IF(Paramétrage!K44=0," ",Paramétrage!K44)</f>
        <v xml:space="preserve"> </v>
      </c>
      <c r="J83" s="196" t="str">
        <f>IF(Paramétrage!L44=0," ",Paramétrage!L44)</f>
        <v xml:space="preserve"> </v>
      </c>
      <c r="K83" s="143" t="str">
        <f>IF(Paramétrage!M44=0," ",Paramétrage!M44)</f>
        <v xml:space="preserve"> </v>
      </c>
      <c r="L83" s="383"/>
      <c r="M83" s="197" t="str">
        <f>IF(Paramétrage!N44=0," ",Paramétrage!N44)</f>
        <v xml:space="preserve"> </v>
      </c>
      <c r="N83" s="198" t="str">
        <f>IF(Paramétrage!O44=0," ",Paramétrage!O44)</f>
        <v xml:space="preserve"> </v>
      </c>
      <c r="O83" s="198" t="str">
        <f>IF(Paramétrage!P44=0," ",Paramétrage!P44)</f>
        <v xml:space="preserve"> </v>
      </c>
      <c r="P83" s="198" t="str">
        <f>IF(Paramétrage!Q44=0," ",Paramétrage!Q44)</f>
        <v xml:space="preserve"> </v>
      </c>
      <c r="Q83" s="198" t="str">
        <f>IF(Paramétrage!R44=0," ",Paramétrage!R44)</f>
        <v xml:space="preserve"> </v>
      </c>
      <c r="R83" s="198" t="str">
        <f>IF(Paramétrage!S44=0," ",Paramétrage!S44)</f>
        <v xml:space="preserve"> </v>
      </c>
      <c r="S83" s="198" t="str">
        <f>IF(Paramétrage!T44=0," ",Paramétrage!T44)</f>
        <v xml:space="preserve"> </v>
      </c>
      <c r="T83" s="198" t="str">
        <f>IF(Paramétrage!U44=0," ",Paramétrage!U44)</f>
        <v xml:space="preserve"> </v>
      </c>
      <c r="U83" s="198" t="str">
        <f>IF(Paramétrage!V44=0," ",Paramétrage!V44)</f>
        <v xml:space="preserve"> </v>
      </c>
      <c r="V83" s="199" t="str">
        <f>IF(Paramétrage!W44=0," ",Paramétrage!W44)</f>
        <v xml:space="preserve"> </v>
      </c>
      <c r="W83" s="104" t="s">
        <v>107</v>
      </c>
      <c r="X83" s="4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ht="15.6" x14ac:dyDescent="0.3">
      <c r="A84" s="3"/>
      <c r="B84" s="3"/>
      <c r="C84" s="3"/>
      <c r="D84" s="3"/>
      <c r="E84" s="152"/>
      <c r="F84" s="192" t="s">
        <v>7</v>
      </c>
      <c r="G84" s="186" t="str">
        <f>G85</f>
        <v xml:space="preserve"> </v>
      </c>
      <c r="H84" s="187" t="str">
        <f>H85</f>
        <v xml:space="preserve"> </v>
      </c>
      <c r="I84" s="188" t="str">
        <f>I85</f>
        <v xml:space="preserve"> </v>
      </c>
      <c r="J84" s="189" t="str">
        <f>IFERROR(VLOOKUP($I84,'Data Brut'!$A$2:$BM$300,7,0),"")</f>
        <v/>
      </c>
      <c r="K84" s="142" t="str">
        <f>IFERROR(VLOOKUP($I84,'Data Brut'!$A$2:BN378,12,0),"")</f>
        <v/>
      </c>
      <c r="L84" s="382" t="e">
        <f t="shared" ref="L84" si="38">ABS(K85-K84)</f>
        <v>#VALUE!</v>
      </c>
      <c r="M84" s="190" t="str">
        <f>IFERROR(VLOOKUP($I84,'Data Brut'!$A$2:BO378,26,0),"")</f>
        <v/>
      </c>
      <c r="N84" s="188" t="str">
        <f>IFERROR(VLOOKUP($I84,'Data Brut'!$A$2:BP378,30,0),"")</f>
        <v/>
      </c>
      <c r="O84" s="188" t="str">
        <f>IFERROR(VLOOKUP($I84,'Data Brut'!$A$2:BQ378,34,0),"")</f>
        <v/>
      </c>
      <c r="P84" s="188" t="str">
        <f>IFERROR(VLOOKUP($I84,'Data Brut'!$A$2:BR378,38,0),"")</f>
        <v/>
      </c>
      <c r="Q84" s="188" t="str">
        <f>IFERROR(VLOOKUP($I84,'Data Brut'!$A$2:BS378,44,0),"")</f>
        <v/>
      </c>
      <c r="R84" s="188" t="str">
        <f>IFERROR(VLOOKUP($I84,'Data Brut'!$A$2:BT378,47,0),"")</f>
        <v/>
      </c>
      <c r="S84" s="188" t="str">
        <f>IFERROR(VLOOKUP($I84,'Data Brut'!$A$2:BU378,53,0),"")</f>
        <v/>
      </c>
      <c r="T84" s="188" t="str">
        <f>IFERROR(VLOOKUP($I84,'Data Brut'!$A$2:BV378,58,0),"")</f>
        <v/>
      </c>
      <c r="U84" s="188" t="str">
        <f>IFERROR(VLOOKUP($I84,'Data Brut'!$A$2:BW378,62,0),"")</f>
        <v/>
      </c>
      <c r="V84" s="191" t="str">
        <f>IFERROR(VLOOKUP($I84,'Data Brut'!$A$2:BX378,65,0),"")</f>
        <v/>
      </c>
      <c r="W84" s="103" t="s">
        <v>108</v>
      </c>
      <c r="X84" s="4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ht="16.2" thickBot="1" x14ac:dyDescent="0.35">
      <c r="A85" s="3"/>
      <c r="B85" s="3"/>
      <c r="C85" s="3"/>
      <c r="D85" s="3"/>
      <c r="E85" s="152"/>
      <c r="F85" s="192"/>
      <c r="G85" s="193" t="str">
        <f>IF(Paramétrage!I45=0," ",Paramétrage!I45)</f>
        <v xml:space="preserve"> </v>
      </c>
      <c r="H85" s="194" t="str">
        <f>IF(Paramétrage!J45=0," ",Paramétrage!J45)</f>
        <v xml:space="preserve"> </v>
      </c>
      <c r="I85" s="195" t="str">
        <f>IF(Paramétrage!K45=0," ",Paramétrage!K45)</f>
        <v xml:space="preserve"> </v>
      </c>
      <c r="J85" s="196" t="str">
        <f>IF(Paramétrage!L45=0," ",Paramétrage!L45)</f>
        <v xml:space="preserve"> </v>
      </c>
      <c r="K85" s="143" t="str">
        <f>IF(Paramétrage!M45=0," ",Paramétrage!M45)</f>
        <v xml:space="preserve"> </v>
      </c>
      <c r="L85" s="383"/>
      <c r="M85" s="197" t="str">
        <f>IF(Paramétrage!N45=0," ",Paramétrage!N45)</f>
        <v xml:space="preserve"> </v>
      </c>
      <c r="N85" s="198" t="str">
        <f>IF(Paramétrage!O45=0," ",Paramétrage!O45)</f>
        <v xml:space="preserve"> </v>
      </c>
      <c r="O85" s="198" t="str">
        <f>IF(Paramétrage!P45=0," ",Paramétrage!P45)</f>
        <v xml:space="preserve"> </v>
      </c>
      <c r="P85" s="198" t="str">
        <f>IF(Paramétrage!Q45=0," ",Paramétrage!Q45)</f>
        <v xml:space="preserve"> </v>
      </c>
      <c r="Q85" s="198" t="str">
        <f>IF(Paramétrage!R45=0," ",Paramétrage!R45)</f>
        <v xml:space="preserve"> </v>
      </c>
      <c r="R85" s="198" t="str">
        <f>IF(Paramétrage!S45=0," ",Paramétrage!S45)</f>
        <v xml:space="preserve"> </v>
      </c>
      <c r="S85" s="198" t="str">
        <f>IF(Paramétrage!T45=0," ",Paramétrage!T45)</f>
        <v xml:space="preserve"> </v>
      </c>
      <c r="T85" s="198" t="str">
        <f>IF(Paramétrage!U45=0," ",Paramétrage!U45)</f>
        <v xml:space="preserve"> </v>
      </c>
      <c r="U85" s="198" t="str">
        <f>IF(Paramétrage!V45=0," ",Paramétrage!V45)</f>
        <v xml:space="preserve"> </v>
      </c>
      <c r="V85" s="199" t="str">
        <f>IF(Paramétrage!W45=0," ",Paramétrage!W45)</f>
        <v xml:space="preserve"> </v>
      </c>
      <c r="W85" s="104" t="s">
        <v>109</v>
      </c>
      <c r="X85" s="4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ht="15.6" x14ac:dyDescent="0.3">
      <c r="A86" s="3"/>
      <c r="B86" s="3"/>
      <c r="C86" s="3"/>
      <c r="D86" s="3"/>
      <c r="E86" s="152"/>
      <c r="F86" s="192" t="s">
        <v>7</v>
      </c>
      <c r="G86" s="186" t="str">
        <f>G87</f>
        <v xml:space="preserve"> </v>
      </c>
      <c r="H86" s="187" t="str">
        <f>H87</f>
        <v xml:space="preserve"> </v>
      </c>
      <c r="I86" s="188" t="str">
        <f>I87</f>
        <v xml:space="preserve"> </v>
      </c>
      <c r="J86" s="189" t="str">
        <f>IFERROR(VLOOKUP($I86,'Data Brut'!$A$2:$BM$300,7,0),"")</f>
        <v/>
      </c>
      <c r="K86" s="142" t="str">
        <f>IFERROR(VLOOKUP($I86,'Data Brut'!$A$2:BN380,12,0),"")</f>
        <v/>
      </c>
      <c r="L86" s="382" t="e">
        <f t="shared" ref="L86" si="39">ABS(K87-K86)</f>
        <v>#VALUE!</v>
      </c>
      <c r="M86" s="190" t="str">
        <f>IFERROR(VLOOKUP($I86,'Data Brut'!$A$2:BO380,26,0),"")</f>
        <v/>
      </c>
      <c r="N86" s="188" t="str">
        <f>IFERROR(VLOOKUP($I86,'Data Brut'!$A$2:BP380,30,0),"")</f>
        <v/>
      </c>
      <c r="O86" s="188" t="str">
        <f>IFERROR(VLOOKUP($I86,'Data Brut'!$A$2:BQ380,34,0),"")</f>
        <v/>
      </c>
      <c r="P86" s="188" t="str">
        <f>IFERROR(VLOOKUP($I86,'Data Brut'!$A$2:BR380,38,0),"")</f>
        <v/>
      </c>
      <c r="Q86" s="188" t="str">
        <f>IFERROR(VLOOKUP($I86,'Data Brut'!$A$2:BS380,44,0),"")</f>
        <v/>
      </c>
      <c r="R86" s="188" t="str">
        <f>IFERROR(VLOOKUP($I86,'Data Brut'!$A$2:BT380,47,0),"")</f>
        <v/>
      </c>
      <c r="S86" s="188" t="str">
        <f>IFERROR(VLOOKUP($I86,'Data Brut'!$A$2:BU380,53,0),"")</f>
        <v/>
      </c>
      <c r="T86" s="188" t="str">
        <f>IFERROR(VLOOKUP($I86,'Data Brut'!$A$2:BV380,58,0),"")</f>
        <v/>
      </c>
      <c r="U86" s="188" t="str">
        <f>IFERROR(VLOOKUP($I86,'Data Brut'!$A$2:BW380,62,0),"")</f>
        <v/>
      </c>
      <c r="V86" s="191" t="str">
        <f>IFERROR(VLOOKUP($I86,'Data Brut'!$A$2:BX380,65,0),"")</f>
        <v/>
      </c>
      <c r="W86" s="103" t="s">
        <v>110</v>
      </c>
      <c r="X86" s="4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ht="16.2" thickBot="1" x14ac:dyDescent="0.35">
      <c r="A87" s="3"/>
      <c r="B87" s="3"/>
      <c r="C87" s="3"/>
      <c r="D87" s="3"/>
      <c r="E87" s="152"/>
      <c r="F87" s="192"/>
      <c r="G87" s="193" t="str">
        <f>IF(Paramétrage!I46=0," ",Paramétrage!I46)</f>
        <v xml:space="preserve"> </v>
      </c>
      <c r="H87" s="194" t="str">
        <f>IF(Paramétrage!J46=0," ",Paramétrage!J46)</f>
        <v xml:space="preserve"> </v>
      </c>
      <c r="I87" s="195" t="str">
        <f>IF(Paramétrage!K46=0," ",Paramétrage!K46)</f>
        <v xml:space="preserve"> </v>
      </c>
      <c r="J87" s="196" t="str">
        <f>IF(Paramétrage!L46=0," ",Paramétrage!L46)</f>
        <v xml:space="preserve"> </v>
      </c>
      <c r="K87" s="143" t="str">
        <f>IF(Paramétrage!M46=0," ",Paramétrage!M46)</f>
        <v xml:space="preserve"> </v>
      </c>
      <c r="L87" s="383"/>
      <c r="M87" s="197" t="str">
        <f>IF(Paramétrage!N46=0," ",Paramétrage!N46)</f>
        <v xml:space="preserve"> </v>
      </c>
      <c r="N87" s="198" t="str">
        <f>IF(Paramétrage!O46=0," ",Paramétrage!O46)</f>
        <v xml:space="preserve"> </v>
      </c>
      <c r="O87" s="198" t="str">
        <f>IF(Paramétrage!P46=0," ",Paramétrage!P46)</f>
        <v xml:space="preserve"> </v>
      </c>
      <c r="P87" s="198" t="str">
        <f>IF(Paramétrage!Q46=0," ",Paramétrage!Q46)</f>
        <v xml:space="preserve"> </v>
      </c>
      <c r="Q87" s="198" t="str">
        <f>IF(Paramétrage!R46=0," ",Paramétrage!R46)</f>
        <v xml:space="preserve"> </v>
      </c>
      <c r="R87" s="198" t="str">
        <f>IF(Paramétrage!S46=0," ",Paramétrage!S46)</f>
        <v xml:space="preserve"> </v>
      </c>
      <c r="S87" s="198" t="str">
        <f>IF(Paramétrage!T46=0," ",Paramétrage!T46)</f>
        <v xml:space="preserve"> </v>
      </c>
      <c r="T87" s="198" t="str">
        <f>IF(Paramétrage!U46=0," ",Paramétrage!U46)</f>
        <v xml:space="preserve"> </v>
      </c>
      <c r="U87" s="198" t="str">
        <f>IF(Paramétrage!V46=0," ",Paramétrage!V46)</f>
        <v xml:space="preserve"> </v>
      </c>
      <c r="V87" s="199" t="str">
        <f>IF(Paramétrage!W46=0," ",Paramétrage!W46)</f>
        <v xml:space="preserve"> </v>
      </c>
      <c r="W87" s="104" t="s">
        <v>111</v>
      </c>
      <c r="X87" s="4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  <row r="88" spans="1:35" ht="15.6" x14ac:dyDescent="0.3">
      <c r="A88" s="3"/>
      <c r="B88" s="3"/>
      <c r="C88" s="3"/>
      <c r="D88" s="3"/>
      <c r="E88" s="152"/>
      <c r="F88" s="192" t="s">
        <v>7</v>
      </c>
      <c r="G88" s="186" t="str">
        <f>G89</f>
        <v xml:space="preserve"> </v>
      </c>
      <c r="H88" s="187" t="str">
        <f>H89</f>
        <v xml:space="preserve"> </v>
      </c>
      <c r="I88" s="188" t="str">
        <f>I89</f>
        <v xml:space="preserve"> </v>
      </c>
      <c r="J88" s="189" t="str">
        <f>IFERROR(VLOOKUP($I88,'Data Brut'!$A$2:$BM$300,7,0),"")</f>
        <v/>
      </c>
      <c r="K88" s="142" t="str">
        <f>IFERROR(VLOOKUP($I88,'Data Brut'!$A$2:BN382,12,0),"")</f>
        <v/>
      </c>
      <c r="L88" s="382" t="e">
        <f t="shared" ref="L88" si="40">ABS(K89-K88)</f>
        <v>#VALUE!</v>
      </c>
      <c r="M88" s="190" t="str">
        <f>IFERROR(VLOOKUP($I88,'Data Brut'!$A$2:BO382,26,0),"")</f>
        <v/>
      </c>
      <c r="N88" s="188" t="str">
        <f>IFERROR(VLOOKUP($I88,'Data Brut'!$A$2:BP382,30,0),"")</f>
        <v/>
      </c>
      <c r="O88" s="188" t="str">
        <f>IFERROR(VLOOKUP($I88,'Data Brut'!$A$2:BQ382,34,0),"")</f>
        <v/>
      </c>
      <c r="P88" s="188" t="str">
        <f>IFERROR(VLOOKUP($I88,'Data Brut'!$A$2:BR382,38,0),"")</f>
        <v/>
      </c>
      <c r="Q88" s="188" t="str">
        <f>IFERROR(VLOOKUP($I88,'Data Brut'!$A$2:BS382,44,0),"")</f>
        <v/>
      </c>
      <c r="R88" s="188" t="str">
        <f>IFERROR(VLOOKUP($I88,'Data Brut'!$A$2:BT382,47,0),"")</f>
        <v/>
      </c>
      <c r="S88" s="188" t="str">
        <f>IFERROR(VLOOKUP($I88,'Data Brut'!$A$2:BU382,53,0),"")</f>
        <v/>
      </c>
      <c r="T88" s="188" t="str">
        <f>IFERROR(VLOOKUP($I88,'Data Brut'!$A$2:BV382,58,0),"")</f>
        <v/>
      </c>
      <c r="U88" s="188" t="str">
        <f>IFERROR(VLOOKUP($I88,'Data Brut'!$A$2:BW382,62,0),"")</f>
        <v/>
      </c>
      <c r="V88" s="191" t="str">
        <f>IFERROR(VLOOKUP($I88,'Data Brut'!$A$2:BX382,65,0),"")</f>
        <v/>
      </c>
      <c r="W88" s="103" t="s">
        <v>112</v>
      </c>
      <c r="X88" s="4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</row>
    <row r="89" spans="1:35" ht="16.2" thickBot="1" x14ac:dyDescent="0.35">
      <c r="A89" s="3"/>
      <c r="B89" s="3"/>
      <c r="C89" s="3"/>
      <c r="D89" s="3"/>
      <c r="E89" s="152"/>
      <c r="F89" s="192"/>
      <c r="G89" s="193" t="str">
        <f>IF(Paramétrage!I47=0," ",Paramétrage!I47)</f>
        <v xml:space="preserve"> </v>
      </c>
      <c r="H89" s="194" t="str">
        <f>IF(Paramétrage!J47=0," ",Paramétrage!J47)</f>
        <v xml:space="preserve"> </v>
      </c>
      <c r="I89" s="195" t="str">
        <f>IF(Paramétrage!K47=0," ",Paramétrage!K47)</f>
        <v xml:space="preserve"> </v>
      </c>
      <c r="J89" s="196" t="str">
        <f>IF(Paramétrage!L47=0," ",Paramétrage!L47)</f>
        <v xml:space="preserve"> </v>
      </c>
      <c r="K89" s="143" t="str">
        <f>IF(Paramétrage!M47=0," ",Paramétrage!M47)</f>
        <v xml:space="preserve"> </v>
      </c>
      <c r="L89" s="383"/>
      <c r="M89" s="197" t="str">
        <f>IF(Paramétrage!N47=0," ",Paramétrage!N47)</f>
        <v xml:space="preserve"> </v>
      </c>
      <c r="N89" s="198" t="str">
        <f>IF(Paramétrage!O47=0," ",Paramétrage!O47)</f>
        <v xml:space="preserve"> </v>
      </c>
      <c r="O89" s="198" t="str">
        <f>IF(Paramétrage!P47=0," ",Paramétrage!P47)</f>
        <v xml:space="preserve"> </v>
      </c>
      <c r="P89" s="198" t="str">
        <f>IF(Paramétrage!Q47=0," ",Paramétrage!Q47)</f>
        <v xml:space="preserve"> </v>
      </c>
      <c r="Q89" s="198" t="str">
        <f>IF(Paramétrage!R47=0," ",Paramétrage!R47)</f>
        <v xml:space="preserve"> </v>
      </c>
      <c r="R89" s="198" t="str">
        <f>IF(Paramétrage!S47=0," ",Paramétrage!S47)</f>
        <v xml:space="preserve"> </v>
      </c>
      <c r="S89" s="198" t="str">
        <f>IF(Paramétrage!T47=0," ",Paramétrage!T47)</f>
        <v xml:space="preserve"> </v>
      </c>
      <c r="T89" s="198" t="str">
        <f>IF(Paramétrage!U47=0," ",Paramétrage!U47)</f>
        <v xml:space="preserve"> </v>
      </c>
      <c r="U89" s="198" t="str">
        <f>IF(Paramétrage!V47=0," ",Paramétrage!V47)</f>
        <v xml:space="preserve"> </v>
      </c>
      <c r="V89" s="199" t="str">
        <f>IF(Paramétrage!W47=0," ",Paramétrage!W47)</f>
        <v xml:space="preserve"> </v>
      </c>
      <c r="W89" s="104" t="s">
        <v>113</v>
      </c>
      <c r="X89" s="4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</row>
    <row r="90" spans="1:35" ht="15.6" x14ac:dyDescent="0.3">
      <c r="A90" s="3"/>
      <c r="B90" s="3"/>
      <c r="C90" s="3"/>
      <c r="D90" s="3"/>
      <c r="E90" s="152"/>
      <c r="F90" s="192" t="s">
        <v>7</v>
      </c>
      <c r="G90" s="186" t="str">
        <f>G91</f>
        <v xml:space="preserve"> </v>
      </c>
      <c r="H90" s="187" t="str">
        <f>H91</f>
        <v xml:space="preserve"> </v>
      </c>
      <c r="I90" s="188" t="str">
        <f>I91</f>
        <v xml:space="preserve"> </v>
      </c>
      <c r="J90" s="189" t="str">
        <f>IFERROR(VLOOKUP($I90,'Data Brut'!$A$2:$BM$300,7,0),"")</f>
        <v/>
      </c>
      <c r="K90" s="142" t="str">
        <f>IFERROR(VLOOKUP($I90,'Data Brut'!$A$2:BN384,12,0),"")</f>
        <v/>
      </c>
      <c r="L90" s="382" t="e">
        <f t="shared" ref="L90" si="41">ABS(K91-K90)</f>
        <v>#VALUE!</v>
      </c>
      <c r="M90" s="190" t="str">
        <f>IFERROR(VLOOKUP($I90,'Data Brut'!$A$2:BO384,26,0),"")</f>
        <v/>
      </c>
      <c r="N90" s="188" t="str">
        <f>IFERROR(VLOOKUP($I90,'Data Brut'!$A$2:BP384,30,0),"")</f>
        <v/>
      </c>
      <c r="O90" s="188" t="str">
        <f>IFERROR(VLOOKUP($I90,'Data Brut'!$A$2:BQ384,34,0),"")</f>
        <v/>
      </c>
      <c r="P90" s="188" t="str">
        <f>IFERROR(VLOOKUP($I90,'Data Brut'!$A$2:BR384,38,0),"")</f>
        <v/>
      </c>
      <c r="Q90" s="188" t="str">
        <f>IFERROR(VLOOKUP($I90,'Data Brut'!$A$2:BS384,44,0),"")</f>
        <v/>
      </c>
      <c r="R90" s="188" t="str">
        <f>IFERROR(VLOOKUP($I90,'Data Brut'!$A$2:BT384,47,0),"")</f>
        <v/>
      </c>
      <c r="S90" s="188" t="str">
        <f>IFERROR(VLOOKUP($I90,'Data Brut'!$A$2:BU384,53,0),"")</f>
        <v/>
      </c>
      <c r="T90" s="188" t="str">
        <f>IFERROR(VLOOKUP($I90,'Data Brut'!$A$2:BV384,58,0),"")</f>
        <v/>
      </c>
      <c r="U90" s="188" t="str">
        <f>IFERROR(VLOOKUP($I90,'Data Brut'!$A$2:BW384,62,0),"")</f>
        <v/>
      </c>
      <c r="V90" s="191" t="str">
        <f>IFERROR(VLOOKUP($I90,'Data Brut'!$A$2:BX384,65,0),"")</f>
        <v/>
      </c>
      <c r="W90" s="103" t="s">
        <v>114</v>
      </c>
      <c r="X90" s="4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</row>
    <row r="91" spans="1:35" ht="16.2" thickBot="1" x14ac:dyDescent="0.35">
      <c r="A91" s="3"/>
      <c r="B91" s="3"/>
      <c r="C91" s="3"/>
      <c r="D91" s="3"/>
      <c r="E91" s="152"/>
      <c r="F91" s="192"/>
      <c r="G91" s="193" t="str">
        <f>IF(Paramétrage!I48=0," ",Paramétrage!I48)</f>
        <v xml:space="preserve"> </v>
      </c>
      <c r="H91" s="194" t="str">
        <f>IF(Paramétrage!J48=0," ",Paramétrage!J48)</f>
        <v xml:space="preserve"> </v>
      </c>
      <c r="I91" s="195" t="str">
        <f>IF(Paramétrage!K48=0," ",Paramétrage!K48)</f>
        <v xml:space="preserve"> </v>
      </c>
      <c r="J91" s="196" t="str">
        <f>IF(Paramétrage!L48=0," ",Paramétrage!L48)</f>
        <v xml:space="preserve"> </v>
      </c>
      <c r="K91" s="143" t="str">
        <f>IF(Paramétrage!M48=0," ",Paramétrage!M48)</f>
        <v xml:space="preserve"> </v>
      </c>
      <c r="L91" s="383"/>
      <c r="M91" s="197" t="str">
        <f>IF(Paramétrage!N48=0," ",Paramétrage!N48)</f>
        <v xml:space="preserve"> </v>
      </c>
      <c r="N91" s="198" t="str">
        <f>IF(Paramétrage!O48=0," ",Paramétrage!O48)</f>
        <v xml:space="preserve"> </v>
      </c>
      <c r="O91" s="198" t="str">
        <f>IF(Paramétrage!P48=0," ",Paramétrage!P48)</f>
        <v xml:space="preserve"> </v>
      </c>
      <c r="P91" s="198" t="str">
        <f>IF(Paramétrage!Q48=0," ",Paramétrage!Q48)</f>
        <v xml:space="preserve"> </v>
      </c>
      <c r="Q91" s="198" t="str">
        <f>IF(Paramétrage!R48=0," ",Paramétrage!R48)</f>
        <v xml:space="preserve"> </v>
      </c>
      <c r="R91" s="198" t="str">
        <f>IF(Paramétrage!S48=0," ",Paramétrage!S48)</f>
        <v xml:space="preserve"> </v>
      </c>
      <c r="S91" s="198" t="str">
        <f>IF(Paramétrage!T48=0," ",Paramétrage!T48)</f>
        <v xml:space="preserve"> </v>
      </c>
      <c r="T91" s="198" t="str">
        <f>IF(Paramétrage!U48=0," ",Paramétrage!U48)</f>
        <v xml:space="preserve"> </v>
      </c>
      <c r="U91" s="198" t="str">
        <f>IF(Paramétrage!V48=0," ",Paramétrage!V48)</f>
        <v xml:space="preserve"> </v>
      </c>
      <c r="V91" s="199" t="str">
        <f>IF(Paramétrage!W48=0," ",Paramétrage!W48)</f>
        <v xml:space="preserve"> </v>
      </c>
      <c r="W91" s="104" t="s">
        <v>115</v>
      </c>
      <c r="X91" s="4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</row>
    <row r="92" spans="1:35" ht="15.6" x14ac:dyDescent="0.3">
      <c r="A92" s="3"/>
      <c r="B92" s="3"/>
      <c r="C92" s="3"/>
      <c r="D92" s="3"/>
      <c r="E92" s="152"/>
      <c r="F92" s="192" t="s">
        <v>7</v>
      </c>
      <c r="G92" s="186" t="str">
        <f>G93</f>
        <v xml:space="preserve"> </v>
      </c>
      <c r="H92" s="187" t="str">
        <f>H93</f>
        <v xml:space="preserve"> </v>
      </c>
      <c r="I92" s="188" t="str">
        <f>I93</f>
        <v xml:space="preserve"> </v>
      </c>
      <c r="J92" s="189" t="str">
        <f>IFERROR(VLOOKUP($I92,'Data Brut'!$A$2:$BM$300,7,0),"")</f>
        <v/>
      </c>
      <c r="K92" s="142" t="str">
        <f>IFERROR(VLOOKUP($I92,'Data Brut'!$A$2:BN386,12,0),"")</f>
        <v/>
      </c>
      <c r="L92" s="382" t="e">
        <f t="shared" ref="L92" si="42">ABS(K93-K92)</f>
        <v>#VALUE!</v>
      </c>
      <c r="M92" s="190" t="str">
        <f>IFERROR(VLOOKUP($I92,'Data Brut'!$A$2:BO386,26,0),"")</f>
        <v/>
      </c>
      <c r="N92" s="188" t="str">
        <f>IFERROR(VLOOKUP($I92,'Data Brut'!$A$2:BP386,30,0),"")</f>
        <v/>
      </c>
      <c r="O92" s="188" t="str">
        <f>IFERROR(VLOOKUP($I92,'Data Brut'!$A$2:BQ386,34,0),"")</f>
        <v/>
      </c>
      <c r="P92" s="188" t="str">
        <f>IFERROR(VLOOKUP($I92,'Data Brut'!$A$2:BR386,38,0),"")</f>
        <v/>
      </c>
      <c r="Q92" s="188" t="str">
        <f>IFERROR(VLOOKUP($I92,'Data Brut'!$A$2:BS386,44,0),"")</f>
        <v/>
      </c>
      <c r="R92" s="188" t="str">
        <f>IFERROR(VLOOKUP($I92,'Data Brut'!$A$2:BT386,47,0),"")</f>
        <v/>
      </c>
      <c r="S92" s="188" t="str">
        <f>IFERROR(VLOOKUP($I92,'Data Brut'!$A$2:BU386,53,0),"")</f>
        <v/>
      </c>
      <c r="T92" s="188" t="str">
        <f>IFERROR(VLOOKUP($I92,'Data Brut'!$A$2:BV386,58,0),"")</f>
        <v/>
      </c>
      <c r="U92" s="188" t="str">
        <f>IFERROR(VLOOKUP($I92,'Data Brut'!$A$2:BW386,62,0),"")</f>
        <v/>
      </c>
      <c r="V92" s="191" t="str">
        <f>IFERROR(VLOOKUP($I92,'Data Brut'!$A$2:BX386,65,0),"")</f>
        <v/>
      </c>
      <c r="W92" s="103" t="s">
        <v>116</v>
      </c>
      <c r="X92" s="4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</row>
    <row r="93" spans="1:35" ht="16.2" thickBot="1" x14ac:dyDescent="0.35">
      <c r="A93" s="3"/>
      <c r="B93" s="3"/>
      <c r="C93" s="3"/>
      <c r="D93" s="3"/>
      <c r="E93" s="152"/>
      <c r="F93" s="192"/>
      <c r="G93" s="193" t="str">
        <f>IF(Paramétrage!I49=0," ",Paramétrage!I49)</f>
        <v xml:space="preserve"> </v>
      </c>
      <c r="H93" s="194" t="str">
        <f>IF(Paramétrage!J49=0," ",Paramétrage!J49)</f>
        <v xml:space="preserve"> </v>
      </c>
      <c r="I93" s="195" t="str">
        <f>IF(Paramétrage!K49=0," ",Paramétrage!K49)</f>
        <v xml:space="preserve"> </v>
      </c>
      <c r="J93" s="196" t="str">
        <f>IF(Paramétrage!L49=0," ",Paramétrage!L49)</f>
        <v xml:space="preserve"> </v>
      </c>
      <c r="K93" s="143" t="str">
        <f>IF(Paramétrage!M49=0," ",Paramétrage!M49)</f>
        <v xml:space="preserve"> </v>
      </c>
      <c r="L93" s="383"/>
      <c r="M93" s="197" t="str">
        <f>IF(Paramétrage!N49=0," ",Paramétrage!N49)</f>
        <v xml:space="preserve"> </v>
      </c>
      <c r="N93" s="198" t="str">
        <f>IF(Paramétrage!O49=0," ",Paramétrage!O49)</f>
        <v xml:space="preserve"> </v>
      </c>
      <c r="O93" s="198" t="str">
        <f>IF(Paramétrage!P49=0," ",Paramétrage!P49)</f>
        <v xml:space="preserve"> </v>
      </c>
      <c r="P93" s="198" t="str">
        <f>IF(Paramétrage!Q49=0," ",Paramétrage!Q49)</f>
        <v xml:space="preserve"> </v>
      </c>
      <c r="Q93" s="198" t="str">
        <f>IF(Paramétrage!R49=0," ",Paramétrage!R49)</f>
        <v xml:space="preserve"> </v>
      </c>
      <c r="R93" s="198" t="str">
        <f>IF(Paramétrage!S49=0," ",Paramétrage!S49)</f>
        <v xml:space="preserve"> </v>
      </c>
      <c r="S93" s="198" t="str">
        <f>IF(Paramétrage!T49=0," ",Paramétrage!T49)</f>
        <v xml:space="preserve"> </v>
      </c>
      <c r="T93" s="198" t="str">
        <f>IF(Paramétrage!U49=0," ",Paramétrage!U49)</f>
        <v xml:space="preserve"> </v>
      </c>
      <c r="U93" s="198" t="str">
        <f>IF(Paramétrage!V49=0," ",Paramétrage!V49)</f>
        <v xml:space="preserve"> </v>
      </c>
      <c r="V93" s="199" t="str">
        <f>IF(Paramétrage!W49=0," ",Paramétrage!W49)</f>
        <v xml:space="preserve"> </v>
      </c>
      <c r="W93" s="104" t="s">
        <v>117</v>
      </c>
      <c r="X93" s="4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</row>
    <row r="94" spans="1:35" ht="15.6" x14ac:dyDescent="0.3">
      <c r="A94" s="3"/>
      <c r="B94" s="3"/>
      <c r="C94" s="3"/>
      <c r="D94" s="3"/>
      <c r="E94" s="152"/>
      <c r="F94" s="192" t="s">
        <v>7</v>
      </c>
      <c r="G94" s="186" t="str">
        <f>G95</f>
        <v xml:space="preserve"> </v>
      </c>
      <c r="H94" s="187" t="str">
        <f>H95</f>
        <v xml:space="preserve"> </v>
      </c>
      <c r="I94" s="188" t="str">
        <f>I95</f>
        <v xml:space="preserve"> </v>
      </c>
      <c r="J94" s="189" t="str">
        <f>IFERROR(VLOOKUP($I94,'Data Brut'!$A$2:$BM$300,7,0),"")</f>
        <v/>
      </c>
      <c r="K94" s="142" t="str">
        <f>IFERROR(VLOOKUP($I94,'Data Brut'!$A$2:BN388,12,0),"")</f>
        <v/>
      </c>
      <c r="L94" s="382" t="e">
        <f t="shared" ref="L94" si="43">ABS(K95-K94)</f>
        <v>#VALUE!</v>
      </c>
      <c r="M94" s="190" t="str">
        <f>IFERROR(VLOOKUP($I94,'Data Brut'!$A$2:BO388,26,0),"")</f>
        <v/>
      </c>
      <c r="N94" s="188" t="str">
        <f>IFERROR(VLOOKUP($I94,'Data Brut'!$A$2:BP388,30,0),"")</f>
        <v/>
      </c>
      <c r="O94" s="188" t="str">
        <f>IFERROR(VLOOKUP($I94,'Data Brut'!$A$2:BQ388,34,0),"")</f>
        <v/>
      </c>
      <c r="P94" s="188" t="str">
        <f>IFERROR(VLOOKUP($I94,'Data Brut'!$A$2:BR388,38,0),"")</f>
        <v/>
      </c>
      <c r="Q94" s="188" t="str">
        <f>IFERROR(VLOOKUP($I94,'Data Brut'!$A$2:BS388,44,0),"")</f>
        <v/>
      </c>
      <c r="R94" s="188" t="str">
        <f>IFERROR(VLOOKUP($I94,'Data Brut'!$A$2:BT388,47,0),"")</f>
        <v/>
      </c>
      <c r="S94" s="188" t="str">
        <f>IFERROR(VLOOKUP($I94,'Data Brut'!$A$2:BU388,53,0),"")</f>
        <v/>
      </c>
      <c r="T94" s="188" t="str">
        <f>IFERROR(VLOOKUP($I94,'Data Brut'!$A$2:BV388,58,0),"")</f>
        <v/>
      </c>
      <c r="U94" s="188" t="str">
        <f>IFERROR(VLOOKUP($I94,'Data Brut'!$A$2:BW388,62,0),"")</f>
        <v/>
      </c>
      <c r="V94" s="191" t="str">
        <f>IFERROR(VLOOKUP($I94,'Data Brut'!$A$2:BX388,65,0),"")</f>
        <v/>
      </c>
      <c r="W94" s="103" t="s">
        <v>118</v>
      </c>
      <c r="X94" s="4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</row>
    <row r="95" spans="1:35" ht="16.2" thickBot="1" x14ac:dyDescent="0.35">
      <c r="A95" s="3"/>
      <c r="B95" s="3"/>
      <c r="C95" s="3"/>
      <c r="D95" s="3"/>
      <c r="E95" s="152"/>
      <c r="F95" s="192"/>
      <c r="G95" s="193" t="str">
        <f>IF(Paramétrage!I50=0," ",Paramétrage!I50)</f>
        <v xml:space="preserve"> </v>
      </c>
      <c r="H95" s="194" t="str">
        <f>IF(Paramétrage!J50=0," ",Paramétrage!J50)</f>
        <v xml:space="preserve"> </v>
      </c>
      <c r="I95" s="195" t="str">
        <f>IF(Paramétrage!K50=0," ",Paramétrage!K50)</f>
        <v xml:space="preserve"> </v>
      </c>
      <c r="J95" s="196" t="str">
        <f>IF(Paramétrage!L50=0," ",Paramétrage!L50)</f>
        <v xml:space="preserve"> </v>
      </c>
      <c r="K95" s="143" t="str">
        <f>IF(Paramétrage!M50=0," ",Paramétrage!M50)</f>
        <v xml:space="preserve"> </v>
      </c>
      <c r="L95" s="383"/>
      <c r="M95" s="197" t="str">
        <f>IF(Paramétrage!N50=0," ",Paramétrage!N50)</f>
        <v xml:space="preserve"> </v>
      </c>
      <c r="N95" s="198" t="str">
        <f>IF(Paramétrage!O50=0," ",Paramétrage!O50)</f>
        <v xml:space="preserve"> </v>
      </c>
      <c r="O95" s="198" t="str">
        <f>IF(Paramétrage!P50=0," ",Paramétrage!P50)</f>
        <v xml:space="preserve"> </v>
      </c>
      <c r="P95" s="198" t="str">
        <f>IF(Paramétrage!Q50=0," ",Paramétrage!Q50)</f>
        <v xml:space="preserve"> </v>
      </c>
      <c r="Q95" s="198" t="str">
        <f>IF(Paramétrage!R50=0," ",Paramétrage!R50)</f>
        <v xml:space="preserve"> </v>
      </c>
      <c r="R95" s="198" t="str">
        <f>IF(Paramétrage!S50=0," ",Paramétrage!S50)</f>
        <v xml:space="preserve"> </v>
      </c>
      <c r="S95" s="198" t="str">
        <f>IF(Paramétrage!T50=0," ",Paramétrage!T50)</f>
        <v xml:space="preserve"> </v>
      </c>
      <c r="T95" s="198" t="str">
        <f>IF(Paramétrage!U50=0," ",Paramétrage!U50)</f>
        <v xml:space="preserve"> </v>
      </c>
      <c r="U95" s="198" t="str">
        <f>IF(Paramétrage!V50=0," ",Paramétrage!V50)</f>
        <v xml:space="preserve"> </v>
      </c>
      <c r="V95" s="199" t="str">
        <f>IF(Paramétrage!W50=0," ",Paramétrage!W50)</f>
        <v xml:space="preserve"> </v>
      </c>
      <c r="W95" s="104" t="s">
        <v>119</v>
      </c>
      <c r="X95" s="4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</row>
    <row r="96" spans="1:35" ht="15.6" x14ac:dyDescent="0.3">
      <c r="A96" s="3"/>
      <c r="B96" s="3"/>
      <c r="C96" s="3"/>
      <c r="D96" s="3"/>
      <c r="E96" s="152"/>
      <c r="F96" s="192" t="s">
        <v>7</v>
      </c>
      <c r="G96" s="186" t="str">
        <f>G97</f>
        <v xml:space="preserve"> </v>
      </c>
      <c r="H96" s="187" t="str">
        <f>H97</f>
        <v xml:space="preserve"> </v>
      </c>
      <c r="I96" s="188" t="str">
        <f>I97</f>
        <v xml:space="preserve"> </v>
      </c>
      <c r="J96" s="189" t="str">
        <f>IFERROR(VLOOKUP($I96,'Data Brut'!$A$2:$BM$300,7,0),"")</f>
        <v/>
      </c>
      <c r="K96" s="142" t="str">
        <f>IFERROR(VLOOKUP($I96,'Data Brut'!$A$2:BN390,12,0),"")</f>
        <v/>
      </c>
      <c r="L96" s="382" t="e">
        <f t="shared" ref="L96" si="44">ABS(K97-K96)</f>
        <v>#VALUE!</v>
      </c>
      <c r="M96" s="190" t="str">
        <f>IFERROR(VLOOKUP($I96,'Data Brut'!$A$2:BO390,26,0),"")</f>
        <v/>
      </c>
      <c r="N96" s="188" t="str">
        <f>IFERROR(VLOOKUP($I96,'Data Brut'!$A$2:BP390,30,0),"")</f>
        <v/>
      </c>
      <c r="O96" s="188" t="str">
        <f>IFERROR(VLOOKUP($I96,'Data Brut'!$A$2:BQ390,34,0),"")</f>
        <v/>
      </c>
      <c r="P96" s="188" t="str">
        <f>IFERROR(VLOOKUP($I96,'Data Brut'!$A$2:BR390,38,0),"")</f>
        <v/>
      </c>
      <c r="Q96" s="188" t="str">
        <f>IFERROR(VLOOKUP($I96,'Data Brut'!$A$2:BS390,44,0),"")</f>
        <v/>
      </c>
      <c r="R96" s="188" t="str">
        <f>IFERROR(VLOOKUP($I96,'Data Brut'!$A$2:BT390,47,0),"")</f>
        <v/>
      </c>
      <c r="S96" s="188" t="str">
        <f>IFERROR(VLOOKUP($I96,'Data Brut'!$A$2:BU390,53,0),"")</f>
        <v/>
      </c>
      <c r="T96" s="188" t="str">
        <f>IFERROR(VLOOKUP($I96,'Data Brut'!$A$2:BV390,58,0),"")</f>
        <v/>
      </c>
      <c r="U96" s="188" t="str">
        <f>IFERROR(VLOOKUP($I96,'Data Brut'!$A$2:BW390,62,0),"")</f>
        <v/>
      </c>
      <c r="V96" s="191" t="str">
        <f>IFERROR(VLOOKUP($I96,'Data Brut'!$A$2:BX390,65,0),"")</f>
        <v/>
      </c>
      <c r="W96" s="103" t="s">
        <v>120</v>
      </c>
      <c r="X96" s="4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</row>
    <row r="97" spans="1:35" ht="16.2" thickBot="1" x14ac:dyDescent="0.35">
      <c r="A97" s="3"/>
      <c r="B97" s="3"/>
      <c r="C97" s="3"/>
      <c r="D97" s="3"/>
      <c r="E97" s="152"/>
      <c r="F97" s="192"/>
      <c r="G97" s="193" t="str">
        <f>IF(Paramétrage!I51=0," ",Paramétrage!I51)</f>
        <v xml:space="preserve"> </v>
      </c>
      <c r="H97" s="194" t="str">
        <f>IF(Paramétrage!J51=0," ",Paramétrage!J51)</f>
        <v xml:space="preserve"> </v>
      </c>
      <c r="I97" s="195" t="str">
        <f>IF(Paramétrage!K51=0," ",Paramétrage!K51)</f>
        <v xml:space="preserve"> </v>
      </c>
      <c r="J97" s="196" t="str">
        <f>IF(Paramétrage!L51=0," ",Paramétrage!L51)</f>
        <v xml:space="preserve"> </v>
      </c>
      <c r="K97" s="143" t="str">
        <f>IF(Paramétrage!M51=0," ",Paramétrage!M51)</f>
        <v xml:space="preserve"> </v>
      </c>
      <c r="L97" s="383"/>
      <c r="M97" s="197" t="str">
        <f>IF(Paramétrage!N51=0," ",Paramétrage!N51)</f>
        <v xml:space="preserve"> </v>
      </c>
      <c r="N97" s="198" t="str">
        <f>IF(Paramétrage!O51=0," ",Paramétrage!O51)</f>
        <v xml:space="preserve"> </v>
      </c>
      <c r="O97" s="198" t="str">
        <f>IF(Paramétrage!P51=0," ",Paramétrage!P51)</f>
        <v xml:space="preserve"> </v>
      </c>
      <c r="P97" s="198" t="str">
        <f>IF(Paramétrage!Q51=0," ",Paramétrage!Q51)</f>
        <v xml:space="preserve"> </v>
      </c>
      <c r="Q97" s="198" t="str">
        <f>IF(Paramétrage!R51=0," ",Paramétrage!R51)</f>
        <v xml:space="preserve"> </v>
      </c>
      <c r="R97" s="198" t="str">
        <f>IF(Paramétrage!S51=0," ",Paramétrage!S51)</f>
        <v xml:space="preserve"> </v>
      </c>
      <c r="S97" s="198" t="str">
        <f>IF(Paramétrage!T51=0," ",Paramétrage!T51)</f>
        <v xml:space="preserve"> </v>
      </c>
      <c r="T97" s="198" t="str">
        <f>IF(Paramétrage!U51=0," ",Paramétrage!U51)</f>
        <v xml:space="preserve"> </v>
      </c>
      <c r="U97" s="198" t="str">
        <f>IF(Paramétrage!V51=0," ",Paramétrage!V51)</f>
        <v xml:space="preserve"> </v>
      </c>
      <c r="V97" s="199" t="str">
        <f>IF(Paramétrage!W51=0," ",Paramétrage!W51)</f>
        <v xml:space="preserve"> </v>
      </c>
      <c r="W97" s="104" t="s">
        <v>121</v>
      </c>
      <c r="X97" s="4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</row>
    <row r="98" spans="1:35" ht="15.6" x14ac:dyDescent="0.3">
      <c r="A98" s="3"/>
      <c r="B98" s="3"/>
      <c r="C98" s="3"/>
      <c r="D98" s="3"/>
      <c r="E98" s="152"/>
      <c r="F98" s="192" t="s">
        <v>7</v>
      </c>
      <c r="G98" s="186" t="str">
        <f>G99</f>
        <v xml:space="preserve"> </v>
      </c>
      <c r="H98" s="187" t="str">
        <f>H99</f>
        <v xml:space="preserve"> </v>
      </c>
      <c r="I98" s="188" t="str">
        <f>I99</f>
        <v xml:space="preserve"> </v>
      </c>
      <c r="J98" s="189" t="str">
        <f>IFERROR(VLOOKUP($I98,'Data Brut'!$A$2:$BM$300,7,0),"")</f>
        <v/>
      </c>
      <c r="K98" s="142" t="str">
        <f>IFERROR(VLOOKUP($I98,'Data Brut'!$A$2:BN392,12,0),"")</f>
        <v/>
      </c>
      <c r="L98" s="382" t="e">
        <f t="shared" ref="L98" si="45">ABS(K99-K98)</f>
        <v>#VALUE!</v>
      </c>
      <c r="M98" s="190" t="str">
        <f>IFERROR(VLOOKUP($I98,'Data Brut'!$A$2:BO392,26,0),"")</f>
        <v/>
      </c>
      <c r="N98" s="188" t="str">
        <f>IFERROR(VLOOKUP($I98,'Data Brut'!$A$2:BP392,30,0),"")</f>
        <v/>
      </c>
      <c r="O98" s="188" t="str">
        <f>IFERROR(VLOOKUP($I98,'Data Brut'!$A$2:BQ392,34,0),"")</f>
        <v/>
      </c>
      <c r="P98" s="188" t="str">
        <f>IFERROR(VLOOKUP($I98,'Data Brut'!$A$2:BR392,38,0),"")</f>
        <v/>
      </c>
      <c r="Q98" s="188" t="str">
        <f>IFERROR(VLOOKUP($I98,'Data Brut'!$A$2:BS392,44,0),"")</f>
        <v/>
      </c>
      <c r="R98" s="188" t="str">
        <f>IFERROR(VLOOKUP($I98,'Data Brut'!$A$2:BT392,47,0),"")</f>
        <v/>
      </c>
      <c r="S98" s="188" t="str">
        <f>IFERROR(VLOOKUP($I98,'Data Brut'!$A$2:BU392,53,0),"")</f>
        <v/>
      </c>
      <c r="T98" s="188" t="str">
        <f>IFERROR(VLOOKUP($I98,'Data Brut'!$A$2:BV392,58,0),"")</f>
        <v/>
      </c>
      <c r="U98" s="188" t="str">
        <f>IFERROR(VLOOKUP($I98,'Data Brut'!$A$2:BW392,62,0),"")</f>
        <v/>
      </c>
      <c r="V98" s="191" t="str">
        <f>IFERROR(VLOOKUP($I98,'Data Brut'!$A$2:BX392,65,0),"")</f>
        <v/>
      </c>
      <c r="W98" s="103" t="s">
        <v>122</v>
      </c>
      <c r="X98" s="4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</row>
    <row r="99" spans="1:35" ht="16.2" thickBot="1" x14ac:dyDescent="0.35">
      <c r="A99" s="3"/>
      <c r="B99" s="3"/>
      <c r="C99" s="3"/>
      <c r="D99" s="3"/>
      <c r="E99" s="152"/>
      <c r="F99" s="192"/>
      <c r="G99" s="193" t="str">
        <f>IF(Paramétrage!I52=0," ",Paramétrage!I52)</f>
        <v xml:space="preserve"> </v>
      </c>
      <c r="H99" s="194" t="str">
        <f>IF(Paramétrage!J52=0," ",Paramétrage!J52)</f>
        <v xml:space="preserve"> </v>
      </c>
      <c r="I99" s="195" t="str">
        <f>IF(Paramétrage!K52=0," ",Paramétrage!K52)</f>
        <v xml:space="preserve"> </v>
      </c>
      <c r="J99" s="196" t="str">
        <f>IF(Paramétrage!L52=0," ",Paramétrage!L52)</f>
        <v xml:space="preserve"> </v>
      </c>
      <c r="K99" s="143" t="str">
        <f>IF(Paramétrage!M52=0," ",Paramétrage!M52)</f>
        <v xml:space="preserve"> </v>
      </c>
      <c r="L99" s="383"/>
      <c r="M99" s="197" t="str">
        <f>IF(Paramétrage!N52=0," ",Paramétrage!N52)</f>
        <v xml:space="preserve"> </v>
      </c>
      <c r="N99" s="198" t="str">
        <f>IF(Paramétrage!O52=0," ",Paramétrage!O52)</f>
        <v xml:space="preserve"> </v>
      </c>
      <c r="O99" s="198" t="str">
        <f>IF(Paramétrage!P52=0," ",Paramétrage!P52)</f>
        <v xml:space="preserve"> </v>
      </c>
      <c r="P99" s="198" t="str">
        <f>IF(Paramétrage!Q52=0," ",Paramétrage!Q52)</f>
        <v xml:space="preserve"> </v>
      </c>
      <c r="Q99" s="198" t="str">
        <f>IF(Paramétrage!R52=0," ",Paramétrage!R52)</f>
        <v xml:space="preserve"> </v>
      </c>
      <c r="R99" s="198" t="str">
        <f>IF(Paramétrage!S52=0," ",Paramétrage!S52)</f>
        <v xml:space="preserve"> </v>
      </c>
      <c r="S99" s="198" t="str">
        <f>IF(Paramétrage!T52=0," ",Paramétrage!T52)</f>
        <v xml:space="preserve"> </v>
      </c>
      <c r="T99" s="198" t="str">
        <f>IF(Paramétrage!U52=0," ",Paramétrage!U52)</f>
        <v xml:space="preserve"> </v>
      </c>
      <c r="U99" s="198" t="str">
        <f>IF(Paramétrage!V52=0," ",Paramétrage!V52)</f>
        <v xml:space="preserve"> </v>
      </c>
      <c r="V99" s="199" t="str">
        <f>IF(Paramétrage!W52=0," ",Paramétrage!W52)</f>
        <v xml:space="preserve"> </v>
      </c>
      <c r="W99" s="104" t="s">
        <v>123</v>
      </c>
      <c r="X99" s="4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</row>
    <row r="100" spans="1:35" ht="15.6" x14ac:dyDescent="0.3">
      <c r="A100" s="3"/>
      <c r="B100" s="3"/>
      <c r="C100" s="3"/>
      <c r="D100" s="3"/>
      <c r="E100" s="152"/>
      <c r="F100" s="192" t="s">
        <v>7</v>
      </c>
      <c r="G100" s="186" t="str">
        <f>G101</f>
        <v xml:space="preserve"> </v>
      </c>
      <c r="H100" s="187" t="str">
        <f>H101</f>
        <v xml:space="preserve"> </v>
      </c>
      <c r="I100" s="188" t="str">
        <f>I101</f>
        <v xml:space="preserve"> </v>
      </c>
      <c r="J100" s="189" t="str">
        <f>IFERROR(VLOOKUP($I100,'Data Brut'!$A$2:$BM$300,7,0),"")</f>
        <v/>
      </c>
      <c r="K100" s="142" t="str">
        <f>IFERROR(VLOOKUP($I100,'Data Brut'!$A$2:BN394,12,0),"")</f>
        <v/>
      </c>
      <c r="L100" s="382" t="e">
        <f t="shared" ref="L100" si="46">ABS(K101-K100)</f>
        <v>#VALUE!</v>
      </c>
      <c r="M100" s="190" t="str">
        <f>IFERROR(VLOOKUP($I100,'Data Brut'!$A$2:BO394,26,0),"")</f>
        <v/>
      </c>
      <c r="N100" s="188" t="str">
        <f>IFERROR(VLOOKUP($I100,'Data Brut'!$A$2:BP394,30,0),"")</f>
        <v/>
      </c>
      <c r="O100" s="188" t="str">
        <f>IFERROR(VLOOKUP($I100,'Data Brut'!$A$2:BQ394,34,0),"")</f>
        <v/>
      </c>
      <c r="P100" s="188" t="str">
        <f>IFERROR(VLOOKUP($I100,'Data Brut'!$A$2:BR394,38,0),"")</f>
        <v/>
      </c>
      <c r="Q100" s="188" t="str">
        <f>IFERROR(VLOOKUP($I100,'Data Brut'!$A$2:BS394,44,0),"")</f>
        <v/>
      </c>
      <c r="R100" s="188" t="str">
        <f>IFERROR(VLOOKUP($I100,'Data Brut'!$A$2:BT394,47,0),"")</f>
        <v/>
      </c>
      <c r="S100" s="188" t="str">
        <f>IFERROR(VLOOKUP($I100,'Data Brut'!$A$2:BU394,53,0),"")</f>
        <v/>
      </c>
      <c r="T100" s="188" t="str">
        <f>IFERROR(VLOOKUP($I100,'Data Brut'!$A$2:BV394,58,0),"")</f>
        <v/>
      </c>
      <c r="U100" s="188" t="str">
        <f>IFERROR(VLOOKUP($I100,'Data Brut'!$A$2:BW394,62,0),"")</f>
        <v/>
      </c>
      <c r="V100" s="191" t="str">
        <f>IFERROR(VLOOKUP($I100,'Data Brut'!$A$2:BX394,65,0),"")</f>
        <v/>
      </c>
      <c r="W100" s="103" t="s">
        <v>124</v>
      </c>
      <c r="X100" s="4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</row>
    <row r="101" spans="1:35" ht="16.2" thickBot="1" x14ac:dyDescent="0.35">
      <c r="A101" s="3"/>
      <c r="B101" s="3"/>
      <c r="C101" s="3"/>
      <c r="D101" s="3"/>
      <c r="E101" s="152"/>
      <c r="F101" s="192"/>
      <c r="G101" s="193" t="str">
        <f>IF(Paramétrage!I53=0," ",Paramétrage!I53)</f>
        <v xml:space="preserve"> </v>
      </c>
      <c r="H101" s="194" t="str">
        <f>IF(Paramétrage!J53=0," ",Paramétrage!J53)</f>
        <v xml:space="preserve"> </v>
      </c>
      <c r="I101" s="195" t="str">
        <f>IF(Paramétrage!K53=0," ",Paramétrage!K53)</f>
        <v xml:space="preserve"> </v>
      </c>
      <c r="J101" s="196" t="str">
        <f>IF(Paramétrage!L53=0," ",Paramétrage!L53)</f>
        <v xml:space="preserve"> </v>
      </c>
      <c r="K101" s="143" t="str">
        <f>IF(Paramétrage!M53=0," ",Paramétrage!M53)</f>
        <v xml:space="preserve"> </v>
      </c>
      <c r="L101" s="383"/>
      <c r="M101" s="197" t="str">
        <f>IF(Paramétrage!N53=0," ",Paramétrage!N53)</f>
        <v xml:space="preserve"> </v>
      </c>
      <c r="N101" s="198" t="str">
        <f>IF(Paramétrage!O53=0," ",Paramétrage!O53)</f>
        <v xml:space="preserve"> </v>
      </c>
      <c r="O101" s="198" t="str">
        <f>IF(Paramétrage!P53=0," ",Paramétrage!P53)</f>
        <v xml:space="preserve"> </v>
      </c>
      <c r="P101" s="198" t="str">
        <f>IF(Paramétrage!Q53=0," ",Paramétrage!Q53)</f>
        <v xml:space="preserve"> </v>
      </c>
      <c r="Q101" s="198" t="str">
        <f>IF(Paramétrage!R53=0," ",Paramétrage!R53)</f>
        <v xml:space="preserve"> </v>
      </c>
      <c r="R101" s="198" t="str">
        <f>IF(Paramétrage!S53=0," ",Paramétrage!S53)</f>
        <v xml:space="preserve"> </v>
      </c>
      <c r="S101" s="198" t="str">
        <f>IF(Paramétrage!T53=0," ",Paramétrage!T53)</f>
        <v xml:space="preserve"> </v>
      </c>
      <c r="T101" s="198" t="str">
        <f>IF(Paramétrage!U53=0," ",Paramétrage!U53)</f>
        <v xml:space="preserve"> </v>
      </c>
      <c r="U101" s="198" t="str">
        <f>IF(Paramétrage!V53=0," ",Paramétrage!V53)</f>
        <v xml:space="preserve"> </v>
      </c>
      <c r="V101" s="199" t="str">
        <f>IF(Paramétrage!W53=0," ",Paramétrage!W53)</f>
        <v xml:space="preserve"> </v>
      </c>
      <c r="W101" s="104" t="s">
        <v>125</v>
      </c>
      <c r="X101" s="4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</row>
    <row r="102" spans="1:35" ht="15.6" x14ac:dyDescent="0.3">
      <c r="A102" s="3"/>
      <c r="B102" s="3"/>
      <c r="C102" s="3"/>
      <c r="D102" s="3"/>
      <c r="E102" s="152"/>
      <c r="F102" s="192" t="s">
        <v>7</v>
      </c>
      <c r="G102" s="186" t="str">
        <f>G103</f>
        <v xml:space="preserve"> </v>
      </c>
      <c r="H102" s="187" t="str">
        <f>H103</f>
        <v xml:space="preserve"> </v>
      </c>
      <c r="I102" s="188" t="str">
        <f>I103</f>
        <v xml:space="preserve"> </v>
      </c>
      <c r="J102" s="189" t="str">
        <f>IFERROR(VLOOKUP($I102,'Data Brut'!$A$2:$BM$300,7,0),"")</f>
        <v/>
      </c>
      <c r="K102" s="142" t="str">
        <f>IFERROR(VLOOKUP($I102,'Data Brut'!$A$2:BN396,12,0),"")</f>
        <v/>
      </c>
      <c r="L102" s="382" t="e">
        <f t="shared" ref="L102" si="47">ABS(K103-K102)</f>
        <v>#VALUE!</v>
      </c>
      <c r="M102" s="190" t="str">
        <f>IFERROR(VLOOKUP($I102,'Data Brut'!$A$2:BO396,26,0),"")</f>
        <v/>
      </c>
      <c r="N102" s="188" t="str">
        <f>IFERROR(VLOOKUP($I102,'Data Brut'!$A$2:BP396,30,0),"")</f>
        <v/>
      </c>
      <c r="O102" s="188" t="str">
        <f>IFERROR(VLOOKUP($I102,'Data Brut'!$A$2:BQ396,34,0),"")</f>
        <v/>
      </c>
      <c r="P102" s="188" t="str">
        <f>IFERROR(VLOOKUP($I102,'Data Brut'!$A$2:BR396,38,0),"")</f>
        <v/>
      </c>
      <c r="Q102" s="188" t="str">
        <f>IFERROR(VLOOKUP($I102,'Data Brut'!$A$2:BS396,44,0),"")</f>
        <v/>
      </c>
      <c r="R102" s="188" t="str">
        <f>IFERROR(VLOOKUP($I102,'Data Brut'!$A$2:BT396,47,0),"")</f>
        <v/>
      </c>
      <c r="S102" s="188" t="str">
        <f>IFERROR(VLOOKUP($I102,'Data Brut'!$A$2:BU396,53,0),"")</f>
        <v/>
      </c>
      <c r="T102" s="188" t="str">
        <f>IFERROR(VLOOKUP($I102,'Data Brut'!$A$2:BV396,58,0),"")</f>
        <v/>
      </c>
      <c r="U102" s="188" t="str">
        <f>IFERROR(VLOOKUP($I102,'Data Brut'!$A$2:BW396,62,0),"")</f>
        <v/>
      </c>
      <c r="V102" s="191" t="str">
        <f>IFERROR(VLOOKUP($I102,'Data Brut'!$A$2:BX396,65,0),"")</f>
        <v/>
      </c>
      <c r="W102" s="103" t="s">
        <v>126</v>
      </c>
      <c r="X102" s="4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</row>
    <row r="103" spans="1:35" ht="16.2" thickBot="1" x14ac:dyDescent="0.35">
      <c r="A103" s="3"/>
      <c r="B103" s="3"/>
      <c r="C103" s="3"/>
      <c r="D103" s="3"/>
      <c r="E103" s="152"/>
      <c r="F103" s="192"/>
      <c r="G103" s="193" t="str">
        <f>IF(Paramétrage!I54=0," ",Paramétrage!I54)</f>
        <v xml:space="preserve"> </v>
      </c>
      <c r="H103" s="194" t="str">
        <f>IF(Paramétrage!J54=0," ",Paramétrage!J54)</f>
        <v xml:space="preserve"> </v>
      </c>
      <c r="I103" s="195" t="str">
        <f>IF(Paramétrage!K54=0," ",Paramétrage!K54)</f>
        <v xml:space="preserve"> </v>
      </c>
      <c r="J103" s="196" t="str">
        <f>IF(Paramétrage!L54=0," ",Paramétrage!L54)</f>
        <v xml:space="preserve"> </v>
      </c>
      <c r="K103" s="143" t="str">
        <f>IF(Paramétrage!M54=0," ",Paramétrage!M54)</f>
        <v xml:space="preserve"> </v>
      </c>
      <c r="L103" s="383"/>
      <c r="M103" s="197" t="str">
        <f>IF(Paramétrage!N54=0," ",Paramétrage!N54)</f>
        <v xml:space="preserve"> </v>
      </c>
      <c r="N103" s="198" t="str">
        <f>IF(Paramétrage!O54=0," ",Paramétrage!O54)</f>
        <v xml:space="preserve"> </v>
      </c>
      <c r="O103" s="198" t="str">
        <f>IF(Paramétrage!P54=0," ",Paramétrage!P54)</f>
        <v xml:space="preserve"> </v>
      </c>
      <c r="P103" s="198" t="str">
        <f>IF(Paramétrage!Q54=0," ",Paramétrage!Q54)</f>
        <v xml:space="preserve"> </v>
      </c>
      <c r="Q103" s="198" t="str">
        <f>IF(Paramétrage!R54=0," ",Paramétrage!R54)</f>
        <v xml:space="preserve"> </v>
      </c>
      <c r="R103" s="198" t="str">
        <f>IF(Paramétrage!S54=0," ",Paramétrage!S54)</f>
        <v xml:space="preserve"> </v>
      </c>
      <c r="S103" s="198" t="str">
        <f>IF(Paramétrage!T54=0," ",Paramétrage!T54)</f>
        <v xml:space="preserve"> </v>
      </c>
      <c r="T103" s="198" t="str">
        <f>IF(Paramétrage!U54=0," ",Paramétrage!U54)</f>
        <v xml:space="preserve"> </v>
      </c>
      <c r="U103" s="198" t="str">
        <f>IF(Paramétrage!V54=0," ",Paramétrage!V54)</f>
        <v xml:space="preserve"> </v>
      </c>
      <c r="V103" s="199" t="str">
        <f>IF(Paramétrage!W54=0," ",Paramétrage!W54)</f>
        <v xml:space="preserve"> </v>
      </c>
      <c r="W103" s="104" t="s">
        <v>127</v>
      </c>
      <c r="X103" s="4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</row>
    <row r="104" spans="1:35" ht="15.6" x14ac:dyDescent="0.3">
      <c r="A104" s="3"/>
      <c r="B104" s="3"/>
      <c r="C104" s="3"/>
      <c r="D104" s="3"/>
      <c r="E104" s="152"/>
      <c r="F104" s="192" t="s">
        <v>7</v>
      </c>
      <c r="G104" s="186" t="str">
        <f>G105</f>
        <v xml:space="preserve"> </v>
      </c>
      <c r="H104" s="187" t="str">
        <f>H105</f>
        <v xml:space="preserve"> </v>
      </c>
      <c r="I104" s="188" t="str">
        <f>I105</f>
        <v xml:space="preserve"> </v>
      </c>
      <c r="J104" s="189" t="str">
        <f>IFERROR(VLOOKUP($I104,'Data Brut'!$A$2:$BM$300,7,0),"")</f>
        <v/>
      </c>
      <c r="K104" s="142" t="str">
        <f>IFERROR(VLOOKUP($I104,'Data Brut'!$A$2:BN398,12,0),"")</f>
        <v/>
      </c>
      <c r="L104" s="382" t="e">
        <f t="shared" ref="L104" si="48">ABS(K105-K104)</f>
        <v>#VALUE!</v>
      </c>
      <c r="M104" s="190" t="str">
        <f>IFERROR(VLOOKUP($I104,'Data Brut'!$A$2:BO398,26,0),"")</f>
        <v/>
      </c>
      <c r="N104" s="188" t="str">
        <f>IFERROR(VLOOKUP($I104,'Data Brut'!$A$2:BP398,30,0),"")</f>
        <v/>
      </c>
      <c r="O104" s="188" t="str">
        <f>IFERROR(VLOOKUP($I104,'Data Brut'!$A$2:BQ398,34,0),"")</f>
        <v/>
      </c>
      <c r="P104" s="188" t="str">
        <f>IFERROR(VLOOKUP($I104,'Data Brut'!$A$2:BR398,38,0),"")</f>
        <v/>
      </c>
      <c r="Q104" s="188" t="str">
        <f>IFERROR(VLOOKUP($I104,'Data Brut'!$A$2:BS398,44,0),"")</f>
        <v/>
      </c>
      <c r="R104" s="188" t="str">
        <f>IFERROR(VLOOKUP($I104,'Data Brut'!$A$2:BT398,47,0),"")</f>
        <v/>
      </c>
      <c r="S104" s="188" t="str">
        <f>IFERROR(VLOOKUP($I104,'Data Brut'!$A$2:BU398,53,0),"")</f>
        <v/>
      </c>
      <c r="T104" s="188" t="str">
        <f>IFERROR(VLOOKUP($I104,'Data Brut'!$A$2:BV398,58,0),"")</f>
        <v/>
      </c>
      <c r="U104" s="188" t="str">
        <f>IFERROR(VLOOKUP($I104,'Data Brut'!$A$2:BW398,62,0),"")</f>
        <v/>
      </c>
      <c r="V104" s="191" t="str">
        <f>IFERROR(VLOOKUP($I104,'Data Brut'!$A$2:BX398,65,0),"")</f>
        <v/>
      </c>
      <c r="W104" s="103" t="s">
        <v>128</v>
      </c>
      <c r="X104" s="4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</row>
    <row r="105" spans="1:35" ht="16.2" thickBot="1" x14ac:dyDescent="0.35">
      <c r="A105" s="3"/>
      <c r="B105" s="3"/>
      <c r="C105" s="3"/>
      <c r="D105" s="3"/>
      <c r="E105" s="152"/>
      <c r="F105" s="200"/>
      <c r="G105" s="193" t="str">
        <f>IF(Paramétrage!I55=0," ",Paramétrage!I55)</f>
        <v xml:space="preserve"> </v>
      </c>
      <c r="H105" s="194" t="str">
        <f>IF(Paramétrage!J55=0," ",Paramétrage!J55)</f>
        <v xml:space="preserve"> </v>
      </c>
      <c r="I105" s="195" t="str">
        <f>IF(Paramétrage!K55=0," ",Paramétrage!K55)</f>
        <v xml:space="preserve"> </v>
      </c>
      <c r="J105" s="196" t="str">
        <f>IF(Paramétrage!L55=0," ",Paramétrage!L55)</f>
        <v xml:space="preserve"> </v>
      </c>
      <c r="K105" s="143" t="str">
        <f>IF(Paramétrage!M55=0," ",Paramétrage!M55)</f>
        <v xml:space="preserve"> </v>
      </c>
      <c r="L105" s="383"/>
      <c r="M105" s="197" t="str">
        <f>IF(Paramétrage!N55=0," ",Paramétrage!N55)</f>
        <v xml:space="preserve"> </v>
      </c>
      <c r="N105" s="198" t="str">
        <f>IF(Paramétrage!O55=0," ",Paramétrage!O55)</f>
        <v xml:space="preserve"> </v>
      </c>
      <c r="O105" s="198" t="str">
        <f>IF(Paramétrage!P55=0," ",Paramétrage!P55)</f>
        <v xml:space="preserve"> </v>
      </c>
      <c r="P105" s="198" t="str">
        <f>IF(Paramétrage!Q55=0," ",Paramétrage!Q55)</f>
        <v xml:space="preserve"> </v>
      </c>
      <c r="Q105" s="198" t="str">
        <f>IF(Paramétrage!R55=0," ",Paramétrage!R55)</f>
        <v xml:space="preserve"> </v>
      </c>
      <c r="R105" s="198" t="str">
        <f>IF(Paramétrage!S55=0," ",Paramétrage!S55)</f>
        <v xml:space="preserve"> </v>
      </c>
      <c r="S105" s="198" t="str">
        <f>IF(Paramétrage!T55=0," ",Paramétrage!T55)</f>
        <v xml:space="preserve"> </v>
      </c>
      <c r="T105" s="198" t="str">
        <f>IF(Paramétrage!U55=0," ",Paramétrage!U55)</f>
        <v xml:space="preserve"> </v>
      </c>
      <c r="U105" s="198" t="str">
        <f>IF(Paramétrage!V55=0," ",Paramétrage!V55)</f>
        <v xml:space="preserve"> </v>
      </c>
      <c r="V105" s="199" t="str">
        <f>IF(Paramétrage!W55=0," ",Paramétrage!W55)</f>
        <v xml:space="preserve"> </v>
      </c>
      <c r="W105" s="104" t="s">
        <v>129</v>
      </c>
      <c r="X105" s="4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</row>
    <row r="106" spans="1:35" ht="14.4" customHeight="1" x14ac:dyDescent="0.3">
      <c r="A106" s="3"/>
      <c r="B106" s="3"/>
      <c r="C106" s="3"/>
      <c r="D106" s="3"/>
      <c r="E106" s="3"/>
      <c r="F106" s="12"/>
      <c r="G106" s="4"/>
      <c r="H106" s="26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</row>
    <row r="107" spans="1:35" ht="15" customHeight="1" x14ac:dyDescent="0.3">
      <c r="A107" s="3"/>
      <c r="B107" s="3"/>
      <c r="C107" s="3"/>
      <c r="D107" s="3"/>
      <c r="E107" s="3"/>
      <c r="F107" s="12"/>
      <c r="G107" s="4"/>
      <c r="H107" s="26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</row>
    <row r="108" spans="1:35" x14ac:dyDescent="0.3">
      <c r="A108" s="3"/>
      <c r="B108" s="3"/>
      <c r="C108" s="3"/>
      <c r="D108" s="3"/>
      <c r="E108" s="3"/>
      <c r="F108" s="12"/>
      <c r="G108" s="4"/>
      <c r="H108" s="26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</row>
    <row r="109" spans="1:35" x14ac:dyDescent="0.3">
      <c r="A109" s="3"/>
      <c r="B109" s="3"/>
      <c r="C109" s="3"/>
      <c r="D109" s="3"/>
      <c r="E109" s="3"/>
      <c r="F109" s="12"/>
      <c r="G109" s="4"/>
      <c r="H109" s="26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</row>
    <row r="110" spans="1:35" x14ac:dyDescent="0.3">
      <c r="A110" s="3"/>
      <c r="B110" s="3"/>
      <c r="C110" s="3"/>
      <c r="D110" s="3"/>
      <c r="E110" s="3"/>
      <c r="F110" s="12"/>
      <c r="G110" s="4"/>
      <c r="H110" s="26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</row>
    <row r="111" spans="1:35" x14ac:dyDescent="0.3">
      <c r="A111" s="3"/>
      <c r="B111" s="3"/>
      <c r="C111" s="3"/>
      <c r="D111" s="3"/>
      <c r="E111" s="3"/>
      <c r="F111" s="12"/>
      <c r="G111" s="4"/>
      <c r="H111" s="26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</row>
    <row r="112" spans="1:35" x14ac:dyDescent="0.3">
      <c r="A112" s="3"/>
      <c r="B112" s="3"/>
      <c r="C112" s="3"/>
      <c r="D112" s="3"/>
      <c r="E112" s="3"/>
      <c r="F112" s="12"/>
      <c r="G112" s="4"/>
      <c r="H112" s="26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</row>
    <row r="113" spans="1:35" x14ac:dyDescent="0.3">
      <c r="A113" s="3"/>
      <c r="B113" s="3"/>
      <c r="C113" s="3"/>
      <c r="D113" s="3"/>
      <c r="E113" s="3"/>
      <c r="F113" s="12"/>
      <c r="G113" s="4"/>
      <c r="H113" s="26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</row>
    <row r="114" spans="1:35" x14ac:dyDescent="0.3">
      <c r="A114" s="3"/>
      <c r="B114" s="3"/>
      <c r="C114" s="3"/>
      <c r="D114" s="3"/>
      <c r="E114" s="3"/>
      <c r="F114" s="12"/>
      <c r="G114" s="4"/>
      <c r="H114" s="26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</row>
    <row r="115" spans="1:35" x14ac:dyDescent="0.3">
      <c r="A115" s="3"/>
      <c r="B115" s="3"/>
      <c r="C115" s="3"/>
      <c r="D115" s="3"/>
      <c r="E115" s="3"/>
      <c r="F115" s="12"/>
      <c r="G115" s="4"/>
      <c r="H115" s="26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</row>
    <row r="116" spans="1:35" x14ac:dyDescent="0.3">
      <c r="A116" s="3"/>
      <c r="B116" s="3"/>
      <c r="C116" s="3"/>
      <c r="D116" s="3"/>
      <c r="E116" s="3"/>
      <c r="F116" s="12"/>
      <c r="G116" s="4"/>
      <c r="H116" s="26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</row>
    <row r="117" spans="1:35" x14ac:dyDescent="0.3">
      <c r="A117" s="3"/>
      <c r="B117" s="3"/>
      <c r="C117" s="3"/>
      <c r="D117" s="3"/>
      <c r="E117" s="3"/>
      <c r="F117" s="12"/>
      <c r="G117" s="4"/>
      <c r="H117" s="26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</row>
    <row r="118" spans="1:35" x14ac:dyDescent="0.3">
      <c r="A118" s="3"/>
      <c r="B118" s="3"/>
      <c r="C118" s="3"/>
      <c r="D118" s="3"/>
      <c r="E118" s="3"/>
      <c r="F118" s="12"/>
      <c r="G118" s="4"/>
      <c r="H118" s="26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</row>
    <row r="119" spans="1:35" x14ac:dyDescent="0.3">
      <c r="A119" s="3"/>
      <c r="B119" s="3"/>
      <c r="C119" s="3"/>
      <c r="D119" s="3"/>
      <c r="E119" s="3"/>
      <c r="F119" s="12"/>
      <c r="G119" s="4"/>
      <c r="H119" s="26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</row>
    <row r="120" spans="1:35" x14ac:dyDescent="0.3">
      <c r="A120" s="3"/>
      <c r="B120" s="3"/>
      <c r="C120" s="3"/>
      <c r="D120" s="3"/>
      <c r="E120" s="3"/>
      <c r="F120" s="12"/>
      <c r="G120" s="4"/>
      <c r="H120" s="26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</row>
    <row r="121" spans="1:35" x14ac:dyDescent="0.3">
      <c r="A121" s="3"/>
      <c r="B121" s="3"/>
      <c r="C121" s="3"/>
      <c r="D121" s="3"/>
      <c r="E121" s="3"/>
      <c r="F121" s="12"/>
      <c r="G121" s="4"/>
      <c r="H121" s="26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</row>
    <row r="122" spans="1:35" x14ac:dyDescent="0.3">
      <c r="A122" s="3"/>
      <c r="B122" s="3"/>
      <c r="C122" s="3"/>
      <c r="D122" s="3"/>
      <c r="E122" s="3"/>
      <c r="F122" s="12"/>
      <c r="G122" s="4"/>
      <c r="H122" s="26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</row>
    <row r="123" spans="1:35" x14ac:dyDescent="0.3">
      <c r="A123" s="3"/>
      <c r="B123" s="3"/>
      <c r="C123" s="3"/>
      <c r="D123" s="3"/>
      <c r="E123" s="3"/>
      <c r="F123" s="12"/>
      <c r="G123" s="4"/>
      <c r="H123" s="26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</row>
    <row r="124" spans="1:35" x14ac:dyDescent="0.3">
      <c r="A124" s="3"/>
      <c r="B124" s="3"/>
      <c r="C124" s="3"/>
      <c r="D124" s="3"/>
      <c r="E124" s="3"/>
      <c r="F124" s="12"/>
      <c r="G124" s="4"/>
      <c r="H124" s="26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</row>
    <row r="125" spans="1:35" x14ac:dyDescent="0.3">
      <c r="A125" s="3"/>
      <c r="B125" s="3"/>
      <c r="C125" s="3"/>
      <c r="D125" s="3"/>
      <c r="E125" s="3"/>
      <c r="F125" s="12"/>
      <c r="G125" s="4"/>
      <c r="H125" s="26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</row>
    <row r="126" spans="1:35" x14ac:dyDescent="0.3">
      <c r="A126" s="3"/>
      <c r="B126" s="3"/>
      <c r="C126" s="3"/>
      <c r="D126" s="3"/>
      <c r="E126" s="3"/>
      <c r="F126" s="12"/>
      <c r="G126" s="4"/>
      <c r="H126" s="26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</row>
    <row r="127" spans="1:35" x14ac:dyDescent="0.3">
      <c r="A127" s="3"/>
      <c r="B127" s="3"/>
      <c r="C127" s="3"/>
      <c r="D127" s="3"/>
      <c r="E127" s="3"/>
      <c r="F127" s="12"/>
      <c r="G127" s="4"/>
      <c r="H127" s="26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</row>
    <row r="128" spans="1:35" x14ac:dyDescent="0.3">
      <c r="A128" s="3"/>
      <c r="B128" s="3"/>
      <c r="C128" s="3"/>
      <c r="D128" s="3"/>
      <c r="E128" s="3"/>
      <c r="F128" s="12"/>
      <c r="G128" s="4"/>
      <c r="H128" s="26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</row>
    <row r="129" spans="1:35" x14ac:dyDescent="0.3">
      <c r="A129" s="3"/>
      <c r="B129" s="3"/>
      <c r="C129" s="3"/>
      <c r="D129" s="3"/>
      <c r="E129" s="3"/>
      <c r="F129" s="12"/>
      <c r="G129" s="4"/>
      <c r="H129" s="26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</row>
    <row r="130" spans="1:35" x14ac:dyDescent="0.3">
      <c r="A130" s="3"/>
      <c r="B130" s="3"/>
      <c r="C130" s="3"/>
      <c r="D130" s="3"/>
      <c r="E130" s="3"/>
      <c r="F130" s="12"/>
      <c r="G130" s="4"/>
      <c r="H130" s="26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</row>
    <row r="131" spans="1:35" x14ac:dyDescent="0.3">
      <c r="A131" s="3"/>
      <c r="B131" s="3"/>
      <c r="C131" s="3"/>
      <c r="D131" s="3"/>
      <c r="E131" s="3"/>
      <c r="F131" s="12"/>
      <c r="G131" s="4"/>
      <c r="H131" s="26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</row>
    <row r="132" spans="1:35" x14ac:dyDescent="0.3">
      <c r="A132" s="3"/>
      <c r="B132" s="3"/>
      <c r="C132" s="3"/>
      <c r="D132" s="3"/>
      <c r="E132" s="3"/>
      <c r="F132" s="12"/>
      <c r="G132" s="4"/>
      <c r="H132" s="26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</row>
    <row r="133" spans="1:35" x14ac:dyDescent="0.3">
      <c r="A133" s="3"/>
      <c r="B133" s="3"/>
      <c r="C133" s="3"/>
      <c r="D133" s="3"/>
      <c r="E133" s="3"/>
      <c r="F133" s="12"/>
      <c r="G133" s="4"/>
      <c r="H133" s="26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</row>
    <row r="134" spans="1:35" x14ac:dyDescent="0.3">
      <c r="A134" s="3"/>
      <c r="B134" s="3"/>
      <c r="C134" s="3"/>
      <c r="D134" s="3"/>
      <c r="E134" s="3"/>
      <c r="F134" s="12"/>
      <c r="G134" s="4"/>
      <c r="H134" s="26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</row>
    <row r="135" spans="1:35" x14ac:dyDescent="0.3">
      <c r="A135" s="3"/>
      <c r="B135" s="3"/>
      <c r="C135" s="3"/>
      <c r="D135" s="3"/>
      <c r="E135" s="3"/>
      <c r="F135" s="12"/>
      <c r="G135" s="4"/>
      <c r="H135" s="26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</row>
    <row r="136" spans="1:35" x14ac:dyDescent="0.3">
      <c r="A136" s="3"/>
      <c r="B136" s="3"/>
      <c r="C136" s="3"/>
      <c r="D136" s="3"/>
      <c r="E136" s="3"/>
      <c r="F136" s="12"/>
      <c r="G136" s="4"/>
      <c r="H136" s="26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</row>
    <row r="137" spans="1:35" x14ac:dyDescent="0.3">
      <c r="A137" s="3"/>
      <c r="B137" s="3"/>
      <c r="C137" s="3"/>
      <c r="D137" s="3"/>
      <c r="E137" s="3"/>
      <c r="F137" s="12"/>
      <c r="G137" s="4"/>
      <c r="H137" s="26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</row>
    <row r="138" spans="1:35" x14ac:dyDescent="0.3">
      <c r="A138" s="3"/>
      <c r="B138" s="3"/>
      <c r="C138" s="3"/>
      <c r="D138" s="3"/>
      <c r="E138" s="3"/>
      <c r="F138" s="12"/>
      <c r="G138" s="4"/>
      <c r="H138" s="26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</row>
    <row r="139" spans="1:35" x14ac:dyDescent="0.3">
      <c r="A139" s="3"/>
      <c r="B139" s="3"/>
      <c r="C139" s="3"/>
      <c r="D139" s="3"/>
      <c r="E139" s="3"/>
      <c r="F139" s="12"/>
      <c r="G139" s="4"/>
      <c r="H139" s="26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</row>
    <row r="140" spans="1:35" x14ac:dyDescent="0.3">
      <c r="A140" s="3"/>
      <c r="B140" s="3"/>
      <c r="C140" s="3"/>
      <c r="D140" s="3"/>
      <c r="E140" s="3"/>
      <c r="F140" s="12"/>
      <c r="G140" s="4"/>
      <c r="H140" s="26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</row>
    <row r="141" spans="1:35" x14ac:dyDescent="0.3">
      <c r="A141" s="3"/>
      <c r="B141" s="3"/>
      <c r="C141" s="3"/>
      <c r="D141" s="3"/>
      <c r="E141" s="3"/>
      <c r="F141" s="12"/>
      <c r="G141" s="4"/>
      <c r="H141" s="26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</row>
    <row r="142" spans="1:35" x14ac:dyDescent="0.3">
      <c r="A142" s="3"/>
      <c r="B142" s="3"/>
      <c r="C142" s="3"/>
      <c r="D142" s="3"/>
      <c r="E142" s="3"/>
      <c r="F142" s="12"/>
      <c r="G142" s="4"/>
      <c r="H142" s="26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</row>
    <row r="143" spans="1:35" x14ac:dyDescent="0.3">
      <c r="A143" s="3"/>
      <c r="B143" s="3"/>
      <c r="C143" s="3"/>
      <c r="D143" s="3"/>
      <c r="E143" s="3"/>
      <c r="F143" s="12"/>
      <c r="G143" s="4"/>
      <c r="H143" s="26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</row>
    <row r="144" spans="1:35" x14ac:dyDescent="0.3">
      <c r="A144" s="3"/>
      <c r="B144" s="3"/>
      <c r="C144" s="3"/>
      <c r="D144" s="3"/>
      <c r="E144" s="3"/>
      <c r="F144" s="12"/>
      <c r="G144" s="4"/>
      <c r="H144" s="26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</row>
    <row r="145" spans="1:35" x14ac:dyDescent="0.3">
      <c r="A145" s="3"/>
      <c r="B145" s="3"/>
      <c r="C145" s="3"/>
      <c r="D145" s="3"/>
      <c r="E145" s="3"/>
      <c r="F145" s="12"/>
      <c r="G145" s="4"/>
      <c r="H145" s="26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</row>
    <row r="146" spans="1:35" x14ac:dyDescent="0.3">
      <c r="A146" s="3"/>
      <c r="B146" s="3"/>
      <c r="C146" s="3"/>
      <c r="D146" s="3"/>
      <c r="E146" s="3"/>
      <c r="F146" s="12"/>
      <c r="G146" s="4"/>
      <c r="H146" s="26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</row>
    <row r="147" spans="1:35" x14ac:dyDescent="0.3">
      <c r="A147" s="3"/>
      <c r="B147" s="3"/>
      <c r="C147" s="3"/>
      <c r="D147" s="3"/>
      <c r="E147" s="3"/>
      <c r="F147" s="12"/>
      <c r="G147" s="4"/>
      <c r="H147" s="26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</row>
    <row r="148" spans="1:35" x14ac:dyDescent="0.3">
      <c r="A148" s="3"/>
      <c r="B148" s="3"/>
      <c r="C148" s="3"/>
      <c r="D148" s="3"/>
      <c r="E148" s="3"/>
      <c r="F148" s="12"/>
      <c r="G148" s="4"/>
      <c r="H148" s="26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</row>
    <row r="149" spans="1:35" x14ac:dyDescent="0.3">
      <c r="A149" s="3"/>
      <c r="B149" s="3"/>
      <c r="C149" s="3"/>
      <c r="D149" s="3"/>
      <c r="E149" s="3"/>
      <c r="F149" s="12"/>
      <c r="G149" s="4"/>
      <c r="H149" s="26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</row>
    <row r="150" spans="1:35" x14ac:dyDescent="0.3">
      <c r="A150" s="3"/>
      <c r="B150" s="3"/>
      <c r="C150" s="3"/>
      <c r="D150" s="3"/>
      <c r="E150" s="3"/>
      <c r="F150" s="12"/>
      <c r="G150" s="4"/>
      <c r="H150" s="26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</row>
    <row r="151" spans="1:35" x14ac:dyDescent="0.3">
      <c r="A151" s="3"/>
      <c r="B151" s="3"/>
      <c r="C151" s="3"/>
      <c r="D151" s="3"/>
      <c r="E151" s="3"/>
      <c r="F151" s="12"/>
      <c r="G151" s="4"/>
      <c r="H151" s="26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</row>
    <row r="152" spans="1:35" x14ac:dyDescent="0.3">
      <c r="A152" s="3"/>
      <c r="B152" s="3"/>
      <c r="C152" s="3"/>
      <c r="D152" s="3"/>
      <c r="E152" s="3"/>
      <c r="F152" s="12"/>
      <c r="G152" s="4"/>
      <c r="H152" s="26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</row>
    <row r="153" spans="1:35" x14ac:dyDescent="0.3">
      <c r="A153" s="3"/>
      <c r="B153" s="3"/>
      <c r="C153" s="3"/>
      <c r="D153" s="3"/>
      <c r="E153" s="3"/>
      <c r="F153" s="12"/>
      <c r="G153" s="4"/>
      <c r="H153" s="26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</row>
    <row r="154" spans="1:35" x14ac:dyDescent="0.3">
      <c r="A154" s="3"/>
      <c r="B154" s="3"/>
      <c r="C154" s="3"/>
      <c r="D154" s="3"/>
      <c r="E154" s="3"/>
      <c r="F154" s="12"/>
      <c r="G154" s="4"/>
      <c r="H154" s="26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</row>
    <row r="155" spans="1:35" x14ac:dyDescent="0.3">
      <c r="A155" s="3"/>
      <c r="B155" s="3"/>
      <c r="C155" s="3"/>
      <c r="D155" s="3"/>
      <c r="E155" s="3"/>
      <c r="F155" s="12"/>
      <c r="G155" s="4"/>
      <c r="H155" s="26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</row>
    <row r="156" spans="1:35" x14ac:dyDescent="0.3">
      <c r="A156" s="3"/>
      <c r="B156" s="3"/>
      <c r="C156" s="3"/>
      <c r="D156" s="3"/>
      <c r="E156" s="3"/>
      <c r="F156" s="12"/>
      <c r="G156" s="4"/>
      <c r="H156" s="26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</row>
    <row r="157" spans="1:35" x14ac:dyDescent="0.3">
      <c r="A157" s="3"/>
      <c r="B157" s="3"/>
      <c r="C157" s="3"/>
      <c r="D157" s="3"/>
      <c r="E157" s="3"/>
      <c r="F157" s="12"/>
      <c r="G157" s="4"/>
      <c r="H157" s="26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</row>
    <row r="158" spans="1:35" x14ac:dyDescent="0.3">
      <c r="A158" s="3"/>
      <c r="B158" s="3"/>
      <c r="C158" s="3"/>
      <c r="D158" s="3"/>
      <c r="E158" s="3"/>
      <c r="F158" s="12"/>
      <c r="G158" s="4"/>
      <c r="H158" s="26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</row>
    <row r="159" spans="1:35" x14ac:dyDescent="0.3">
      <c r="A159" s="3"/>
      <c r="B159" s="3"/>
      <c r="C159" s="3"/>
      <c r="D159" s="3"/>
      <c r="E159" s="3"/>
      <c r="F159" s="12"/>
      <c r="G159" s="4"/>
      <c r="H159" s="26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</row>
    <row r="160" spans="1:35" x14ac:dyDescent="0.3">
      <c r="A160" s="3"/>
      <c r="B160" s="3"/>
      <c r="C160" s="3"/>
      <c r="D160" s="3"/>
      <c r="E160" s="3"/>
      <c r="F160" s="12"/>
      <c r="G160" s="4"/>
      <c r="H160" s="26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</row>
    <row r="161" spans="1:35" x14ac:dyDescent="0.3">
      <c r="A161" s="3"/>
      <c r="B161" s="3"/>
      <c r="C161" s="3"/>
      <c r="D161" s="3"/>
      <c r="E161" s="3"/>
      <c r="F161" s="12"/>
      <c r="G161" s="4"/>
      <c r="H161" s="26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</row>
    <row r="162" spans="1:35" x14ac:dyDescent="0.3">
      <c r="A162" s="3"/>
      <c r="B162" s="3"/>
      <c r="C162" s="3"/>
      <c r="D162" s="3"/>
      <c r="E162" s="3"/>
      <c r="F162" s="12"/>
      <c r="G162" s="4"/>
      <c r="H162" s="26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</row>
    <row r="163" spans="1:35" x14ac:dyDescent="0.3">
      <c r="A163" s="3"/>
      <c r="B163" s="3"/>
      <c r="C163" s="3"/>
      <c r="D163" s="3"/>
      <c r="E163" s="3"/>
      <c r="F163" s="12"/>
      <c r="G163" s="4"/>
      <c r="H163" s="26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</row>
    <row r="164" spans="1:35" x14ac:dyDescent="0.3">
      <c r="A164" s="3"/>
      <c r="B164" s="3"/>
      <c r="C164" s="3"/>
      <c r="D164" s="3"/>
      <c r="E164" s="3"/>
      <c r="F164" s="12"/>
      <c r="G164" s="4"/>
      <c r="H164" s="26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</row>
    <row r="165" spans="1:35" x14ac:dyDescent="0.3">
      <c r="A165" s="3"/>
      <c r="B165" s="3"/>
      <c r="C165" s="3"/>
      <c r="D165" s="3"/>
      <c r="E165" s="3"/>
      <c r="F165" s="12"/>
      <c r="G165" s="4"/>
      <c r="H165" s="26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</row>
    <row r="166" spans="1:35" x14ac:dyDescent="0.3">
      <c r="A166" s="3"/>
      <c r="B166" s="3"/>
      <c r="C166" s="3"/>
      <c r="D166" s="3"/>
      <c r="E166" s="3"/>
      <c r="F166" s="12"/>
      <c r="G166" s="4"/>
      <c r="H166" s="26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</row>
    <row r="167" spans="1:35" x14ac:dyDescent="0.3">
      <c r="A167" s="3"/>
      <c r="B167" s="3"/>
      <c r="C167" s="3"/>
      <c r="D167" s="3"/>
      <c r="E167" s="3"/>
      <c r="F167" s="12"/>
      <c r="G167" s="4"/>
      <c r="H167" s="26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</row>
    <row r="168" spans="1:35" x14ac:dyDescent="0.3">
      <c r="A168" s="3"/>
      <c r="B168" s="3"/>
      <c r="C168" s="3"/>
      <c r="D168" s="3"/>
      <c r="E168" s="3"/>
      <c r="F168" s="12"/>
      <c r="G168" s="4"/>
      <c r="H168" s="26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</row>
    <row r="169" spans="1:35" x14ac:dyDescent="0.3">
      <c r="A169" s="3"/>
      <c r="B169" s="3"/>
      <c r="C169" s="3"/>
      <c r="D169" s="3"/>
      <c r="E169" s="3"/>
      <c r="F169" s="12"/>
      <c r="G169" s="4"/>
      <c r="H169" s="26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</row>
    <row r="170" spans="1:35" x14ac:dyDescent="0.3">
      <c r="A170" s="3"/>
      <c r="B170" s="3"/>
      <c r="C170" s="3"/>
      <c r="D170" s="3"/>
      <c r="E170" s="3"/>
      <c r="F170" s="12"/>
      <c r="G170" s="4"/>
      <c r="H170" s="26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</row>
    <row r="171" spans="1:35" x14ac:dyDescent="0.3">
      <c r="A171" s="3"/>
      <c r="B171" s="3"/>
      <c r="C171" s="3"/>
      <c r="D171" s="3"/>
      <c r="E171" s="3"/>
      <c r="F171" s="12"/>
      <c r="G171" s="4"/>
      <c r="H171" s="26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</row>
    <row r="172" spans="1:35" x14ac:dyDescent="0.3">
      <c r="A172" s="3"/>
      <c r="B172" s="3"/>
      <c r="C172" s="3"/>
      <c r="D172" s="3"/>
      <c r="E172" s="3"/>
      <c r="F172" s="12"/>
      <c r="G172" s="4"/>
      <c r="H172" s="26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</row>
    <row r="173" spans="1:35" x14ac:dyDescent="0.3">
      <c r="A173" s="3"/>
      <c r="B173" s="3"/>
      <c r="C173" s="3"/>
      <c r="D173" s="3"/>
      <c r="E173" s="3"/>
      <c r="F173" s="12"/>
      <c r="G173" s="4"/>
      <c r="H173" s="26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</row>
    <row r="174" spans="1:35" x14ac:dyDescent="0.3">
      <c r="A174" s="3"/>
      <c r="B174" s="3"/>
      <c r="C174" s="3"/>
      <c r="D174" s="3"/>
      <c r="E174" s="3"/>
      <c r="F174" s="12"/>
      <c r="G174" s="4"/>
      <c r="H174" s="26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</row>
    <row r="175" spans="1:35" x14ac:dyDescent="0.3">
      <c r="A175" s="3"/>
      <c r="B175" s="3"/>
      <c r="C175" s="3"/>
      <c r="D175" s="3"/>
      <c r="E175" s="3"/>
      <c r="F175" s="12"/>
      <c r="G175" s="4"/>
      <c r="H175" s="26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</row>
    <row r="176" spans="1:35" x14ac:dyDescent="0.3">
      <c r="A176" s="3"/>
      <c r="B176" s="3"/>
      <c r="C176" s="3"/>
      <c r="D176" s="3"/>
      <c r="E176" s="3"/>
      <c r="F176" s="12"/>
      <c r="G176" s="4"/>
      <c r="H176" s="26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</row>
    <row r="177" spans="1:35" x14ac:dyDescent="0.3">
      <c r="A177" s="3"/>
      <c r="B177" s="3"/>
      <c r="C177" s="3"/>
      <c r="D177" s="3"/>
      <c r="E177" s="3"/>
      <c r="F177" s="12"/>
      <c r="G177" s="4"/>
      <c r="H177" s="26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</row>
    <row r="178" spans="1:35" x14ac:dyDescent="0.3">
      <c r="A178" s="3"/>
      <c r="B178" s="3"/>
      <c r="C178" s="3"/>
      <c r="D178" s="3"/>
      <c r="E178" s="3"/>
      <c r="F178" s="12"/>
      <c r="G178" s="4"/>
      <c r="H178" s="26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</row>
    <row r="179" spans="1:35" x14ac:dyDescent="0.3">
      <c r="A179" s="3"/>
      <c r="B179" s="3"/>
      <c r="C179" s="3"/>
      <c r="D179" s="3"/>
      <c r="E179" s="3"/>
      <c r="F179" s="12"/>
      <c r="G179" s="4"/>
      <c r="H179" s="26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</row>
    <row r="180" spans="1:35" x14ac:dyDescent="0.3">
      <c r="A180" s="3"/>
      <c r="B180" s="3"/>
      <c r="C180" s="3"/>
      <c r="D180" s="3"/>
      <c r="E180" s="3"/>
      <c r="F180" s="12"/>
      <c r="G180" s="4"/>
      <c r="H180" s="26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</row>
    <row r="181" spans="1:35" x14ac:dyDescent="0.3">
      <c r="A181" s="3"/>
      <c r="B181" s="3"/>
      <c r="C181" s="3"/>
      <c r="D181" s="3"/>
      <c r="E181" s="3"/>
      <c r="F181" s="12"/>
      <c r="G181" s="4"/>
      <c r="H181" s="26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</row>
    <row r="182" spans="1:35" x14ac:dyDescent="0.3">
      <c r="A182" s="3"/>
      <c r="B182" s="3"/>
      <c r="C182" s="3"/>
      <c r="D182" s="3"/>
      <c r="E182" s="3"/>
      <c r="F182" s="12"/>
      <c r="G182" s="4"/>
      <c r="H182" s="26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</row>
    <row r="183" spans="1:35" x14ac:dyDescent="0.3">
      <c r="A183" s="3"/>
      <c r="B183" s="3"/>
      <c r="C183" s="3"/>
      <c r="D183" s="3"/>
      <c r="E183" s="3"/>
      <c r="F183" s="12"/>
      <c r="G183" s="4"/>
      <c r="H183" s="26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</row>
    <row r="184" spans="1:35" x14ac:dyDescent="0.3">
      <c r="A184" s="3"/>
      <c r="B184" s="3"/>
      <c r="C184" s="3"/>
      <c r="D184" s="3"/>
      <c r="E184" s="3"/>
      <c r="F184" s="12"/>
      <c r="G184" s="4"/>
      <c r="H184" s="26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</row>
    <row r="185" spans="1:35" x14ac:dyDescent="0.3">
      <c r="A185" s="3"/>
      <c r="B185" s="3"/>
      <c r="C185" s="3"/>
      <c r="D185" s="3"/>
      <c r="E185" s="3"/>
      <c r="F185" s="12"/>
      <c r="G185" s="4"/>
      <c r="H185" s="26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</row>
    <row r="186" spans="1:35" x14ac:dyDescent="0.3">
      <c r="A186" s="3"/>
      <c r="B186" s="3"/>
      <c r="C186" s="3"/>
      <c r="D186" s="3"/>
      <c r="E186" s="3"/>
      <c r="F186" s="12"/>
      <c r="G186" s="4"/>
      <c r="H186" s="26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</row>
    <row r="187" spans="1:35" x14ac:dyDescent="0.3">
      <c r="A187" s="3"/>
      <c r="B187" s="3"/>
      <c r="C187" s="3"/>
      <c r="D187" s="3"/>
      <c r="E187" s="3"/>
      <c r="F187" s="12"/>
      <c r="G187" s="4"/>
      <c r="H187" s="26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</row>
    <row r="188" spans="1:35" x14ac:dyDescent="0.3">
      <c r="A188" s="3"/>
      <c r="B188" s="3"/>
      <c r="C188" s="3"/>
      <c r="D188" s="3"/>
      <c r="E188" s="3"/>
      <c r="F188" s="12"/>
      <c r="G188" s="4"/>
      <c r="H188" s="26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</row>
    <row r="189" spans="1:35" x14ac:dyDescent="0.3">
      <c r="A189" s="3"/>
      <c r="B189" s="3"/>
      <c r="C189" s="3"/>
      <c r="D189" s="3"/>
      <c r="E189" s="3"/>
      <c r="F189" s="12"/>
      <c r="G189" s="4"/>
      <c r="H189" s="26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</row>
    <row r="190" spans="1:35" x14ac:dyDescent="0.3">
      <c r="A190" s="3"/>
      <c r="B190" s="3"/>
      <c r="C190" s="3"/>
      <c r="D190" s="3"/>
      <c r="E190" s="3"/>
      <c r="F190" s="12"/>
      <c r="G190" s="4"/>
      <c r="H190" s="26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</row>
    <row r="191" spans="1:35" x14ac:dyDescent="0.3">
      <c r="A191" s="3"/>
      <c r="B191" s="3"/>
      <c r="C191" s="3"/>
      <c r="D191" s="3"/>
      <c r="E191" s="3"/>
      <c r="F191" s="12"/>
      <c r="G191" s="4"/>
      <c r="H191" s="26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</row>
    <row r="192" spans="1:35" x14ac:dyDescent="0.3">
      <c r="A192" s="3"/>
      <c r="B192" s="3"/>
      <c r="C192" s="3"/>
      <c r="D192" s="3"/>
      <c r="E192" s="3"/>
      <c r="F192" s="12"/>
      <c r="G192" s="4"/>
      <c r="H192" s="26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</row>
    <row r="193" spans="1:35" x14ac:dyDescent="0.3">
      <c r="A193" s="3"/>
      <c r="B193" s="3"/>
      <c r="C193" s="3"/>
      <c r="D193" s="3"/>
      <c r="E193" s="3"/>
      <c r="F193" s="12"/>
      <c r="G193" s="4"/>
      <c r="H193" s="26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</row>
    <row r="194" spans="1:35" x14ac:dyDescent="0.3">
      <c r="A194" s="3"/>
      <c r="B194" s="3"/>
      <c r="C194" s="3"/>
      <c r="D194" s="3"/>
      <c r="E194" s="3"/>
      <c r="F194" s="12"/>
      <c r="G194" s="4"/>
      <c r="H194" s="26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</row>
    <row r="195" spans="1:35" x14ac:dyDescent="0.3">
      <c r="A195" s="3"/>
      <c r="B195" s="3"/>
      <c r="C195" s="3"/>
      <c r="D195" s="3"/>
      <c r="E195" s="3"/>
      <c r="F195" s="12"/>
      <c r="G195" s="4"/>
      <c r="H195" s="26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</row>
    <row r="196" spans="1:35" x14ac:dyDescent="0.3">
      <c r="A196" s="3"/>
      <c r="B196" s="3"/>
      <c r="C196" s="3"/>
      <c r="D196" s="3"/>
      <c r="E196" s="3"/>
      <c r="F196" s="12"/>
      <c r="G196" s="4"/>
      <c r="H196" s="26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</row>
    <row r="197" spans="1:35" x14ac:dyDescent="0.3">
      <c r="A197" s="3"/>
      <c r="B197" s="3"/>
      <c r="C197" s="3"/>
      <c r="D197" s="3"/>
      <c r="E197" s="3"/>
      <c r="F197" s="12"/>
      <c r="G197" s="4"/>
      <c r="H197" s="26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</row>
    <row r="198" spans="1:35" x14ac:dyDescent="0.3">
      <c r="A198" s="3"/>
      <c r="B198" s="3"/>
      <c r="C198" s="3"/>
      <c r="D198" s="3"/>
      <c r="E198" s="3"/>
      <c r="F198" s="12"/>
      <c r="G198" s="4"/>
      <c r="H198" s="26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</row>
    <row r="199" spans="1:35" x14ac:dyDescent="0.3">
      <c r="A199" s="3"/>
      <c r="B199" s="3"/>
      <c r="C199" s="3"/>
      <c r="D199" s="3"/>
      <c r="E199" s="3"/>
      <c r="F199" s="12"/>
      <c r="G199" s="4"/>
      <c r="H199" s="26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</row>
    <row r="200" spans="1:35" x14ac:dyDescent="0.3">
      <c r="A200" s="3"/>
      <c r="B200" s="3"/>
      <c r="C200" s="3"/>
      <c r="D200" s="3"/>
      <c r="E200" s="3"/>
      <c r="F200" s="12"/>
      <c r="G200" s="4"/>
      <c r="H200" s="26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</row>
  </sheetData>
  <mergeCells count="64">
    <mergeCell ref="L96:L97"/>
    <mergeCell ref="L98:L99"/>
    <mergeCell ref="L100:L101"/>
    <mergeCell ref="L102:L103"/>
    <mergeCell ref="L104:L105"/>
    <mergeCell ref="L86:L87"/>
    <mergeCell ref="L88:L89"/>
    <mergeCell ref="L90:L91"/>
    <mergeCell ref="L92:L93"/>
    <mergeCell ref="L94:L95"/>
    <mergeCell ref="L76:L77"/>
    <mergeCell ref="L78:L79"/>
    <mergeCell ref="L80:L81"/>
    <mergeCell ref="L82:L83"/>
    <mergeCell ref="L84:L85"/>
    <mergeCell ref="L66:L67"/>
    <mergeCell ref="L68:L69"/>
    <mergeCell ref="L70:L71"/>
    <mergeCell ref="L72:L73"/>
    <mergeCell ref="L74:L75"/>
    <mergeCell ref="L56:L57"/>
    <mergeCell ref="L58:L59"/>
    <mergeCell ref="L60:L61"/>
    <mergeCell ref="L62:L63"/>
    <mergeCell ref="L64:L65"/>
    <mergeCell ref="L46:L47"/>
    <mergeCell ref="L48:L49"/>
    <mergeCell ref="L50:L51"/>
    <mergeCell ref="L52:L53"/>
    <mergeCell ref="L54:L55"/>
    <mergeCell ref="L36:L37"/>
    <mergeCell ref="L38:L39"/>
    <mergeCell ref="L40:L41"/>
    <mergeCell ref="L42:L43"/>
    <mergeCell ref="L44:L45"/>
    <mergeCell ref="L26:L27"/>
    <mergeCell ref="L28:L29"/>
    <mergeCell ref="L30:L31"/>
    <mergeCell ref="L32:L33"/>
    <mergeCell ref="L34:L35"/>
    <mergeCell ref="L16:L17"/>
    <mergeCell ref="L18:L19"/>
    <mergeCell ref="L20:L21"/>
    <mergeCell ref="L22:L23"/>
    <mergeCell ref="L24:L25"/>
    <mergeCell ref="L6:L7"/>
    <mergeCell ref="L8:L9"/>
    <mergeCell ref="L10:L11"/>
    <mergeCell ref="L12:L13"/>
    <mergeCell ref="L14:L15"/>
    <mergeCell ref="B13:D13"/>
    <mergeCell ref="B6:D6"/>
    <mergeCell ref="C7:D7"/>
    <mergeCell ref="C8:D8"/>
    <mergeCell ref="B9:C10"/>
    <mergeCell ref="D9:D10"/>
    <mergeCell ref="B22:D23"/>
    <mergeCell ref="B24:D25"/>
    <mergeCell ref="C14:D14"/>
    <mergeCell ref="C15:D15"/>
    <mergeCell ref="B16:C17"/>
    <mergeCell ref="D16:D17"/>
    <mergeCell ref="B18:C19"/>
    <mergeCell ref="D18:D19"/>
  </mergeCells>
  <conditionalFormatting sqref="K6:K105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6:V105">
    <cfRule type="containsText" dxfId="11" priority="52" operator="containsText" text="Non acquis">
      <formula>NOT(ISERROR(SEARCH("Non acquis",M6)))</formula>
    </cfRule>
    <cfRule type="containsText" dxfId="10" priority="53" operator="containsText" text="Partiel">
      <formula>NOT(ISERROR(SEARCH("Partiel",M6)))</formula>
    </cfRule>
    <cfRule type="containsText" dxfId="9" priority="54" operator="containsText" text="Maîtrisé">
      <formula>NOT(ISERROR(SEARCH("Maîtrisé",M6)))</formula>
    </cfRule>
  </conditionalFormatting>
  <conditionalFormatting sqref="L6:L105">
    <cfRule type="cellIs" dxfId="8" priority="1" operator="greaterThan">
      <formula>10</formula>
    </cfRule>
  </conditionalFormatting>
  <pageMargins left="0.7" right="0.7" top="0.75" bottom="0.75" header="0.3" footer="0.3"/>
  <pageSetup paperSize="9" orientation="portrait" r:id="rId1"/>
  <ignoredErrors>
    <ignoredError sqref="G7:J7 G9:J9 G8:I8 G11:J11 G10:I10 G13:J13 G12:I12 G15:J15 G14:I14 G17:J17 G16:I16 G19:J19 G18:I18 G21:J21 G20:I20 G23:J23 G22:I22 G25:J25 G24:I24 G27:J27 G26:I26 G29:J29 G28:I28 G31:J31 G30:I30 G33:J33 G32:I32 G35:J35 G34:I34 G37:J37 G36:I36 G39:J39 G38:I38 G41:J41 G40:I40 G43:J43 G42:I42 G45:J45 G44:I44 G47:J47 G46:I46 G49:J49 G48:I48 G51:J51 G50:I50 G53:J53 G52:I52 G55:J55 G54:I54 G57:J57 G56:I56 G59:J59 G58:I58 G61:J61 G60:I60 G63:J63 G62:I62 G65:J65 G64:I64 G67:J67 G66:I66 G69:J69 G68:I68 G71:J71 G70:I70 G73:J73 G72:I72 G75:J75 G74:I74 G77:J77 G76:I76 G79:J79 G78:I78 G81:J81 G80:I80 G83:J83 G82:I82 G85:J85 G84:I84 G87:J87 G86:I86 G89:J89 G88:I88 G91:J91 G90:I90 G93:J93 G92:I92 G95:J95 G94:I94 G97:J97 G96:I96 G99:J99 G98:I98 G101:J101 G100:I100 G103:J103 G102:I102 G105:J105 G104:I10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4D292-6BF8-4B62-9DF3-A5B6251DDFFE}">
  <sheetPr codeName="Sheet2">
    <tabColor theme="2" tint="-9.9978637043366805E-2"/>
  </sheetPr>
  <dimension ref="A1:AJ71"/>
  <sheetViews>
    <sheetView tabSelected="1" workbookViewId="0">
      <pane ySplit="5" topLeftCell="A6" activePane="bottomLeft" state="frozen"/>
      <selection pane="bottomLeft" activeCell="I6" sqref="I6"/>
    </sheetView>
  </sheetViews>
  <sheetFormatPr baseColWidth="10" defaultColWidth="9.109375" defaultRowHeight="14.4" x14ac:dyDescent="0.3"/>
  <cols>
    <col min="1" max="1" width="9.77734375" style="2" customWidth="1"/>
    <col min="2" max="2" width="10.77734375" style="2" customWidth="1"/>
    <col min="3" max="3" width="29.33203125" style="2" customWidth="1"/>
    <col min="4" max="4" width="10.88671875" style="2" customWidth="1"/>
    <col min="5" max="5" width="15" style="2" customWidth="1"/>
    <col min="6" max="6" width="13.77734375" style="2" customWidth="1"/>
    <col min="7" max="7" width="5.77734375" style="2" customWidth="1"/>
    <col min="8" max="8" width="12.77734375" style="2" customWidth="1"/>
    <col min="9" max="9" width="15.77734375" style="2" customWidth="1"/>
    <col min="10" max="12" width="12.77734375" style="2" customWidth="1"/>
    <col min="13" max="13" width="9.109375" style="2"/>
    <col min="14" max="23" width="11.77734375" style="2" customWidth="1"/>
    <col min="24" max="16384" width="9.109375" style="2"/>
  </cols>
  <sheetData>
    <row r="1" spans="1:36" s="4" customFormat="1" x14ac:dyDescent="0.3"/>
    <row r="2" spans="1:36" s="4" customFormat="1" ht="15" thickBot="1" x14ac:dyDescent="0.35"/>
    <row r="3" spans="1:36" ht="30" customHeight="1" thickBot="1" x14ac:dyDescent="0.35">
      <c r="A3" s="4"/>
      <c r="B3" s="384" t="s">
        <v>292</v>
      </c>
      <c r="C3" s="385"/>
      <c r="D3" s="385"/>
      <c r="E3" s="385"/>
      <c r="F3" s="386"/>
      <c r="G3" s="4"/>
      <c r="H3" s="401" t="s">
        <v>293</v>
      </c>
      <c r="I3" s="402"/>
      <c r="J3" s="402"/>
      <c r="K3" s="402"/>
      <c r="L3" s="403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ht="30" customHeight="1" x14ac:dyDescent="0.3">
      <c r="A4" s="4"/>
      <c r="B4" s="387" t="s">
        <v>26</v>
      </c>
      <c r="C4" s="387" t="s">
        <v>215</v>
      </c>
      <c r="D4" s="387" t="s">
        <v>216</v>
      </c>
      <c r="E4" s="389" t="s">
        <v>217</v>
      </c>
      <c r="F4" s="391" t="s">
        <v>27</v>
      </c>
      <c r="G4" s="4"/>
      <c r="H4" s="398" t="s">
        <v>213</v>
      </c>
      <c r="I4" s="397" t="s">
        <v>8</v>
      </c>
      <c r="J4" s="397" t="s">
        <v>9</v>
      </c>
      <c r="K4" s="397" t="s">
        <v>10</v>
      </c>
      <c r="L4" s="395" t="s">
        <v>11</v>
      </c>
      <c r="M4" s="397" t="s">
        <v>12</v>
      </c>
      <c r="N4" s="395" t="s">
        <v>22</v>
      </c>
      <c r="O4" s="395" t="s">
        <v>13</v>
      </c>
      <c r="P4" s="395" t="s">
        <v>14</v>
      </c>
      <c r="Q4" s="395" t="s">
        <v>15</v>
      </c>
      <c r="R4" s="395" t="s">
        <v>16</v>
      </c>
      <c r="S4" s="395" t="s">
        <v>17</v>
      </c>
      <c r="T4" s="395" t="s">
        <v>18</v>
      </c>
      <c r="U4" s="395" t="s">
        <v>19</v>
      </c>
      <c r="V4" s="395" t="s">
        <v>20</v>
      </c>
      <c r="W4" s="393" t="s">
        <v>21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ht="30" customHeight="1" thickBot="1" x14ac:dyDescent="0.35">
      <c r="A5" s="4"/>
      <c r="B5" s="388"/>
      <c r="C5" s="388"/>
      <c r="D5" s="388"/>
      <c r="E5" s="390"/>
      <c r="F5" s="392"/>
      <c r="G5" s="4"/>
      <c r="H5" s="399"/>
      <c r="I5" s="400"/>
      <c r="J5" s="400"/>
      <c r="K5" s="400"/>
      <c r="L5" s="396"/>
      <c r="M5" s="400"/>
      <c r="N5" s="396"/>
      <c r="O5" s="396"/>
      <c r="P5" s="396"/>
      <c r="Q5" s="396"/>
      <c r="R5" s="396"/>
      <c r="S5" s="396"/>
      <c r="T5" s="396"/>
      <c r="U5" s="396"/>
      <c r="V5" s="396"/>
      <c r="W5" s="39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x14ac:dyDescent="0.3">
      <c r="A6" s="4"/>
      <c r="B6" s="16" t="s">
        <v>0</v>
      </c>
      <c r="C6" s="261" t="s">
        <v>25</v>
      </c>
      <c r="D6" s="279" t="s">
        <v>24</v>
      </c>
      <c r="E6" s="270">
        <f t="shared" ref="E6:E37" si="0">K6</f>
        <v>0</v>
      </c>
      <c r="F6" s="201">
        <f>J6</f>
        <v>0</v>
      </c>
      <c r="G6" s="4"/>
      <c r="H6" s="16" t="s">
        <v>0</v>
      </c>
      <c r="I6" s="210"/>
      <c r="J6" s="211"/>
      <c r="K6" s="210"/>
      <c r="L6" s="212"/>
      <c r="M6" s="213"/>
      <c r="N6" s="214"/>
      <c r="O6" s="215"/>
      <c r="P6" s="216"/>
      <c r="Q6" s="215"/>
      <c r="R6" s="215"/>
      <c r="S6" s="215"/>
      <c r="T6" s="215"/>
      <c r="U6" s="215"/>
      <c r="V6" s="215"/>
      <c r="W6" s="217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x14ac:dyDescent="0.3">
      <c r="A7" s="4"/>
      <c r="B7" s="17" t="s">
        <v>0</v>
      </c>
      <c r="C7" s="262" t="s">
        <v>237</v>
      </c>
      <c r="D7" s="280" t="s">
        <v>24</v>
      </c>
      <c r="E7" s="271">
        <f t="shared" si="0"/>
        <v>0</v>
      </c>
      <c r="F7" s="202">
        <f t="shared" ref="F7:F41" si="1">J7</f>
        <v>0</v>
      </c>
      <c r="G7" s="4"/>
      <c r="H7" s="17" t="s">
        <v>0</v>
      </c>
      <c r="I7" s="218"/>
      <c r="J7" s="219"/>
      <c r="K7" s="218"/>
      <c r="L7" s="220"/>
      <c r="M7" s="221"/>
      <c r="N7" s="222"/>
      <c r="O7" s="223"/>
      <c r="P7" s="224"/>
      <c r="Q7" s="223"/>
      <c r="R7" s="223"/>
      <c r="S7" s="223"/>
      <c r="T7" s="223"/>
      <c r="U7" s="223"/>
      <c r="V7" s="223"/>
      <c r="W7" s="225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x14ac:dyDescent="0.3">
      <c r="A8" s="4"/>
      <c r="B8" s="17" t="s">
        <v>0</v>
      </c>
      <c r="C8" s="262" t="s">
        <v>238</v>
      </c>
      <c r="D8" s="280" t="s">
        <v>24</v>
      </c>
      <c r="E8" s="271">
        <f t="shared" si="0"/>
        <v>0</v>
      </c>
      <c r="F8" s="202">
        <f t="shared" si="1"/>
        <v>0</v>
      </c>
      <c r="G8" s="4"/>
      <c r="H8" s="17" t="s">
        <v>0</v>
      </c>
      <c r="I8" s="218"/>
      <c r="J8" s="219"/>
      <c r="K8" s="218"/>
      <c r="L8" s="220"/>
      <c r="M8" s="221"/>
      <c r="N8" s="222"/>
      <c r="O8" s="223"/>
      <c r="P8" s="224"/>
      <c r="Q8" s="223"/>
      <c r="R8" s="223"/>
      <c r="S8" s="223"/>
      <c r="T8" s="223"/>
      <c r="U8" s="223"/>
      <c r="V8" s="223"/>
      <c r="W8" s="225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x14ac:dyDescent="0.3">
      <c r="A9" s="4"/>
      <c r="B9" s="17" t="s">
        <v>0</v>
      </c>
      <c r="C9" s="262" t="s">
        <v>239</v>
      </c>
      <c r="D9" s="280" t="s">
        <v>24</v>
      </c>
      <c r="E9" s="271">
        <f t="shared" si="0"/>
        <v>0</v>
      </c>
      <c r="F9" s="202">
        <f t="shared" si="1"/>
        <v>0</v>
      </c>
      <c r="G9" s="4"/>
      <c r="H9" s="17" t="s">
        <v>0</v>
      </c>
      <c r="I9" s="218"/>
      <c r="J9" s="219"/>
      <c r="K9" s="218"/>
      <c r="L9" s="220"/>
      <c r="M9" s="221"/>
      <c r="N9" s="222"/>
      <c r="O9" s="223"/>
      <c r="P9" s="224"/>
      <c r="Q9" s="223"/>
      <c r="R9" s="223"/>
      <c r="S9" s="223"/>
      <c r="T9" s="223"/>
      <c r="U9" s="223"/>
      <c r="V9" s="223"/>
      <c r="W9" s="225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spans="1:36" x14ac:dyDescent="0.3">
      <c r="A10" s="4"/>
      <c r="B10" s="17" t="s">
        <v>0</v>
      </c>
      <c r="C10" s="262" t="s">
        <v>240</v>
      </c>
      <c r="D10" s="280" t="s">
        <v>24</v>
      </c>
      <c r="E10" s="271">
        <f t="shared" si="0"/>
        <v>0</v>
      </c>
      <c r="F10" s="202">
        <f t="shared" si="1"/>
        <v>0</v>
      </c>
      <c r="G10" s="4"/>
      <c r="H10" s="17" t="s">
        <v>0</v>
      </c>
      <c r="I10" s="218"/>
      <c r="J10" s="219"/>
      <c r="K10" s="218"/>
      <c r="L10" s="220"/>
      <c r="M10" s="221"/>
      <c r="N10" s="222"/>
      <c r="O10" s="223"/>
      <c r="P10" s="224"/>
      <c r="Q10" s="223"/>
      <c r="R10" s="223"/>
      <c r="S10" s="223"/>
      <c r="T10" s="223"/>
      <c r="U10" s="223"/>
      <c r="V10" s="223"/>
      <c r="W10" s="225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spans="1:36" x14ac:dyDescent="0.3">
      <c r="A11" s="4"/>
      <c r="B11" s="17" t="s">
        <v>0</v>
      </c>
      <c r="C11" s="262" t="s">
        <v>241</v>
      </c>
      <c r="D11" s="280" t="s">
        <v>24</v>
      </c>
      <c r="E11" s="271">
        <f t="shared" si="0"/>
        <v>0</v>
      </c>
      <c r="F11" s="202">
        <f t="shared" si="1"/>
        <v>0</v>
      </c>
      <c r="G11" s="4"/>
      <c r="H11" s="17" t="s">
        <v>0</v>
      </c>
      <c r="I11" s="218"/>
      <c r="J11" s="219"/>
      <c r="K11" s="218"/>
      <c r="L11" s="220"/>
      <c r="M11" s="221"/>
      <c r="N11" s="222"/>
      <c r="O11" s="223"/>
      <c r="P11" s="224"/>
      <c r="Q11" s="223"/>
      <c r="R11" s="223"/>
      <c r="S11" s="223"/>
      <c r="T11" s="223"/>
      <c r="U11" s="223"/>
      <c r="V11" s="223"/>
      <c r="W11" s="225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1:36" x14ac:dyDescent="0.3">
      <c r="A12" s="4"/>
      <c r="B12" s="17" t="s">
        <v>0</v>
      </c>
      <c r="C12" s="262" t="s">
        <v>242</v>
      </c>
      <c r="D12" s="280" t="s">
        <v>24</v>
      </c>
      <c r="E12" s="271">
        <f t="shared" si="0"/>
        <v>0</v>
      </c>
      <c r="F12" s="202">
        <f t="shared" si="1"/>
        <v>0</v>
      </c>
      <c r="G12" s="4"/>
      <c r="H12" s="17" t="s">
        <v>0</v>
      </c>
      <c r="I12" s="218"/>
      <c r="J12" s="219"/>
      <c r="K12" s="218"/>
      <c r="L12" s="220"/>
      <c r="M12" s="221"/>
      <c r="N12" s="222"/>
      <c r="O12" s="223"/>
      <c r="P12" s="224"/>
      <c r="Q12" s="223"/>
      <c r="R12" s="223"/>
      <c r="S12" s="223"/>
      <c r="T12" s="223"/>
      <c r="U12" s="223"/>
      <c r="V12" s="223"/>
      <c r="W12" s="225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1:36" x14ac:dyDescent="0.3">
      <c r="A13" s="4"/>
      <c r="B13" s="17" t="s">
        <v>0</v>
      </c>
      <c r="C13" s="262" t="s">
        <v>243</v>
      </c>
      <c r="D13" s="280" t="s">
        <v>24</v>
      </c>
      <c r="E13" s="271">
        <f t="shared" si="0"/>
        <v>0</v>
      </c>
      <c r="F13" s="202">
        <f t="shared" si="1"/>
        <v>0</v>
      </c>
      <c r="G13" s="4"/>
      <c r="H13" s="17" t="s">
        <v>0</v>
      </c>
      <c r="I13" s="218"/>
      <c r="J13" s="219"/>
      <c r="K13" s="218"/>
      <c r="L13" s="220"/>
      <c r="M13" s="221"/>
      <c r="N13" s="222"/>
      <c r="O13" s="223"/>
      <c r="P13" s="224"/>
      <c r="Q13" s="223"/>
      <c r="R13" s="223"/>
      <c r="S13" s="223"/>
      <c r="T13" s="223"/>
      <c r="U13" s="223"/>
      <c r="V13" s="223"/>
      <c r="W13" s="225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1:36" x14ac:dyDescent="0.3">
      <c r="A14" s="4"/>
      <c r="B14" s="17" t="s">
        <v>0</v>
      </c>
      <c r="C14" s="262" t="s">
        <v>244</v>
      </c>
      <c r="D14" s="280" t="s">
        <v>24</v>
      </c>
      <c r="E14" s="271">
        <f t="shared" si="0"/>
        <v>0</v>
      </c>
      <c r="F14" s="202">
        <f t="shared" si="1"/>
        <v>0</v>
      </c>
      <c r="G14" s="4"/>
      <c r="H14" s="17" t="s">
        <v>0</v>
      </c>
      <c r="I14" s="218"/>
      <c r="J14" s="219"/>
      <c r="K14" s="218"/>
      <c r="L14" s="220"/>
      <c r="M14" s="221"/>
      <c r="N14" s="222"/>
      <c r="O14" s="223"/>
      <c r="P14" s="224"/>
      <c r="Q14" s="223"/>
      <c r="R14" s="223"/>
      <c r="S14" s="223"/>
      <c r="T14" s="223"/>
      <c r="U14" s="223"/>
      <c r="V14" s="223"/>
      <c r="W14" s="225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</row>
    <row r="15" spans="1:36" x14ac:dyDescent="0.3">
      <c r="A15" s="4"/>
      <c r="B15" s="17" t="s">
        <v>0</v>
      </c>
      <c r="C15" s="262" t="s">
        <v>245</v>
      </c>
      <c r="D15" s="280" t="s">
        <v>24</v>
      </c>
      <c r="E15" s="271">
        <f t="shared" si="0"/>
        <v>0</v>
      </c>
      <c r="F15" s="202">
        <f t="shared" si="1"/>
        <v>0</v>
      </c>
      <c r="G15" s="4"/>
      <c r="H15" s="17" t="s">
        <v>0</v>
      </c>
      <c r="I15" s="218"/>
      <c r="J15" s="219"/>
      <c r="K15" s="218"/>
      <c r="L15" s="220"/>
      <c r="M15" s="221"/>
      <c r="N15" s="222"/>
      <c r="O15" s="223"/>
      <c r="P15" s="224"/>
      <c r="Q15" s="223"/>
      <c r="R15" s="223"/>
      <c r="S15" s="223"/>
      <c r="T15" s="223"/>
      <c r="U15" s="223"/>
      <c r="V15" s="223"/>
      <c r="W15" s="225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</row>
    <row r="16" spans="1:36" x14ac:dyDescent="0.3">
      <c r="A16" s="4"/>
      <c r="B16" s="17" t="s">
        <v>0</v>
      </c>
      <c r="C16" s="262" t="s">
        <v>246</v>
      </c>
      <c r="D16" s="280" t="s">
        <v>24</v>
      </c>
      <c r="E16" s="271">
        <f t="shared" si="0"/>
        <v>0</v>
      </c>
      <c r="F16" s="202">
        <f t="shared" si="1"/>
        <v>0</v>
      </c>
      <c r="G16" s="4"/>
      <c r="H16" s="17" t="s">
        <v>0</v>
      </c>
      <c r="I16" s="218"/>
      <c r="J16" s="219"/>
      <c r="K16" s="218"/>
      <c r="L16" s="220"/>
      <c r="M16" s="221"/>
      <c r="N16" s="222"/>
      <c r="O16" s="223"/>
      <c r="P16" s="224"/>
      <c r="Q16" s="223"/>
      <c r="R16" s="223"/>
      <c r="S16" s="223"/>
      <c r="T16" s="223"/>
      <c r="U16" s="223"/>
      <c r="V16" s="223"/>
      <c r="W16" s="225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1:36" x14ac:dyDescent="0.3">
      <c r="A17" s="4"/>
      <c r="B17" s="17" t="s">
        <v>0</v>
      </c>
      <c r="C17" s="262" t="s">
        <v>247</v>
      </c>
      <c r="D17" s="280" t="s">
        <v>24</v>
      </c>
      <c r="E17" s="271">
        <f t="shared" si="0"/>
        <v>0</v>
      </c>
      <c r="F17" s="202">
        <f t="shared" si="1"/>
        <v>0</v>
      </c>
      <c r="G17" s="4"/>
      <c r="H17" s="17" t="s">
        <v>0</v>
      </c>
      <c r="I17" s="218"/>
      <c r="J17" s="219"/>
      <c r="K17" s="218"/>
      <c r="L17" s="220"/>
      <c r="M17" s="221"/>
      <c r="N17" s="222"/>
      <c r="O17" s="223"/>
      <c r="P17" s="224"/>
      <c r="Q17" s="223"/>
      <c r="R17" s="223"/>
      <c r="S17" s="223"/>
      <c r="T17" s="223"/>
      <c r="U17" s="223"/>
      <c r="V17" s="223"/>
      <c r="W17" s="225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spans="1:36" x14ac:dyDescent="0.3">
      <c r="A18" s="4"/>
      <c r="B18" s="17" t="s">
        <v>0</v>
      </c>
      <c r="C18" s="262" t="s">
        <v>248</v>
      </c>
      <c r="D18" s="280" t="s">
        <v>24</v>
      </c>
      <c r="E18" s="271">
        <f t="shared" si="0"/>
        <v>0</v>
      </c>
      <c r="F18" s="202">
        <f t="shared" si="1"/>
        <v>0</v>
      </c>
      <c r="G18" s="4"/>
      <c r="H18" s="17" t="s">
        <v>0</v>
      </c>
      <c r="I18" s="218"/>
      <c r="J18" s="219"/>
      <c r="K18" s="218"/>
      <c r="L18" s="220"/>
      <c r="M18" s="221"/>
      <c r="N18" s="222"/>
      <c r="O18" s="223"/>
      <c r="P18" s="224"/>
      <c r="Q18" s="223"/>
      <c r="R18" s="223"/>
      <c r="S18" s="223"/>
      <c r="T18" s="223"/>
      <c r="U18" s="223"/>
      <c r="V18" s="223"/>
      <c r="W18" s="225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spans="1:36" x14ac:dyDescent="0.3">
      <c r="A19" s="4"/>
      <c r="B19" s="17" t="s">
        <v>0</v>
      </c>
      <c r="C19" s="262" t="s">
        <v>249</v>
      </c>
      <c r="D19" s="280" t="s">
        <v>24</v>
      </c>
      <c r="E19" s="271">
        <f t="shared" si="0"/>
        <v>0</v>
      </c>
      <c r="F19" s="202">
        <f t="shared" si="1"/>
        <v>0</v>
      </c>
      <c r="G19" s="4"/>
      <c r="H19" s="17" t="s">
        <v>0</v>
      </c>
      <c r="I19" s="218"/>
      <c r="J19" s="219"/>
      <c r="K19" s="218"/>
      <c r="L19" s="220"/>
      <c r="M19" s="221"/>
      <c r="N19" s="222"/>
      <c r="O19" s="223"/>
      <c r="P19" s="224"/>
      <c r="Q19" s="223"/>
      <c r="R19" s="223"/>
      <c r="S19" s="223"/>
      <c r="T19" s="223"/>
      <c r="U19" s="223"/>
      <c r="V19" s="223"/>
      <c r="W19" s="225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spans="1:36" x14ac:dyDescent="0.3">
      <c r="A20" s="4"/>
      <c r="B20" s="17" t="s">
        <v>0</v>
      </c>
      <c r="C20" s="262" t="s">
        <v>250</v>
      </c>
      <c r="D20" s="280" t="s">
        <v>24</v>
      </c>
      <c r="E20" s="271">
        <f t="shared" si="0"/>
        <v>0</v>
      </c>
      <c r="F20" s="202">
        <f t="shared" si="1"/>
        <v>0</v>
      </c>
      <c r="G20" s="4"/>
      <c r="H20" s="17" t="s">
        <v>0</v>
      </c>
      <c r="I20" s="218"/>
      <c r="J20" s="219"/>
      <c r="K20" s="218"/>
      <c r="L20" s="220"/>
      <c r="M20" s="221"/>
      <c r="N20" s="222"/>
      <c r="O20" s="223"/>
      <c r="P20" s="224"/>
      <c r="Q20" s="223"/>
      <c r="R20" s="223"/>
      <c r="S20" s="223"/>
      <c r="T20" s="223"/>
      <c r="U20" s="223"/>
      <c r="V20" s="223"/>
      <c r="W20" s="225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1:36" x14ac:dyDescent="0.3">
      <c r="A21" s="4"/>
      <c r="B21" s="17" t="s">
        <v>0</v>
      </c>
      <c r="C21" s="262" t="s">
        <v>251</v>
      </c>
      <c r="D21" s="280" t="s">
        <v>24</v>
      </c>
      <c r="E21" s="271">
        <f t="shared" si="0"/>
        <v>0</v>
      </c>
      <c r="F21" s="202">
        <f t="shared" si="1"/>
        <v>0</v>
      </c>
      <c r="G21" s="4"/>
      <c r="H21" s="17" t="s">
        <v>0</v>
      </c>
      <c r="I21" s="218"/>
      <c r="J21" s="219"/>
      <c r="K21" s="218"/>
      <c r="L21" s="220"/>
      <c r="M21" s="221"/>
      <c r="N21" s="222"/>
      <c r="O21" s="223"/>
      <c r="P21" s="224"/>
      <c r="Q21" s="223"/>
      <c r="R21" s="223"/>
      <c r="S21" s="223"/>
      <c r="T21" s="223"/>
      <c r="U21" s="223"/>
      <c r="V21" s="223"/>
      <c r="W21" s="225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</row>
    <row r="22" spans="1:36" ht="15" thickBot="1" x14ac:dyDescent="0.35">
      <c r="A22" s="4"/>
      <c r="B22" s="18" t="s">
        <v>0</v>
      </c>
      <c r="C22" s="263" t="s">
        <v>252</v>
      </c>
      <c r="D22" s="281" t="s">
        <v>24</v>
      </c>
      <c r="E22" s="272">
        <f t="shared" si="0"/>
        <v>0</v>
      </c>
      <c r="F22" s="203">
        <f t="shared" si="1"/>
        <v>0</v>
      </c>
      <c r="G22" s="4"/>
      <c r="H22" s="18" t="s">
        <v>0</v>
      </c>
      <c r="I22" s="226"/>
      <c r="J22" s="227"/>
      <c r="K22" s="226"/>
      <c r="L22" s="228"/>
      <c r="M22" s="229"/>
      <c r="N22" s="230"/>
      <c r="O22" s="231"/>
      <c r="P22" s="232"/>
      <c r="Q22" s="231"/>
      <c r="R22" s="231"/>
      <c r="S22" s="231"/>
      <c r="T22" s="231"/>
      <c r="U22" s="231"/>
      <c r="V22" s="231"/>
      <c r="W22" s="233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spans="1:36" x14ac:dyDescent="0.3">
      <c r="A23" s="4"/>
      <c r="B23" s="19" t="s">
        <v>6</v>
      </c>
      <c r="C23" s="264" t="s">
        <v>253</v>
      </c>
      <c r="D23" s="282" t="s">
        <v>24</v>
      </c>
      <c r="E23" s="273">
        <f t="shared" si="0"/>
        <v>0</v>
      </c>
      <c r="F23" s="204">
        <f t="shared" si="1"/>
        <v>0</v>
      </c>
      <c r="G23" s="4"/>
      <c r="H23" s="19" t="s">
        <v>6</v>
      </c>
      <c r="I23" s="234"/>
      <c r="J23" s="235"/>
      <c r="K23" s="234"/>
      <c r="L23" s="236"/>
      <c r="M23" s="237"/>
      <c r="N23" s="214"/>
      <c r="O23" s="215"/>
      <c r="P23" s="216"/>
      <c r="Q23" s="215"/>
      <c r="R23" s="215"/>
      <c r="S23" s="215"/>
      <c r="T23" s="215"/>
      <c r="U23" s="215"/>
      <c r="V23" s="215"/>
      <c r="W23" s="217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</row>
    <row r="24" spans="1:36" x14ac:dyDescent="0.3">
      <c r="A24" s="4"/>
      <c r="B24" s="20" t="s">
        <v>6</v>
      </c>
      <c r="C24" s="265" t="s">
        <v>254</v>
      </c>
      <c r="D24" s="283" t="s">
        <v>24</v>
      </c>
      <c r="E24" s="274">
        <f t="shared" si="0"/>
        <v>0</v>
      </c>
      <c r="F24" s="205">
        <f t="shared" si="1"/>
        <v>0</v>
      </c>
      <c r="G24" s="4"/>
      <c r="H24" s="20" t="s">
        <v>6</v>
      </c>
      <c r="I24" s="238"/>
      <c r="J24" s="239"/>
      <c r="K24" s="238"/>
      <c r="L24" s="240"/>
      <c r="M24" s="241"/>
      <c r="N24" s="222"/>
      <c r="O24" s="223"/>
      <c r="P24" s="224"/>
      <c r="Q24" s="223"/>
      <c r="R24" s="223"/>
      <c r="S24" s="223"/>
      <c r="T24" s="223"/>
      <c r="U24" s="223"/>
      <c r="V24" s="223"/>
      <c r="W24" s="225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</row>
    <row r="25" spans="1:36" x14ac:dyDescent="0.3">
      <c r="A25" s="4"/>
      <c r="B25" s="20" t="s">
        <v>6</v>
      </c>
      <c r="C25" s="265" t="s">
        <v>255</v>
      </c>
      <c r="D25" s="283" t="s">
        <v>24</v>
      </c>
      <c r="E25" s="274">
        <f t="shared" si="0"/>
        <v>0</v>
      </c>
      <c r="F25" s="205">
        <f t="shared" si="1"/>
        <v>0</v>
      </c>
      <c r="G25" s="4"/>
      <c r="H25" s="20" t="s">
        <v>6</v>
      </c>
      <c r="I25" s="238"/>
      <c r="J25" s="239"/>
      <c r="K25" s="238"/>
      <c r="L25" s="240"/>
      <c r="M25" s="241"/>
      <c r="N25" s="222"/>
      <c r="O25" s="223"/>
      <c r="P25" s="224"/>
      <c r="Q25" s="223"/>
      <c r="R25" s="223"/>
      <c r="S25" s="223"/>
      <c r="T25" s="223"/>
      <c r="U25" s="223"/>
      <c r="V25" s="223"/>
      <c r="W25" s="225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</row>
    <row r="26" spans="1:36" x14ac:dyDescent="0.3">
      <c r="A26" s="4"/>
      <c r="B26" s="20" t="s">
        <v>6</v>
      </c>
      <c r="C26" s="265" t="s">
        <v>256</v>
      </c>
      <c r="D26" s="283" t="s">
        <v>24</v>
      </c>
      <c r="E26" s="274">
        <f t="shared" si="0"/>
        <v>0</v>
      </c>
      <c r="F26" s="205">
        <f t="shared" si="1"/>
        <v>0</v>
      </c>
      <c r="G26" s="4"/>
      <c r="H26" s="20" t="s">
        <v>6</v>
      </c>
      <c r="I26" s="238"/>
      <c r="J26" s="239"/>
      <c r="K26" s="238"/>
      <c r="L26" s="240"/>
      <c r="M26" s="241"/>
      <c r="N26" s="222"/>
      <c r="O26" s="223"/>
      <c r="P26" s="224"/>
      <c r="Q26" s="223"/>
      <c r="R26" s="223"/>
      <c r="S26" s="223"/>
      <c r="T26" s="223"/>
      <c r="U26" s="223"/>
      <c r="V26" s="223"/>
      <c r="W26" s="225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</row>
    <row r="27" spans="1:36" x14ac:dyDescent="0.3">
      <c r="A27" s="4"/>
      <c r="B27" s="20" t="s">
        <v>6</v>
      </c>
      <c r="C27" s="265" t="s">
        <v>257</v>
      </c>
      <c r="D27" s="283" t="s">
        <v>24</v>
      </c>
      <c r="E27" s="274">
        <f t="shared" si="0"/>
        <v>0</v>
      </c>
      <c r="F27" s="205">
        <f t="shared" si="1"/>
        <v>0</v>
      </c>
      <c r="G27" s="4"/>
      <c r="H27" s="20" t="s">
        <v>6</v>
      </c>
      <c r="I27" s="238"/>
      <c r="J27" s="239"/>
      <c r="K27" s="238"/>
      <c r="L27" s="240"/>
      <c r="M27" s="241"/>
      <c r="N27" s="222"/>
      <c r="O27" s="223"/>
      <c r="P27" s="224"/>
      <c r="Q27" s="223"/>
      <c r="R27" s="223"/>
      <c r="S27" s="223"/>
      <c r="T27" s="223"/>
      <c r="U27" s="223"/>
      <c r="V27" s="223"/>
      <c r="W27" s="225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</row>
    <row r="28" spans="1:36" x14ac:dyDescent="0.3">
      <c r="A28" s="4"/>
      <c r="B28" s="20" t="s">
        <v>6</v>
      </c>
      <c r="C28" s="265" t="s">
        <v>258</v>
      </c>
      <c r="D28" s="283" t="s">
        <v>24</v>
      </c>
      <c r="E28" s="274">
        <f t="shared" si="0"/>
        <v>0</v>
      </c>
      <c r="F28" s="205">
        <f t="shared" si="1"/>
        <v>0</v>
      </c>
      <c r="G28" s="4"/>
      <c r="H28" s="20" t="s">
        <v>6</v>
      </c>
      <c r="I28" s="238"/>
      <c r="J28" s="239"/>
      <c r="K28" s="238"/>
      <c r="L28" s="240"/>
      <c r="M28" s="241"/>
      <c r="N28" s="222"/>
      <c r="O28" s="223"/>
      <c r="P28" s="224"/>
      <c r="Q28" s="223"/>
      <c r="R28" s="223"/>
      <c r="S28" s="223"/>
      <c r="T28" s="223"/>
      <c r="U28" s="223"/>
      <c r="V28" s="223"/>
      <c r="W28" s="225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</row>
    <row r="29" spans="1:36" x14ac:dyDescent="0.3">
      <c r="A29" s="4"/>
      <c r="B29" s="20" t="s">
        <v>6</v>
      </c>
      <c r="C29" s="265" t="s">
        <v>259</v>
      </c>
      <c r="D29" s="283" t="s">
        <v>24</v>
      </c>
      <c r="E29" s="274">
        <f t="shared" si="0"/>
        <v>0</v>
      </c>
      <c r="F29" s="205">
        <f t="shared" si="1"/>
        <v>0</v>
      </c>
      <c r="G29" s="4"/>
      <c r="H29" s="20" t="s">
        <v>6</v>
      </c>
      <c r="I29" s="238"/>
      <c r="J29" s="239"/>
      <c r="K29" s="238"/>
      <c r="L29" s="240"/>
      <c r="M29" s="241"/>
      <c r="N29" s="222"/>
      <c r="O29" s="223"/>
      <c r="P29" s="224"/>
      <c r="Q29" s="223"/>
      <c r="R29" s="223"/>
      <c r="S29" s="223"/>
      <c r="T29" s="223"/>
      <c r="U29" s="223"/>
      <c r="V29" s="223"/>
      <c r="W29" s="225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</row>
    <row r="30" spans="1:36" x14ac:dyDescent="0.3">
      <c r="A30" s="4"/>
      <c r="B30" s="20" t="s">
        <v>6</v>
      </c>
      <c r="C30" s="265" t="s">
        <v>260</v>
      </c>
      <c r="D30" s="283" t="s">
        <v>24</v>
      </c>
      <c r="E30" s="274">
        <f t="shared" si="0"/>
        <v>0</v>
      </c>
      <c r="F30" s="205">
        <f t="shared" si="1"/>
        <v>0</v>
      </c>
      <c r="G30" s="4"/>
      <c r="H30" s="20" t="s">
        <v>6</v>
      </c>
      <c r="I30" s="238"/>
      <c r="J30" s="239"/>
      <c r="K30" s="238"/>
      <c r="L30" s="240"/>
      <c r="M30" s="241"/>
      <c r="N30" s="222"/>
      <c r="O30" s="223"/>
      <c r="P30" s="224"/>
      <c r="Q30" s="223"/>
      <c r="R30" s="223"/>
      <c r="S30" s="223"/>
      <c r="T30" s="223"/>
      <c r="U30" s="223"/>
      <c r="V30" s="223"/>
      <c r="W30" s="225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</row>
    <row r="31" spans="1:36" x14ac:dyDescent="0.3">
      <c r="A31" s="4"/>
      <c r="B31" s="20" t="s">
        <v>6</v>
      </c>
      <c r="C31" s="265" t="s">
        <v>261</v>
      </c>
      <c r="D31" s="283" t="s">
        <v>24</v>
      </c>
      <c r="E31" s="274">
        <f t="shared" si="0"/>
        <v>0</v>
      </c>
      <c r="F31" s="205">
        <f t="shared" si="1"/>
        <v>0</v>
      </c>
      <c r="G31" s="4"/>
      <c r="H31" s="20" t="s">
        <v>6</v>
      </c>
      <c r="I31" s="238"/>
      <c r="J31" s="239"/>
      <c r="K31" s="238"/>
      <c r="L31" s="240"/>
      <c r="M31" s="241"/>
      <c r="N31" s="222"/>
      <c r="O31" s="223"/>
      <c r="P31" s="224"/>
      <c r="Q31" s="223"/>
      <c r="R31" s="223"/>
      <c r="S31" s="223"/>
      <c r="T31" s="223"/>
      <c r="U31" s="223"/>
      <c r="V31" s="223"/>
      <c r="W31" s="225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</row>
    <row r="32" spans="1:36" x14ac:dyDescent="0.3">
      <c r="A32" s="4"/>
      <c r="B32" s="20" t="s">
        <v>6</v>
      </c>
      <c r="C32" s="265" t="s">
        <v>262</v>
      </c>
      <c r="D32" s="283" t="s">
        <v>24</v>
      </c>
      <c r="E32" s="274">
        <f t="shared" si="0"/>
        <v>0</v>
      </c>
      <c r="F32" s="205">
        <f t="shared" si="1"/>
        <v>0</v>
      </c>
      <c r="G32" s="4"/>
      <c r="H32" s="20" t="s">
        <v>6</v>
      </c>
      <c r="I32" s="238"/>
      <c r="J32" s="239"/>
      <c r="K32" s="238"/>
      <c r="L32" s="240"/>
      <c r="M32" s="241"/>
      <c r="N32" s="222"/>
      <c r="O32" s="223"/>
      <c r="P32" s="224"/>
      <c r="Q32" s="223"/>
      <c r="R32" s="223"/>
      <c r="S32" s="223"/>
      <c r="T32" s="223"/>
      <c r="U32" s="223"/>
      <c r="V32" s="223"/>
      <c r="W32" s="225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</row>
    <row r="33" spans="1:36" x14ac:dyDescent="0.3">
      <c r="A33" s="4"/>
      <c r="B33" s="20" t="s">
        <v>6</v>
      </c>
      <c r="C33" s="265" t="s">
        <v>263</v>
      </c>
      <c r="D33" s="283" t="s">
        <v>24</v>
      </c>
      <c r="E33" s="274">
        <f t="shared" si="0"/>
        <v>0</v>
      </c>
      <c r="F33" s="205">
        <f t="shared" si="1"/>
        <v>0</v>
      </c>
      <c r="G33" s="4"/>
      <c r="H33" s="20" t="s">
        <v>6</v>
      </c>
      <c r="I33" s="238"/>
      <c r="J33" s="239"/>
      <c r="K33" s="238"/>
      <c r="L33" s="240"/>
      <c r="M33" s="241"/>
      <c r="N33" s="222"/>
      <c r="O33" s="223"/>
      <c r="P33" s="224"/>
      <c r="Q33" s="223"/>
      <c r="R33" s="223"/>
      <c r="S33" s="223"/>
      <c r="T33" s="223"/>
      <c r="U33" s="223"/>
      <c r="V33" s="223"/>
      <c r="W33" s="225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</row>
    <row r="34" spans="1:36" x14ac:dyDescent="0.3">
      <c r="A34" s="4"/>
      <c r="B34" s="20" t="s">
        <v>6</v>
      </c>
      <c r="C34" s="265" t="s">
        <v>264</v>
      </c>
      <c r="D34" s="283" t="s">
        <v>24</v>
      </c>
      <c r="E34" s="274">
        <f t="shared" si="0"/>
        <v>0</v>
      </c>
      <c r="F34" s="205">
        <f t="shared" si="1"/>
        <v>0</v>
      </c>
      <c r="G34" s="4"/>
      <c r="H34" s="20" t="s">
        <v>6</v>
      </c>
      <c r="I34" s="238"/>
      <c r="J34" s="239"/>
      <c r="K34" s="238"/>
      <c r="L34" s="240"/>
      <c r="M34" s="241"/>
      <c r="N34" s="222"/>
      <c r="O34" s="223"/>
      <c r="P34" s="224"/>
      <c r="Q34" s="223"/>
      <c r="R34" s="223"/>
      <c r="S34" s="223"/>
      <c r="T34" s="223"/>
      <c r="U34" s="223"/>
      <c r="V34" s="223"/>
      <c r="W34" s="225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</row>
    <row r="35" spans="1:36" x14ac:dyDescent="0.3">
      <c r="A35" s="4"/>
      <c r="B35" s="20" t="s">
        <v>6</v>
      </c>
      <c r="C35" s="265" t="s">
        <v>265</v>
      </c>
      <c r="D35" s="283" t="s">
        <v>24</v>
      </c>
      <c r="E35" s="274">
        <f t="shared" si="0"/>
        <v>0</v>
      </c>
      <c r="F35" s="205">
        <f t="shared" si="1"/>
        <v>0</v>
      </c>
      <c r="G35" s="4"/>
      <c r="H35" s="20" t="s">
        <v>6</v>
      </c>
      <c r="I35" s="238"/>
      <c r="J35" s="239"/>
      <c r="K35" s="238"/>
      <c r="L35" s="240"/>
      <c r="M35" s="241"/>
      <c r="N35" s="222"/>
      <c r="O35" s="223"/>
      <c r="P35" s="224"/>
      <c r="Q35" s="223"/>
      <c r="R35" s="223"/>
      <c r="S35" s="223"/>
      <c r="T35" s="223"/>
      <c r="U35" s="223"/>
      <c r="V35" s="223"/>
      <c r="W35" s="225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</row>
    <row r="36" spans="1:36" x14ac:dyDescent="0.3">
      <c r="A36" s="4"/>
      <c r="B36" s="20" t="s">
        <v>6</v>
      </c>
      <c r="C36" s="265" t="s">
        <v>266</v>
      </c>
      <c r="D36" s="283" t="s">
        <v>24</v>
      </c>
      <c r="E36" s="274">
        <f t="shared" si="0"/>
        <v>0</v>
      </c>
      <c r="F36" s="205">
        <f t="shared" si="1"/>
        <v>0</v>
      </c>
      <c r="G36" s="4"/>
      <c r="H36" s="20" t="s">
        <v>6</v>
      </c>
      <c r="I36" s="238"/>
      <c r="J36" s="239"/>
      <c r="K36" s="238"/>
      <c r="L36" s="240"/>
      <c r="M36" s="241"/>
      <c r="N36" s="222"/>
      <c r="O36" s="223"/>
      <c r="P36" s="224"/>
      <c r="Q36" s="223"/>
      <c r="R36" s="223"/>
      <c r="S36" s="223"/>
      <c r="T36" s="223"/>
      <c r="U36" s="223"/>
      <c r="V36" s="223"/>
      <c r="W36" s="225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</row>
    <row r="37" spans="1:36" x14ac:dyDescent="0.3">
      <c r="A37" s="4"/>
      <c r="B37" s="20" t="s">
        <v>6</v>
      </c>
      <c r="C37" s="265" t="s">
        <v>267</v>
      </c>
      <c r="D37" s="283" t="s">
        <v>24</v>
      </c>
      <c r="E37" s="274">
        <f t="shared" si="0"/>
        <v>0</v>
      </c>
      <c r="F37" s="205">
        <f t="shared" si="1"/>
        <v>0</v>
      </c>
      <c r="G37" s="4"/>
      <c r="H37" s="20" t="s">
        <v>6</v>
      </c>
      <c r="I37" s="238"/>
      <c r="J37" s="239"/>
      <c r="K37" s="238"/>
      <c r="L37" s="240"/>
      <c r="M37" s="241"/>
      <c r="N37" s="222"/>
      <c r="O37" s="223"/>
      <c r="P37" s="224"/>
      <c r="Q37" s="223"/>
      <c r="R37" s="223"/>
      <c r="S37" s="223"/>
      <c r="T37" s="223"/>
      <c r="U37" s="223"/>
      <c r="V37" s="223"/>
      <c r="W37" s="225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36" x14ac:dyDescent="0.3">
      <c r="A38" s="4"/>
      <c r="B38" s="20" t="s">
        <v>6</v>
      </c>
      <c r="C38" s="265" t="s">
        <v>268</v>
      </c>
      <c r="D38" s="283" t="s">
        <v>24</v>
      </c>
      <c r="E38" s="274">
        <f t="shared" ref="E38:E41" si="2">K38</f>
        <v>0</v>
      </c>
      <c r="F38" s="205">
        <f t="shared" si="1"/>
        <v>0</v>
      </c>
      <c r="G38" s="4"/>
      <c r="H38" s="20" t="s">
        <v>6</v>
      </c>
      <c r="I38" s="238"/>
      <c r="J38" s="239"/>
      <c r="K38" s="238"/>
      <c r="L38" s="240"/>
      <c r="M38" s="241"/>
      <c r="N38" s="222"/>
      <c r="O38" s="223"/>
      <c r="P38" s="224"/>
      <c r="Q38" s="223"/>
      <c r="R38" s="223"/>
      <c r="S38" s="223"/>
      <c r="T38" s="223"/>
      <c r="U38" s="223"/>
      <c r="V38" s="223"/>
      <c r="W38" s="225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1:36" ht="15" thickBot="1" x14ac:dyDescent="0.35">
      <c r="A39" s="4"/>
      <c r="B39" s="21" t="s">
        <v>6</v>
      </c>
      <c r="C39" s="266" t="s">
        <v>269</v>
      </c>
      <c r="D39" s="284" t="s">
        <v>24</v>
      </c>
      <c r="E39" s="275">
        <f t="shared" si="2"/>
        <v>0</v>
      </c>
      <c r="F39" s="206">
        <f t="shared" si="1"/>
        <v>0</v>
      </c>
      <c r="G39" s="4"/>
      <c r="H39" s="21" t="s">
        <v>6</v>
      </c>
      <c r="I39" s="242"/>
      <c r="J39" s="243"/>
      <c r="K39" s="242"/>
      <c r="L39" s="244"/>
      <c r="M39" s="245"/>
      <c r="N39" s="230"/>
      <c r="O39" s="231"/>
      <c r="P39" s="232"/>
      <c r="Q39" s="231"/>
      <c r="R39" s="231"/>
      <c r="S39" s="231"/>
      <c r="T39" s="231"/>
      <c r="U39" s="231"/>
      <c r="V39" s="231"/>
      <c r="W39" s="233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36" x14ac:dyDescent="0.3">
      <c r="A40" s="4"/>
      <c r="B40" s="22" t="s">
        <v>7</v>
      </c>
      <c r="C40" s="267" t="s">
        <v>270</v>
      </c>
      <c r="D40" s="285" t="s">
        <v>24</v>
      </c>
      <c r="E40" s="276">
        <f t="shared" si="2"/>
        <v>0</v>
      </c>
      <c r="F40" s="207">
        <f t="shared" si="1"/>
        <v>0</v>
      </c>
      <c r="G40" s="4"/>
      <c r="H40" s="22" t="s">
        <v>7</v>
      </c>
      <c r="I40" s="246"/>
      <c r="J40" s="247"/>
      <c r="K40" s="246"/>
      <c r="L40" s="248"/>
      <c r="M40" s="249"/>
      <c r="N40" s="250"/>
      <c r="O40" s="251"/>
      <c r="P40" s="252"/>
      <c r="Q40" s="251"/>
      <c r="R40" s="251"/>
      <c r="S40" s="251"/>
      <c r="T40" s="251"/>
      <c r="U40" s="251"/>
      <c r="V40" s="251"/>
      <c r="W40" s="253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36" x14ac:dyDescent="0.3">
      <c r="A41" s="4"/>
      <c r="B41" s="23" t="s">
        <v>7</v>
      </c>
      <c r="C41" s="268" t="s">
        <v>271</v>
      </c>
      <c r="D41" s="286" t="s">
        <v>24</v>
      </c>
      <c r="E41" s="277">
        <f t="shared" si="2"/>
        <v>0</v>
      </c>
      <c r="F41" s="208">
        <f t="shared" si="1"/>
        <v>0</v>
      </c>
      <c r="G41" s="4"/>
      <c r="H41" s="23" t="s">
        <v>7</v>
      </c>
      <c r="I41" s="254"/>
      <c r="J41" s="255"/>
      <c r="K41" s="254"/>
      <c r="L41" s="256"/>
      <c r="M41" s="241"/>
      <c r="N41" s="222"/>
      <c r="O41" s="223"/>
      <c r="P41" s="224"/>
      <c r="Q41" s="223"/>
      <c r="R41" s="223"/>
      <c r="S41" s="223"/>
      <c r="T41" s="223"/>
      <c r="U41" s="223"/>
      <c r="V41" s="223"/>
      <c r="W41" s="225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36" x14ac:dyDescent="0.3">
      <c r="A42" s="4"/>
      <c r="B42" s="23" t="s">
        <v>7</v>
      </c>
      <c r="C42" s="268"/>
      <c r="D42" s="286"/>
      <c r="E42" s="277"/>
      <c r="F42" s="208"/>
      <c r="G42" s="4"/>
      <c r="H42" s="23" t="s">
        <v>7</v>
      </c>
      <c r="I42" s="254"/>
      <c r="J42" s="255"/>
      <c r="K42" s="254"/>
      <c r="L42" s="256"/>
      <c r="M42" s="241"/>
      <c r="N42" s="222"/>
      <c r="O42" s="223"/>
      <c r="P42" s="224"/>
      <c r="Q42" s="223"/>
      <c r="R42" s="223"/>
      <c r="S42" s="223"/>
      <c r="T42" s="223"/>
      <c r="U42" s="223"/>
      <c r="V42" s="223"/>
      <c r="W42" s="225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36" x14ac:dyDescent="0.3">
      <c r="A43" s="4"/>
      <c r="B43" s="23" t="s">
        <v>7</v>
      </c>
      <c r="C43" s="268"/>
      <c r="D43" s="286"/>
      <c r="E43" s="277"/>
      <c r="F43" s="208"/>
      <c r="G43" s="4"/>
      <c r="H43" s="23" t="s">
        <v>7</v>
      </c>
      <c r="I43" s="254"/>
      <c r="J43" s="255"/>
      <c r="K43" s="254"/>
      <c r="L43" s="256"/>
      <c r="M43" s="241"/>
      <c r="N43" s="222"/>
      <c r="O43" s="223"/>
      <c r="P43" s="224"/>
      <c r="Q43" s="223"/>
      <c r="R43" s="223"/>
      <c r="S43" s="223"/>
      <c r="T43" s="223"/>
      <c r="U43" s="223"/>
      <c r="V43" s="223"/>
      <c r="W43" s="225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36" x14ac:dyDescent="0.3">
      <c r="A44" s="4"/>
      <c r="B44" s="23" t="s">
        <v>7</v>
      </c>
      <c r="C44" s="268"/>
      <c r="D44" s="286"/>
      <c r="E44" s="277"/>
      <c r="F44" s="208"/>
      <c r="G44" s="4"/>
      <c r="H44" s="23" t="s">
        <v>7</v>
      </c>
      <c r="I44" s="254"/>
      <c r="J44" s="255"/>
      <c r="K44" s="254"/>
      <c r="L44" s="256"/>
      <c r="M44" s="241"/>
      <c r="N44" s="222"/>
      <c r="O44" s="223"/>
      <c r="P44" s="224"/>
      <c r="Q44" s="223"/>
      <c r="R44" s="223"/>
      <c r="S44" s="223"/>
      <c r="T44" s="223"/>
      <c r="U44" s="223"/>
      <c r="V44" s="223"/>
      <c r="W44" s="225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1:36" x14ac:dyDescent="0.3">
      <c r="A45" s="4"/>
      <c r="B45" s="23" t="s">
        <v>7</v>
      </c>
      <c r="C45" s="268"/>
      <c r="D45" s="286"/>
      <c r="E45" s="277"/>
      <c r="F45" s="208"/>
      <c r="G45" s="4"/>
      <c r="H45" s="23" t="s">
        <v>7</v>
      </c>
      <c r="I45" s="254"/>
      <c r="J45" s="255"/>
      <c r="K45" s="254"/>
      <c r="L45" s="256"/>
      <c r="M45" s="241"/>
      <c r="N45" s="222"/>
      <c r="O45" s="223"/>
      <c r="P45" s="224"/>
      <c r="Q45" s="223"/>
      <c r="R45" s="223"/>
      <c r="S45" s="223"/>
      <c r="T45" s="223"/>
      <c r="U45" s="223"/>
      <c r="V45" s="223"/>
      <c r="W45" s="225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</row>
    <row r="46" spans="1:36" x14ac:dyDescent="0.3">
      <c r="A46" s="4"/>
      <c r="B46" s="23" t="s">
        <v>7</v>
      </c>
      <c r="C46" s="268"/>
      <c r="D46" s="286"/>
      <c r="E46" s="277"/>
      <c r="F46" s="208"/>
      <c r="G46" s="4"/>
      <c r="H46" s="23" t="s">
        <v>7</v>
      </c>
      <c r="I46" s="254"/>
      <c r="J46" s="255"/>
      <c r="K46" s="254"/>
      <c r="L46" s="256"/>
      <c r="M46" s="241"/>
      <c r="N46" s="222"/>
      <c r="O46" s="223"/>
      <c r="P46" s="224"/>
      <c r="Q46" s="223"/>
      <c r="R46" s="223"/>
      <c r="S46" s="223"/>
      <c r="T46" s="223"/>
      <c r="U46" s="223"/>
      <c r="V46" s="223"/>
      <c r="W46" s="225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</row>
    <row r="47" spans="1:36" x14ac:dyDescent="0.3">
      <c r="A47" s="4"/>
      <c r="B47" s="23" t="s">
        <v>7</v>
      </c>
      <c r="C47" s="268"/>
      <c r="D47" s="286"/>
      <c r="E47" s="277"/>
      <c r="F47" s="208"/>
      <c r="G47" s="4"/>
      <c r="H47" s="23" t="s">
        <v>7</v>
      </c>
      <c r="I47" s="254"/>
      <c r="J47" s="255"/>
      <c r="K47" s="254"/>
      <c r="L47" s="256"/>
      <c r="M47" s="241"/>
      <c r="N47" s="222"/>
      <c r="O47" s="223"/>
      <c r="P47" s="224"/>
      <c r="Q47" s="223"/>
      <c r="R47" s="223"/>
      <c r="S47" s="223"/>
      <c r="T47" s="223"/>
      <c r="U47" s="223"/>
      <c r="V47" s="223"/>
      <c r="W47" s="225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</row>
    <row r="48" spans="1:36" x14ac:dyDescent="0.3">
      <c r="A48" s="4"/>
      <c r="B48" s="23" t="s">
        <v>7</v>
      </c>
      <c r="C48" s="268"/>
      <c r="D48" s="286"/>
      <c r="E48" s="277"/>
      <c r="F48" s="208"/>
      <c r="G48" s="4"/>
      <c r="H48" s="23" t="s">
        <v>7</v>
      </c>
      <c r="I48" s="254"/>
      <c r="J48" s="255"/>
      <c r="K48" s="254"/>
      <c r="L48" s="256"/>
      <c r="M48" s="241"/>
      <c r="N48" s="222"/>
      <c r="O48" s="223"/>
      <c r="P48" s="224"/>
      <c r="Q48" s="223"/>
      <c r="R48" s="223"/>
      <c r="S48" s="223"/>
      <c r="T48" s="223"/>
      <c r="U48" s="223"/>
      <c r="V48" s="223"/>
      <c r="W48" s="225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</row>
    <row r="49" spans="1:36" x14ac:dyDescent="0.3">
      <c r="A49" s="4"/>
      <c r="B49" s="23" t="s">
        <v>7</v>
      </c>
      <c r="C49" s="268"/>
      <c r="D49" s="286"/>
      <c r="E49" s="277"/>
      <c r="F49" s="208"/>
      <c r="G49" s="4"/>
      <c r="H49" s="23" t="s">
        <v>7</v>
      </c>
      <c r="I49" s="254"/>
      <c r="J49" s="255"/>
      <c r="K49" s="254"/>
      <c r="L49" s="256"/>
      <c r="M49" s="241"/>
      <c r="N49" s="222"/>
      <c r="O49" s="223"/>
      <c r="P49" s="224"/>
      <c r="Q49" s="223"/>
      <c r="R49" s="223"/>
      <c r="S49" s="223"/>
      <c r="T49" s="223"/>
      <c r="U49" s="223"/>
      <c r="V49" s="223"/>
      <c r="W49" s="225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</row>
    <row r="50" spans="1:36" x14ac:dyDescent="0.3">
      <c r="A50" s="4"/>
      <c r="B50" s="23" t="s">
        <v>7</v>
      </c>
      <c r="C50" s="268"/>
      <c r="D50" s="286"/>
      <c r="E50" s="277"/>
      <c r="F50" s="208"/>
      <c r="G50" s="4"/>
      <c r="H50" s="23" t="s">
        <v>7</v>
      </c>
      <c r="I50" s="254"/>
      <c r="J50" s="255"/>
      <c r="K50" s="254"/>
      <c r="L50" s="256"/>
      <c r="M50" s="241"/>
      <c r="N50" s="222"/>
      <c r="O50" s="223"/>
      <c r="P50" s="224"/>
      <c r="Q50" s="223"/>
      <c r="R50" s="223"/>
      <c r="S50" s="223"/>
      <c r="T50" s="223"/>
      <c r="U50" s="223"/>
      <c r="V50" s="223"/>
      <c r="W50" s="225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</row>
    <row r="51" spans="1:36" x14ac:dyDescent="0.3">
      <c r="A51" s="4"/>
      <c r="B51" s="23" t="s">
        <v>7</v>
      </c>
      <c r="C51" s="268"/>
      <c r="D51" s="286"/>
      <c r="E51" s="277"/>
      <c r="F51" s="208"/>
      <c r="G51" s="4"/>
      <c r="H51" s="23" t="s">
        <v>7</v>
      </c>
      <c r="I51" s="254"/>
      <c r="J51" s="255"/>
      <c r="K51" s="254"/>
      <c r="L51" s="256"/>
      <c r="M51" s="241"/>
      <c r="N51" s="222"/>
      <c r="O51" s="223"/>
      <c r="P51" s="224"/>
      <c r="Q51" s="223"/>
      <c r="R51" s="223"/>
      <c r="S51" s="223"/>
      <c r="T51" s="223"/>
      <c r="U51" s="223"/>
      <c r="V51" s="223"/>
      <c r="W51" s="225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</row>
    <row r="52" spans="1:36" x14ac:dyDescent="0.3">
      <c r="A52" s="4"/>
      <c r="B52" s="23" t="s">
        <v>7</v>
      </c>
      <c r="C52" s="268"/>
      <c r="D52" s="286"/>
      <c r="E52" s="277"/>
      <c r="F52" s="208"/>
      <c r="G52" s="4"/>
      <c r="H52" s="23" t="s">
        <v>7</v>
      </c>
      <c r="I52" s="254"/>
      <c r="J52" s="255"/>
      <c r="K52" s="254"/>
      <c r="L52" s="256"/>
      <c r="M52" s="241"/>
      <c r="N52" s="222"/>
      <c r="O52" s="223"/>
      <c r="P52" s="224"/>
      <c r="Q52" s="223"/>
      <c r="R52" s="223"/>
      <c r="S52" s="223"/>
      <c r="T52" s="223"/>
      <c r="U52" s="223"/>
      <c r="V52" s="223"/>
      <c r="W52" s="225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</row>
    <row r="53" spans="1:36" x14ac:dyDescent="0.3">
      <c r="A53" s="4"/>
      <c r="B53" s="23" t="s">
        <v>7</v>
      </c>
      <c r="C53" s="268"/>
      <c r="D53" s="286"/>
      <c r="E53" s="277"/>
      <c r="F53" s="208"/>
      <c r="G53" s="4"/>
      <c r="H53" s="23" t="s">
        <v>7</v>
      </c>
      <c r="I53" s="254"/>
      <c r="J53" s="255"/>
      <c r="K53" s="254"/>
      <c r="L53" s="256"/>
      <c r="M53" s="241"/>
      <c r="N53" s="222"/>
      <c r="O53" s="223"/>
      <c r="P53" s="224"/>
      <c r="Q53" s="223"/>
      <c r="R53" s="223"/>
      <c r="S53" s="223"/>
      <c r="T53" s="223"/>
      <c r="U53" s="223"/>
      <c r="V53" s="223"/>
      <c r="W53" s="225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  <row r="54" spans="1:36" x14ac:dyDescent="0.3">
      <c r="A54" s="4"/>
      <c r="B54" s="23" t="s">
        <v>7</v>
      </c>
      <c r="C54" s="268"/>
      <c r="D54" s="286"/>
      <c r="E54" s="277"/>
      <c r="F54" s="208"/>
      <c r="G54" s="4"/>
      <c r="H54" s="23" t="s">
        <v>7</v>
      </c>
      <c r="I54" s="254"/>
      <c r="J54" s="255"/>
      <c r="K54" s="254"/>
      <c r="L54" s="256"/>
      <c r="M54" s="241"/>
      <c r="N54" s="222"/>
      <c r="O54" s="223"/>
      <c r="P54" s="224"/>
      <c r="Q54" s="223"/>
      <c r="R54" s="223"/>
      <c r="S54" s="223"/>
      <c r="T54" s="223"/>
      <c r="U54" s="223"/>
      <c r="V54" s="223"/>
      <c r="W54" s="225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</row>
    <row r="55" spans="1:36" ht="15" thickBot="1" x14ac:dyDescent="0.35">
      <c r="A55" s="4"/>
      <c r="B55" s="24" t="s">
        <v>7</v>
      </c>
      <c r="C55" s="269"/>
      <c r="D55" s="287"/>
      <c r="E55" s="278"/>
      <c r="F55" s="209"/>
      <c r="G55" s="4"/>
      <c r="H55" s="24" t="s">
        <v>7</v>
      </c>
      <c r="I55" s="257"/>
      <c r="J55" s="258"/>
      <c r="K55" s="257"/>
      <c r="L55" s="259"/>
      <c r="M55" s="245"/>
      <c r="N55" s="230"/>
      <c r="O55" s="231"/>
      <c r="P55" s="232"/>
      <c r="Q55" s="231"/>
      <c r="R55" s="231"/>
      <c r="S55" s="231"/>
      <c r="T55" s="231"/>
      <c r="U55" s="231"/>
      <c r="V55" s="231"/>
      <c r="W55" s="233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</row>
    <row r="56" spans="1:36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</row>
    <row r="57" spans="1:36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</row>
    <row r="58" spans="1:36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</row>
    <row r="59" spans="1:36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</row>
    <row r="60" spans="1:36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</row>
    <row r="61" spans="1:36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</row>
    <row r="62" spans="1:36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</row>
    <row r="63" spans="1:36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</row>
    <row r="64" spans="1:36" ht="30" customHeight="1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</row>
    <row r="65" spans="1:36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</row>
    <row r="66" spans="1:36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</row>
    <row r="67" spans="1:36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</row>
    <row r="68" spans="1:36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</row>
    <row r="69" spans="1:36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</row>
    <row r="70" spans="1:36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</row>
    <row r="71" spans="1:36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</row>
  </sheetData>
  <mergeCells count="23">
    <mergeCell ref="P4:P5"/>
    <mergeCell ref="H4:H5"/>
    <mergeCell ref="I4:I5"/>
    <mergeCell ref="J4:J5"/>
    <mergeCell ref="K4:K5"/>
    <mergeCell ref="L4:L5"/>
    <mergeCell ref="M4:M5"/>
    <mergeCell ref="N4:N5"/>
    <mergeCell ref="O4:O5"/>
    <mergeCell ref="W4:W5"/>
    <mergeCell ref="Q4:Q5"/>
    <mergeCell ref="R4:R5"/>
    <mergeCell ref="S4:S5"/>
    <mergeCell ref="T4:T5"/>
    <mergeCell ref="U4:U5"/>
    <mergeCell ref="V4:V5"/>
    <mergeCell ref="B3:F3"/>
    <mergeCell ref="B4:B5"/>
    <mergeCell ref="C4:C5"/>
    <mergeCell ref="D4:D5"/>
    <mergeCell ref="E4:E5"/>
    <mergeCell ref="F4:F5"/>
    <mergeCell ref="H3:L3"/>
  </mergeCells>
  <conditionalFormatting sqref="N8:W55">
    <cfRule type="containsBlanks" dxfId="7" priority="1">
      <formula>LEN(TRIM(N8))=0</formula>
    </cfRule>
    <cfRule type="containsText" dxfId="6" priority="2" operator="containsText" text="Non acquis">
      <formula>NOT(ISERROR(SEARCH("Non acquis",N8)))</formula>
    </cfRule>
    <cfRule type="containsText" dxfId="5" priority="3" operator="containsText" text="Partiel">
      <formula>NOT(ISERROR(SEARCH("Partiel",N8)))</formula>
    </cfRule>
    <cfRule type="containsText" dxfId="4" priority="4" operator="containsText" text="Maîtrisé">
      <formula>NOT(ISERROR(SEARCH("Maîtrisé",N8)))</formula>
    </cfRule>
  </conditionalFormatting>
  <conditionalFormatting sqref="M6:M7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6:W7">
    <cfRule type="containsBlanks" dxfId="3" priority="5">
      <formula>LEN(TRIM(N6))=0</formula>
    </cfRule>
    <cfRule type="containsText" dxfId="2" priority="6" operator="containsText" text="Non acquis">
      <formula>NOT(ISERROR(SEARCH("Non acquis",N6)))</formula>
    </cfRule>
    <cfRule type="containsText" dxfId="1" priority="7" operator="containsText" text="Partiel">
      <formula>NOT(ISERROR(SEARCH("Partiel",N6)))</formula>
    </cfRule>
    <cfRule type="containsText" dxfId="0" priority="8" operator="containsText" text="Maîtrisé">
      <formula>NOT(ISERROR(SEARCH("Maîtrisé",N6)))</formula>
    </cfRule>
  </conditionalFormatting>
  <conditionalFormatting sqref="M8:M55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ignoredErrors>
    <ignoredError sqref="E6:F41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4A19D-9FD6-4323-B384-0C06425320ED}">
  <sheetPr codeName="Feuille1"/>
  <dimension ref="A1:BM52"/>
  <sheetViews>
    <sheetView zoomScale="110" zoomScaleNormal="110" zoomScaleSheetLayoutView="90" workbookViewId="0">
      <pane xSplit="1" ySplit="2" topLeftCell="D3" activePane="bottomRight" state="frozen"/>
      <selection pane="topRight" activeCell="B1" sqref="B1"/>
      <selection pane="bottomLeft" activeCell="A2" sqref="A2"/>
      <selection pane="bottomRight" activeCell="G14" sqref="G14"/>
    </sheetView>
  </sheetViews>
  <sheetFormatPr baseColWidth="10" defaultRowHeight="15.6" x14ac:dyDescent="0.3"/>
  <cols>
    <col min="1" max="1" width="10.5546875" style="320" customWidth="1"/>
    <col min="2" max="3" width="11.5546875" style="322"/>
    <col min="4" max="4" width="18.109375" style="322" bestFit="1" customWidth="1"/>
    <col min="5" max="5" width="19.88671875" style="322" bestFit="1" customWidth="1"/>
    <col min="6" max="6" width="17.88671875" style="322" bestFit="1" customWidth="1"/>
    <col min="7" max="7" width="17.109375" style="322" bestFit="1" customWidth="1"/>
    <col min="8" max="13" width="11.5546875" style="322"/>
    <col min="14" max="16384" width="11.5546875" style="321"/>
  </cols>
  <sheetData>
    <row r="1" spans="1:65" hidden="1" x14ac:dyDescent="0.3">
      <c r="A1" s="323">
        <v>1</v>
      </c>
      <c r="B1" s="324">
        <v>2</v>
      </c>
      <c r="C1" s="324">
        <v>3</v>
      </c>
      <c r="D1" s="324">
        <v>4</v>
      </c>
      <c r="E1" s="324">
        <v>5</v>
      </c>
      <c r="F1" s="324">
        <v>6</v>
      </c>
      <c r="G1" s="324">
        <v>7</v>
      </c>
      <c r="H1" s="324">
        <v>8</v>
      </c>
      <c r="I1" s="324">
        <v>9</v>
      </c>
      <c r="J1" s="324">
        <v>10</v>
      </c>
      <c r="K1" s="324">
        <v>11</v>
      </c>
      <c r="L1" s="324">
        <v>12</v>
      </c>
      <c r="M1" s="324">
        <v>13</v>
      </c>
      <c r="N1" s="325">
        <v>14</v>
      </c>
      <c r="O1" s="325">
        <v>15</v>
      </c>
      <c r="P1" s="325">
        <v>16</v>
      </c>
      <c r="Q1" s="325">
        <v>17</v>
      </c>
      <c r="R1" s="325">
        <v>18</v>
      </c>
      <c r="S1" s="325">
        <v>19</v>
      </c>
      <c r="T1" s="325">
        <v>20</v>
      </c>
      <c r="U1" s="325">
        <v>21</v>
      </c>
      <c r="V1" s="325">
        <v>22</v>
      </c>
      <c r="W1" s="325">
        <v>23</v>
      </c>
      <c r="X1" s="325">
        <v>24</v>
      </c>
      <c r="Y1" s="325">
        <v>25</v>
      </c>
      <c r="Z1" s="325">
        <v>26</v>
      </c>
      <c r="AA1" s="325">
        <v>27</v>
      </c>
      <c r="AB1" s="325">
        <v>28</v>
      </c>
      <c r="AC1" s="325">
        <v>29</v>
      </c>
      <c r="AD1" s="325">
        <v>30</v>
      </c>
      <c r="AE1" s="325">
        <v>31</v>
      </c>
      <c r="AF1" s="325">
        <v>32</v>
      </c>
      <c r="AG1" s="325">
        <v>33</v>
      </c>
      <c r="AH1" s="325">
        <v>34</v>
      </c>
      <c r="AI1" s="325">
        <v>35</v>
      </c>
      <c r="AJ1" s="325">
        <v>36</v>
      </c>
      <c r="AK1" s="325">
        <v>37</v>
      </c>
      <c r="AL1" s="325">
        <v>38</v>
      </c>
      <c r="AM1" s="325">
        <v>39</v>
      </c>
      <c r="AN1" s="325">
        <v>40</v>
      </c>
      <c r="AO1" s="325">
        <v>41</v>
      </c>
      <c r="AP1" s="325">
        <v>42</v>
      </c>
      <c r="AQ1" s="325">
        <v>43</v>
      </c>
      <c r="AR1" s="325">
        <v>44</v>
      </c>
      <c r="AS1" s="325">
        <v>45</v>
      </c>
      <c r="AT1" s="325">
        <v>46</v>
      </c>
      <c r="AU1" s="325">
        <v>47</v>
      </c>
      <c r="AV1" s="325">
        <v>48</v>
      </c>
      <c r="AW1" s="325">
        <v>49</v>
      </c>
      <c r="AX1" s="325">
        <v>50</v>
      </c>
      <c r="AY1" s="325">
        <v>51</v>
      </c>
      <c r="AZ1" s="325">
        <v>52</v>
      </c>
      <c r="BA1" s="325">
        <v>53</v>
      </c>
      <c r="BB1" s="325">
        <v>54</v>
      </c>
      <c r="BC1" s="325">
        <v>55</v>
      </c>
      <c r="BD1" s="325">
        <v>56</v>
      </c>
      <c r="BE1" s="325">
        <v>57</v>
      </c>
      <c r="BF1" s="325">
        <v>58</v>
      </c>
      <c r="BG1" s="325">
        <v>59</v>
      </c>
      <c r="BH1" s="325">
        <v>60</v>
      </c>
      <c r="BI1" s="325">
        <v>61</v>
      </c>
      <c r="BJ1" s="325">
        <v>62</v>
      </c>
      <c r="BK1" s="325">
        <v>63</v>
      </c>
      <c r="BL1" s="325">
        <v>64</v>
      </c>
      <c r="BM1" s="325">
        <v>65</v>
      </c>
    </row>
    <row r="2" spans="1:65" s="331" customFormat="1" ht="14.4" x14ac:dyDescent="0.3">
      <c r="A2" s="328" t="s">
        <v>184</v>
      </c>
      <c r="B2" s="329" t="s">
        <v>183</v>
      </c>
      <c r="C2" s="329" t="s">
        <v>130</v>
      </c>
      <c r="D2" s="330" t="s">
        <v>131</v>
      </c>
      <c r="E2" s="329" t="s">
        <v>132</v>
      </c>
      <c r="F2" s="329" t="s">
        <v>133</v>
      </c>
      <c r="G2" s="330" t="s">
        <v>134</v>
      </c>
      <c r="H2" s="329" t="s">
        <v>135</v>
      </c>
      <c r="I2" s="329" t="s">
        <v>136</v>
      </c>
      <c r="J2" s="329" t="s">
        <v>137</v>
      </c>
      <c r="K2" s="329" t="s">
        <v>138</v>
      </c>
      <c r="L2" s="330" t="s">
        <v>139</v>
      </c>
      <c r="M2" s="329" t="s">
        <v>140</v>
      </c>
      <c r="N2" s="329" t="s">
        <v>12</v>
      </c>
      <c r="O2" s="329" t="s">
        <v>141</v>
      </c>
      <c r="P2" s="329" t="s">
        <v>142</v>
      </c>
      <c r="Q2" s="329" t="s">
        <v>143</v>
      </c>
      <c r="R2" s="330" t="s">
        <v>144</v>
      </c>
      <c r="S2" s="329" t="s">
        <v>145</v>
      </c>
      <c r="T2" s="329" t="s">
        <v>146</v>
      </c>
      <c r="U2" s="329" t="s">
        <v>147</v>
      </c>
      <c r="V2" s="329" t="s">
        <v>148</v>
      </c>
      <c r="W2" s="329" t="s">
        <v>149</v>
      </c>
      <c r="X2" s="329" t="s">
        <v>150</v>
      </c>
      <c r="Y2" s="329" t="s">
        <v>151</v>
      </c>
      <c r="Z2" s="330" t="s">
        <v>22</v>
      </c>
      <c r="AA2" s="329" t="s">
        <v>152</v>
      </c>
      <c r="AB2" s="329" t="s">
        <v>153</v>
      </c>
      <c r="AC2" s="329" t="s">
        <v>154</v>
      </c>
      <c r="AD2" s="330" t="s">
        <v>13</v>
      </c>
      <c r="AE2" s="329" t="s">
        <v>155</v>
      </c>
      <c r="AF2" s="329" t="s">
        <v>156</v>
      </c>
      <c r="AG2" s="329" t="s">
        <v>157</v>
      </c>
      <c r="AH2" s="330" t="s">
        <v>14</v>
      </c>
      <c r="AI2" s="329" t="s">
        <v>158</v>
      </c>
      <c r="AJ2" s="329" t="s">
        <v>159</v>
      </c>
      <c r="AK2" s="329" t="s">
        <v>160</v>
      </c>
      <c r="AL2" s="330" t="s">
        <v>15</v>
      </c>
      <c r="AM2" s="329" t="s">
        <v>161</v>
      </c>
      <c r="AN2" s="329" t="s">
        <v>162</v>
      </c>
      <c r="AO2" s="329" t="s">
        <v>163</v>
      </c>
      <c r="AP2" s="329" t="s">
        <v>164</v>
      </c>
      <c r="AQ2" s="329" t="s">
        <v>165</v>
      </c>
      <c r="AR2" s="330" t="s">
        <v>16</v>
      </c>
      <c r="AS2" s="329" t="s">
        <v>166</v>
      </c>
      <c r="AT2" s="329" t="s">
        <v>167</v>
      </c>
      <c r="AU2" s="330" t="s">
        <v>168</v>
      </c>
      <c r="AV2" s="329" t="s">
        <v>169</v>
      </c>
      <c r="AW2" s="329" t="s">
        <v>170</v>
      </c>
      <c r="AX2" s="329" t="s">
        <v>171</v>
      </c>
      <c r="AY2" s="329" t="s">
        <v>172</v>
      </c>
      <c r="AZ2" s="329" t="s">
        <v>173</v>
      </c>
      <c r="BA2" s="330" t="s">
        <v>18</v>
      </c>
      <c r="BB2" s="329" t="s">
        <v>174</v>
      </c>
      <c r="BC2" s="329" t="s">
        <v>175</v>
      </c>
      <c r="BD2" s="329" t="s">
        <v>176</v>
      </c>
      <c r="BE2" s="329" t="s">
        <v>177</v>
      </c>
      <c r="BF2" s="330" t="s">
        <v>19</v>
      </c>
      <c r="BG2" s="329" t="s">
        <v>178</v>
      </c>
      <c r="BH2" s="329" t="s">
        <v>179</v>
      </c>
      <c r="BI2" s="329" t="s">
        <v>180</v>
      </c>
      <c r="BJ2" s="330" t="s">
        <v>20</v>
      </c>
      <c r="BK2" s="329" t="s">
        <v>181</v>
      </c>
      <c r="BL2" s="329" t="s">
        <v>182</v>
      </c>
      <c r="BM2" s="330" t="s">
        <v>21</v>
      </c>
    </row>
    <row r="3" spans="1:65" x14ac:dyDescent="0.3">
      <c r="A3" s="323">
        <v>12345</v>
      </c>
      <c r="B3" s="326">
        <v>11</v>
      </c>
      <c r="C3" s="326">
        <v>111</v>
      </c>
      <c r="D3" s="326" t="s">
        <v>25</v>
      </c>
      <c r="E3" s="326" t="s">
        <v>191</v>
      </c>
      <c r="F3" s="326">
        <v>1111</v>
      </c>
      <c r="G3" s="326" t="s">
        <v>193</v>
      </c>
      <c r="H3" s="326">
        <v>11111</v>
      </c>
      <c r="I3" s="326" t="s">
        <v>193</v>
      </c>
      <c r="J3" s="326">
        <v>43914</v>
      </c>
      <c r="K3" s="326">
        <v>43914</v>
      </c>
      <c r="L3" s="326">
        <v>25</v>
      </c>
      <c r="M3" s="326">
        <v>1</v>
      </c>
      <c r="N3" s="327">
        <v>0.96499999999999997</v>
      </c>
      <c r="O3" s="327">
        <v>0</v>
      </c>
      <c r="P3" s="327">
        <v>0</v>
      </c>
      <c r="Q3" s="327" t="s">
        <v>185</v>
      </c>
      <c r="R3" s="327">
        <v>12345</v>
      </c>
      <c r="S3" s="327" t="s">
        <v>187</v>
      </c>
      <c r="T3" s="327">
        <v>25.5</v>
      </c>
      <c r="U3" s="327">
        <v>29</v>
      </c>
      <c r="V3" s="327" t="s">
        <v>188</v>
      </c>
      <c r="W3" s="327" t="s">
        <v>188</v>
      </c>
      <c r="X3" s="327" t="s">
        <v>188</v>
      </c>
      <c r="Y3" s="327" t="s">
        <v>188</v>
      </c>
      <c r="Z3" s="327" t="s">
        <v>189</v>
      </c>
      <c r="AA3" s="327" t="s">
        <v>188</v>
      </c>
      <c r="AB3" s="327" t="s">
        <v>188</v>
      </c>
      <c r="AC3" s="327" t="s">
        <v>188</v>
      </c>
      <c r="AD3" s="327" t="s">
        <v>189</v>
      </c>
      <c r="AE3" s="327" t="s">
        <v>188</v>
      </c>
      <c r="AF3" s="327" t="s">
        <v>188</v>
      </c>
      <c r="AG3" s="327" t="s">
        <v>188</v>
      </c>
      <c r="AH3" s="327" t="s">
        <v>189</v>
      </c>
      <c r="AI3" s="327" t="s">
        <v>188</v>
      </c>
      <c r="AJ3" s="327" t="s">
        <v>188</v>
      </c>
      <c r="AK3" s="327" t="s">
        <v>188</v>
      </c>
      <c r="AL3" s="327" t="s">
        <v>189</v>
      </c>
      <c r="AM3" s="327" t="s">
        <v>188</v>
      </c>
      <c r="AN3" s="327" t="s">
        <v>188</v>
      </c>
      <c r="AO3" s="327" t="s">
        <v>188</v>
      </c>
      <c r="AP3" s="327" t="s">
        <v>188</v>
      </c>
      <c r="AQ3" s="327" t="s">
        <v>188</v>
      </c>
      <c r="AR3" s="327" t="s">
        <v>189</v>
      </c>
      <c r="AS3" s="327" t="s">
        <v>188</v>
      </c>
      <c r="AT3" s="327" t="s">
        <v>188</v>
      </c>
      <c r="AU3" s="327" t="s">
        <v>189</v>
      </c>
      <c r="AV3" s="327" t="s">
        <v>188</v>
      </c>
      <c r="AW3" s="327" t="s">
        <v>188</v>
      </c>
      <c r="AX3" s="327" t="s">
        <v>188</v>
      </c>
      <c r="AY3" s="327" t="s">
        <v>188</v>
      </c>
      <c r="AZ3" s="327" t="s">
        <v>188</v>
      </c>
      <c r="BA3" s="327" t="s">
        <v>189</v>
      </c>
      <c r="BB3" s="327" t="s">
        <v>188</v>
      </c>
      <c r="BC3" s="327" t="s">
        <v>188</v>
      </c>
      <c r="BD3" s="327" t="s">
        <v>188</v>
      </c>
      <c r="BE3" s="327" t="s">
        <v>188</v>
      </c>
      <c r="BF3" s="327" t="s">
        <v>189</v>
      </c>
      <c r="BG3" s="327" t="s">
        <v>188</v>
      </c>
      <c r="BH3" s="327" t="s">
        <v>188</v>
      </c>
      <c r="BI3" s="327" t="s">
        <v>188</v>
      </c>
      <c r="BJ3" s="327" t="s">
        <v>189</v>
      </c>
      <c r="BK3" s="327" t="s">
        <v>188</v>
      </c>
      <c r="BL3" s="327" t="s">
        <v>188</v>
      </c>
      <c r="BM3" s="327" t="s">
        <v>189</v>
      </c>
    </row>
    <row r="4" spans="1:65" x14ac:dyDescent="0.3">
      <c r="A4" s="323">
        <v>12346</v>
      </c>
      <c r="B4" s="326">
        <v>12</v>
      </c>
      <c r="C4" s="326">
        <v>112</v>
      </c>
      <c r="D4" s="326" t="s">
        <v>237</v>
      </c>
      <c r="E4" s="326" t="s">
        <v>191</v>
      </c>
      <c r="F4" s="326">
        <v>1112</v>
      </c>
      <c r="G4" s="326" t="s">
        <v>194</v>
      </c>
      <c r="H4" s="326">
        <v>11112</v>
      </c>
      <c r="I4" s="326" t="s">
        <v>194</v>
      </c>
      <c r="J4" s="326">
        <v>43914</v>
      </c>
      <c r="K4" s="326">
        <v>43914</v>
      </c>
      <c r="L4" s="326">
        <v>45</v>
      </c>
      <c r="M4" s="326">
        <v>1</v>
      </c>
      <c r="N4" s="327">
        <v>0.86499999999999999</v>
      </c>
      <c r="O4" s="327">
        <v>0</v>
      </c>
      <c r="P4" s="327">
        <v>0</v>
      </c>
      <c r="Q4" s="327" t="s">
        <v>186</v>
      </c>
      <c r="R4" s="327">
        <v>12346</v>
      </c>
      <c r="S4" s="327" t="s">
        <v>187</v>
      </c>
      <c r="T4" s="327">
        <v>25.5</v>
      </c>
      <c r="U4" s="327">
        <v>29</v>
      </c>
      <c r="V4" s="327" t="s">
        <v>190</v>
      </c>
      <c r="W4" s="327" t="s">
        <v>190</v>
      </c>
      <c r="X4" s="327" t="s">
        <v>188</v>
      </c>
      <c r="Y4" s="327" t="s">
        <v>188</v>
      </c>
      <c r="Z4" s="327" t="s">
        <v>28</v>
      </c>
      <c r="AA4" s="327" t="s">
        <v>190</v>
      </c>
      <c r="AB4" s="327" t="s">
        <v>188</v>
      </c>
      <c r="AC4" s="327" t="s">
        <v>188</v>
      </c>
      <c r="AD4" s="327" t="s">
        <v>28</v>
      </c>
      <c r="AE4" s="327" t="s">
        <v>190</v>
      </c>
      <c r="AF4" s="327" t="s">
        <v>188</v>
      </c>
      <c r="AG4" s="327" t="s">
        <v>188</v>
      </c>
      <c r="AH4" s="327" t="s">
        <v>28</v>
      </c>
      <c r="AI4" s="327" t="s">
        <v>190</v>
      </c>
      <c r="AJ4" s="327" t="s">
        <v>188</v>
      </c>
      <c r="AK4" s="327" t="s">
        <v>188</v>
      </c>
      <c r="AL4" s="327" t="s">
        <v>28</v>
      </c>
      <c r="AM4" s="327" t="s">
        <v>188</v>
      </c>
      <c r="AN4" s="327" t="s">
        <v>190</v>
      </c>
      <c r="AO4" s="327" t="s">
        <v>190</v>
      </c>
      <c r="AP4" s="327" t="s">
        <v>188</v>
      </c>
      <c r="AQ4" s="327" t="s">
        <v>188</v>
      </c>
      <c r="AR4" s="327" t="s">
        <v>28</v>
      </c>
      <c r="AS4" s="327" t="s">
        <v>188</v>
      </c>
      <c r="AT4" s="327" t="s">
        <v>190</v>
      </c>
      <c r="AU4" s="327" t="s">
        <v>28</v>
      </c>
      <c r="AV4" s="327" t="s">
        <v>188</v>
      </c>
      <c r="AW4" s="327" t="s">
        <v>188</v>
      </c>
      <c r="AX4" s="327" t="s">
        <v>190</v>
      </c>
      <c r="AY4" s="327" t="s">
        <v>190</v>
      </c>
      <c r="AZ4" s="327" t="s">
        <v>190</v>
      </c>
      <c r="BA4" s="327" t="s">
        <v>28</v>
      </c>
      <c r="BB4" s="327" t="s">
        <v>188</v>
      </c>
      <c r="BC4" s="327" t="s">
        <v>188</v>
      </c>
      <c r="BD4" s="327" t="s">
        <v>190</v>
      </c>
      <c r="BE4" s="327" t="s">
        <v>190</v>
      </c>
      <c r="BF4" s="327" t="s">
        <v>28</v>
      </c>
      <c r="BG4" s="327" t="s">
        <v>190</v>
      </c>
      <c r="BH4" s="327" t="s">
        <v>190</v>
      </c>
      <c r="BI4" s="327" t="s">
        <v>188</v>
      </c>
      <c r="BJ4" s="327" t="s">
        <v>28</v>
      </c>
      <c r="BK4" s="327" t="s">
        <v>190</v>
      </c>
      <c r="BL4" s="327" t="s">
        <v>188</v>
      </c>
      <c r="BM4" s="327" t="s">
        <v>28</v>
      </c>
    </row>
    <row r="5" spans="1:65" x14ac:dyDescent="0.3">
      <c r="A5" s="323">
        <v>12347</v>
      </c>
      <c r="B5" s="326">
        <v>13</v>
      </c>
      <c r="C5" s="326">
        <v>113</v>
      </c>
      <c r="D5" s="326" t="s">
        <v>238</v>
      </c>
      <c r="E5" s="326" t="s">
        <v>191</v>
      </c>
      <c r="F5" s="326">
        <v>1113</v>
      </c>
      <c r="G5" s="326" t="s">
        <v>195</v>
      </c>
      <c r="H5" s="326">
        <v>11113</v>
      </c>
      <c r="I5" s="326" t="s">
        <v>195</v>
      </c>
      <c r="J5" s="326">
        <v>43914</v>
      </c>
      <c r="K5" s="326">
        <v>43914</v>
      </c>
      <c r="L5" s="326">
        <v>29</v>
      </c>
      <c r="M5" s="326">
        <v>1</v>
      </c>
      <c r="N5" s="327">
        <v>0.86499999999999999</v>
      </c>
      <c r="O5" s="327">
        <v>0</v>
      </c>
      <c r="P5" s="327">
        <v>0</v>
      </c>
      <c r="Q5" s="327" t="s">
        <v>185</v>
      </c>
      <c r="R5" s="327">
        <v>12347</v>
      </c>
      <c r="S5" s="327" t="s">
        <v>187</v>
      </c>
      <c r="T5" s="327">
        <v>25.5</v>
      </c>
      <c r="U5" s="327">
        <v>29</v>
      </c>
      <c r="V5" s="327" t="s">
        <v>190</v>
      </c>
      <c r="W5" s="327" t="s">
        <v>190</v>
      </c>
      <c r="X5" s="327" t="s">
        <v>190</v>
      </c>
      <c r="Y5" s="327" t="s">
        <v>190</v>
      </c>
      <c r="Z5" s="327" t="s">
        <v>29</v>
      </c>
      <c r="AA5" s="327" t="s">
        <v>190</v>
      </c>
      <c r="AB5" s="327" t="s">
        <v>190</v>
      </c>
      <c r="AC5" s="327" t="s">
        <v>190</v>
      </c>
      <c r="AD5" s="327" t="s">
        <v>29</v>
      </c>
      <c r="AE5" s="327" t="s">
        <v>190</v>
      </c>
      <c r="AF5" s="327" t="s">
        <v>190</v>
      </c>
      <c r="AG5" s="327" t="s">
        <v>190</v>
      </c>
      <c r="AH5" s="327" t="s">
        <v>29</v>
      </c>
      <c r="AI5" s="327" t="s">
        <v>190</v>
      </c>
      <c r="AJ5" s="327" t="s">
        <v>190</v>
      </c>
      <c r="AK5" s="327" t="s">
        <v>190</v>
      </c>
      <c r="AL5" s="327" t="s">
        <v>29</v>
      </c>
      <c r="AM5" s="327" t="s">
        <v>190</v>
      </c>
      <c r="AN5" s="327" t="s">
        <v>190</v>
      </c>
      <c r="AO5" s="327" t="s">
        <v>190</v>
      </c>
      <c r="AP5" s="327" t="s">
        <v>190</v>
      </c>
      <c r="AQ5" s="327" t="s">
        <v>190</v>
      </c>
      <c r="AR5" s="327" t="s">
        <v>29</v>
      </c>
      <c r="AS5" s="327" t="s">
        <v>190</v>
      </c>
      <c r="AT5" s="327" t="s">
        <v>190</v>
      </c>
      <c r="AU5" s="327" t="s">
        <v>29</v>
      </c>
      <c r="AV5" s="327" t="s">
        <v>190</v>
      </c>
      <c r="AW5" s="327" t="s">
        <v>190</v>
      </c>
      <c r="AX5" s="327" t="s">
        <v>190</v>
      </c>
      <c r="AY5" s="327" t="s">
        <v>190</v>
      </c>
      <c r="AZ5" s="327" t="s">
        <v>190</v>
      </c>
      <c r="BA5" s="327" t="s">
        <v>29</v>
      </c>
      <c r="BB5" s="327" t="s">
        <v>190</v>
      </c>
      <c r="BC5" s="327" t="s">
        <v>190</v>
      </c>
      <c r="BD5" s="327" t="s">
        <v>190</v>
      </c>
      <c r="BE5" s="327" t="s">
        <v>190</v>
      </c>
      <c r="BF5" s="327" t="s">
        <v>29</v>
      </c>
      <c r="BG5" s="327" t="s">
        <v>190</v>
      </c>
      <c r="BH5" s="327" t="s">
        <v>190</v>
      </c>
      <c r="BI5" s="327" t="s">
        <v>190</v>
      </c>
      <c r="BJ5" s="327" t="s">
        <v>29</v>
      </c>
      <c r="BK5" s="327" t="s">
        <v>190</v>
      </c>
      <c r="BL5" s="327" t="s">
        <v>190</v>
      </c>
      <c r="BM5" s="327" t="s">
        <v>29</v>
      </c>
    </row>
    <row r="6" spans="1:65" x14ac:dyDescent="0.3">
      <c r="A6" s="323">
        <v>12348</v>
      </c>
      <c r="B6" s="326">
        <v>14</v>
      </c>
      <c r="C6" s="326">
        <v>114</v>
      </c>
      <c r="D6" s="326" t="s">
        <v>239</v>
      </c>
      <c r="E6" s="326" t="s">
        <v>191</v>
      </c>
      <c r="F6" s="326">
        <v>1114</v>
      </c>
      <c r="G6" s="326" t="s">
        <v>196</v>
      </c>
      <c r="H6" s="326">
        <v>11114</v>
      </c>
      <c r="I6" s="326" t="s">
        <v>196</v>
      </c>
      <c r="J6" s="326">
        <v>43914</v>
      </c>
      <c r="K6" s="326">
        <v>43914</v>
      </c>
      <c r="L6" s="326">
        <v>17</v>
      </c>
      <c r="M6" s="326">
        <v>1</v>
      </c>
      <c r="N6" s="327">
        <v>0.96499999999999997</v>
      </c>
      <c r="O6" s="327">
        <v>0</v>
      </c>
      <c r="P6" s="327">
        <v>0</v>
      </c>
      <c r="Q6" s="327" t="s">
        <v>185</v>
      </c>
      <c r="R6" s="327">
        <v>12348</v>
      </c>
      <c r="S6" s="327" t="s">
        <v>187</v>
      </c>
      <c r="T6" s="327">
        <v>25.5</v>
      </c>
      <c r="U6" s="327">
        <v>29</v>
      </c>
      <c r="V6" s="327" t="s">
        <v>188</v>
      </c>
      <c r="W6" s="327" t="s">
        <v>188</v>
      </c>
      <c r="X6" s="327" t="s">
        <v>188</v>
      </c>
      <c r="Y6" s="327" t="s">
        <v>188</v>
      </c>
      <c r="Z6" s="327" t="s">
        <v>189</v>
      </c>
      <c r="AA6" s="327" t="s">
        <v>188</v>
      </c>
      <c r="AB6" s="327" t="s">
        <v>188</v>
      </c>
      <c r="AC6" s="327" t="s">
        <v>188</v>
      </c>
      <c r="AD6" s="327" t="s">
        <v>189</v>
      </c>
      <c r="AE6" s="327" t="s">
        <v>188</v>
      </c>
      <c r="AF6" s="327" t="s">
        <v>188</v>
      </c>
      <c r="AG6" s="327" t="s">
        <v>188</v>
      </c>
      <c r="AH6" s="327" t="s">
        <v>189</v>
      </c>
      <c r="AI6" s="327" t="s">
        <v>188</v>
      </c>
      <c r="AJ6" s="327" t="s">
        <v>188</v>
      </c>
      <c r="AK6" s="327" t="s">
        <v>188</v>
      </c>
      <c r="AL6" s="327" t="s">
        <v>189</v>
      </c>
      <c r="AM6" s="327" t="s">
        <v>188</v>
      </c>
      <c r="AN6" s="327" t="s">
        <v>188</v>
      </c>
      <c r="AO6" s="327" t="s">
        <v>188</v>
      </c>
      <c r="AP6" s="327" t="s">
        <v>188</v>
      </c>
      <c r="AQ6" s="327" t="s">
        <v>188</v>
      </c>
      <c r="AR6" s="327" t="s">
        <v>189</v>
      </c>
      <c r="AS6" s="327" t="s">
        <v>188</v>
      </c>
      <c r="AT6" s="327" t="s">
        <v>188</v>
      </c>
      <c r="AU6" s="327" t="s">
        <v>189</v>
      </c>
      <c r="AV6" s="327" t="s">
        <v>188</v>
      </c>
      <c r="AW6" s="327" t="s">
        <v>188</v>
      </c>
      <c r="AX6" s="327" t="s">
        <v>188</v>
      </c>
      <c r="AY6" s="327" t="s">
        <v>188</v>
      </c>
      <c r="AZ6" s="327" t="s">
        <v>188</v>
      </c>
      <c r="BA6" s="327" t="s">
        <v>189</v>
      </c>
      <c r="BB6" s="327" t="s">
        <v>188</v>
      </c>
      <c r="BC6" s="327" t="s">
        <v>188</v>
      </c>
      <c r="BD6" s="327" t="s">
        <v>188</v>
      </c>
      <c r="BE6" s="327" t="s">
        <v>188</v>
      </c>
      <c r="BF6" s="327" t="s">
        <v>189</v>
      </c>
      <c r="BG6" s="327" t="s">
        <v>188</v>
      </c>
      <c r="BH6" s="327" t="s">
        <v>188</v>
      </c>
      <c r="BI6" s="327" t="s">
        <v>188</v>
      </c>
      <c r="BJ6" s="327" t="s">
        <v>189</v>
      </c>
      <c r="BK6" s="327" t="s">
        <v>188</v>
      </c>
      <c r="BL6" s="327" t="s">
        <v>188</v>
      </c>
      <c r="BM6" s="327" t="s">
        <v>189</v>
      </c>
    </row>
    <row r="7" spans="1:65" x14ac:dyDescent="0.3">
      <c r="A7" s="323">
        <v>12349</v>
      </c>
      <c r="B7" s="326">
        <v>15</v>
      </c>
      <c r="C7" s="326">
        <v>115</v>
      </c>
      <c r="D7" s="326" t="s">
        <v>240</v>
      </c>
      <c r="E7" s="326" t="s">
        <v>191</v>
      </c>
      <c r="F7" s="326">
        <v>1115</v>
      </c>
      <c r="G7" s="326" t="s">
        <v>197</v>
      </c>
      <c r="H7" s="326">
        <v>11115</v>
      </c>
      <c r="I7" s="326" t="s">
        <v>197</v>
      </c>
      <c r="J7" s="326">
        <v>43914</v>
      </c>
      <c r="K7" s="326">
        <v>43914</v>
      </c>
      <c r="L7" s="326">
        <v>84</v>
      </c>
      <c r="M7" s="326">
        <v>1</v>
      </c>
      <c r="N7" s="327">
        <v>0.96499999999999997</v>
      </c>
      <c r="O7" s="327">
        <v>0</v>
      </c>
      <c r="P7" s="327">
        <v>0</v>
      </c>
      <c r="Q7" s="327" t="s">
        <v>185</v>
      </c>
      <c r="R7" s="327">
        <v>12349</v>
      </c>
      <c r="S7" s="327" t="s">
        <v>187</v>
      </c>
      <c r="T7" s="327">
        <v>25.5</v>
      </c>
      <c r="U7" s="327">
        <v>29</v>
      </c>
      <c r="V7" s="327" t="s">
        <v>188</v>
      </c>
      <c r="W7" s="327" t="s">
        <v>188</v>
      </c>
      <c r="X7" s="327" t="s">
        <v>188</v>
      </c>
      <c r="Y7" s="327" t="s">
        <v>188</v>
      </c>
      <c r="Z7" s="327" t="s">
        <v>189</v>
      </c>
      <c r="AA7" s="327" t="s">
        <v>188</v>
      </c>
      <c r="AB7" s="327" t="s">
        <v>188</v>
      </c>
      <c r="AC7" s="327" t="s">
        <v>188</v>
      </c>
      <c r="AD7" s="327" t="s">
        <v>189</v>
      </c>
      <c r="AE7" s="327" t="s">
        <v>188</v>
      </c>
      <c r="AF7" s="327" t="s">
        <v>188</v>
      </c>
      <c r="AG7" s="327" t="s">
        <v>188</v>
      </c>
      <c r="AH7" s="327" t="s">
        <v>189</v>
      </c>
      <c r="AI7" s="327" t="s">
        <v>188</v>
      </c>
      <c r="AJ7" s="327" t="s">
        <v>188</v>
      </c>
      <c r="AK7" s="327" t="s">
        <v>188</v>
      </c>
      <c r="AL7" s="327" t="s">
        <v>189</v>
      </c>
      <c r="AM7" s="327" t="s">
        <v>188</v>
      </c>
      <c r="AN7" s="327" t="s">
        <v>188</v>
      </c>
      <c r="AO7" s="327" t="s">
        <v>188</v>
      </c>
      <c r="AP7" s="327" t="s">
        <v>188</v>
      </c>
      <c r="AQ7" s="327" t="s">
        <v>188</v>
      </c>
      <c r="AR7" s="327" t="s">
        <v>189</v>
      </c>
      <c r="AS7" s="327" t="s">
        <v>188</v>
      </c>
      <c r="AT7" s="327" t="s">
        <v>188</v>
      </c>
      <c r="AU7" s="327" t="s">
        <v>189</v>
      </c>
      <c r="AV7" s="327" t="s">
        <v>188</v>
      </c>
      <c r="AW7" s="327" t="s">
        <v>188</v>
      </c>
      <c r="AX7" s="327" t="s">
        <v>188</v>
      </c>
      <c r="AY7" s="327" t="s">
        <v>188</v>
      </c>
      <c r="AZ7" s="327" t="s">
        <v>188</v>
      </c>
      <c r="BA7" s="327" t="s">
        <v>189</v>
      </c>
      <c r="BB7" s="327" t="s">
        <v>188</v>
      </c>
      <c r="BC7" s="327" t="s">
        <v>188</v>
      </c>
      <c r="BD7" s="327" t="s">
        <v>188</v>
      </c>
      <c r="BE7" s="327" t="s">
        <v>188</v>
      </c>
      <c r="BF7" s="327" t="s">
        <v>189</v>
      </c>
      <c r="BG7" s="327" t="s">
        <v>188</v>
      </c>
      <c r="BH7" s="327" t="s">
        <v>188</v>
      </c>
      <c r="BI7" s="327" t="s">
        <v>188</v>
      </c>
      <c r="BJ7" s="327" t="s">
        <v>189</v>
      </c>
      <c r="BK7" s="327" t="s">
        <v>188</v>
      </c>
      <c r="BL7" s="327" t="s">
        <v>188</v>
      </c>
      <c r="BM7" s="327" t="s">
        <v>189</v>
      </c>
    </row>
    <row r="8" spans="1:65" x14ac:dyDescent="0.3">
      <c r="A8" s="323">
        <v>12350</v>
      </c>
      <c r="B8" s="326">
        <v>16</v>
      </c>
      <c r="C8" s="326">
        <v>116</v>
      </c>
      <c r="D8" s="326" t="s">
        <v>241</v>
      </c>
      <c r="E8" s="326" t="s">
        <v>191</v>
      </c>
      <c r="F8" s="326">
        <v>1116</v>
      </c>
      <c r="G8" s="326" t="s">
        <v>198</v>
      </c>
      <c r="H8" s="326">
        <v>11116</v>
      </c>
      <c r="I8" s="326" t="s">
        <v>198</v>
      </c>
      <c r="J8" s="326">
        <v>43914</v>
      </c>
      <c r="K8" s="326">
        <v>43914</v>
      </c>
      <c r="L8" s="326">
        <v>29</v>
      </c>
      <c r="M8" s="326">
        <v>1</v>
      </c>
      <c r="N8" s="327">
        <v>0.95499999999999996</v>
      </c>
      <c r="O8" s="327">
        <v>0</v>
      </c>
      <c r="P8" s="327">
        <v>0</v>
      </c>
      <c r="Q8" s="327" t="s">
        <v>185</v>
      </c>
      <c r="R8" s="327">
        <v>12350</v>
      </c>
      <c r="S8" s="327" t="s">
        <v>187</v>
      </c>
      <c r="T8" s="327">
        <v>25.5</v>
      </c>
      <c r="U8" s="327">
        <v>29</v>
      </c>
      <c r="V8" s="327" t="s">
        <v>188</v>
      </c>
      <c r="W8" s="327" t="s">
        <v>188</v>
      </c>
      <c r="X8" s="327" t="s">
        <v>188</v>
      </c>
      <c r="Y8" s="327" t="s">
        <v>188</v>
      </c>
      <c r="Z8" s="327" t="s">
        <v>189</v>
      </c>
      <c r="AA8" s="327" t="s">
        <v>188</v>
      </c>
      <c r="AB8" s="327" t="s">
        <v>188</v>
      </c>
      <c r="AC8" s="327" t="s">
        <v>188</v>
      </c>
      <c r="AD8" s="327" t="s">
        <v>189</v>
      </c>
      <c r="AE8" s="327" t="s">
        <v>188</v>
      </c>
      <c r="AF8" s="327" t="s">
        <v>188</v>
      </c>
      <c r="AG8" s="327" t="s">
        <v>188</v>
      </c>
      <c r="AH8" s="327" t="s">
        <v>189</v>
      </c>
      <c r="AI8" s="327" t="s">
        <v>188</v>
      </c>
      <c r="AJ8" s="327" t="s">
        <v>188</v>
      </c>
      <c r="AK8" s="327" t="s">
        <v>188</v>
      </c>
      <c r="AL8" s="327" t="s">
        <v>189</v>
      </c>
      <c r="AM8" s="327" t="s">
        <v>188</v>
      </c>
      <c r="AN8" s="327" t="s">
        <v>188</v>
      </c>
      <c r="AO8" s="327" t="s">
        <v>188</v>
      </c>
      <c r="AP8" s="327" t="s">
        <v>188</v>
      </c>
      <c r="AQ8" s="327" t="s">
        <v>188</v>
      </c>
      <c r="AR8" s="327" t="s">
        <v>189</v>
      </c>
      <c r="AS8" s="327" t="s">
        <v>188</v>
      </c>
      <c r="AT8" s="327" t="s">
        <v>188</v>
      </c>
      <c r="AU8" s="327" t="s">
        <v>189</v>
      </c>
      <c r="AV8" s="327" t="s">
        <v>188</v>
      </c>
      <c r="AW8" s="327" t="s">
        <v>188</v>
      </c>
      <c r="AX8" s="327" t="s">
        <v>188</v>
      </c>
      <c r="AY8" s="327" t="s">
        <v>188</v>
      </c>
      <c r="AZ8" s="327" t="s">
        <v>188</v>
      </c>
      <c r="BA8" s="327" t="s">
        <v>189</v>
      </c>
      <c r="BB8" s="327" t="s">
        <v>188</v>
      </c>
      <c r="BC8" s="327" t="s">
        <v>188</v>
      </c>
      <c r="BD8" s="327" t="s">
        <v>188</v>
      </c>
      <c r="BE8" s="327" t="s">
        <v>188</v>
      </c>
      <c r="BF8" s="327" t="s">
        <v>189</v>
      </c>
      <c r="BG8" s="327" t="s">
        <v>188</v>
      </c>
      <c r="BH8" s="327" t="s">
        <v>188</v>
      </c>
      <c r="BI8" s="327" t="s">
        <v>188</v>
      </c>
      <c r="BJ8" s="327" t="s">
        <v>189</v>
      </c>
      <c r="BK8" s="327" t="s">
        <v>188</v>
      </c>
      <c r="BL8" s="327" t="s">
        <v>188</v>
      </c>
      <c r="BM8" s="327" t="s">
        <v>189</v>
      </c>
    </row>
    <row r="9" spans="1:65" x14ac:dyDescent="0.3">
      <c r="A9" s="323">
        <v>12351</v>
      </c>
      <c r="B9" s="326">
        <v>17</v>
      </c>
      <c r="C9" s="326">
        <v>117</v>
      </c>
      <c r="D9" s="326" t="s">
        <v>242</v>
      </c>
      <c r="E9" s="326" t="s">
        <v>191</v>
      </c>
      <c r="F9" s="326">
        <v>1117</v>
      </c>
      <c r="G9" s="326" t="s">
        <v>199</v>
      </c>
      <c r="H9" s="326">
        <v>11117</v>
      </c>
      <c r="I9" s="326" t="s">
        <v>199</v>
      </c>
      <c r="J9" s="326">
        <v>43914</v>
      </c>
      <c r="K9" s="326">
        <v>43914</v>
      </c>
      <c r="L9" s="326">
        <v>22</v>
      </c>
      <c r="M9" s="326">
        <v>1</v>
      </c>
      <c r="N9" s="327">
        <v>0.96499999999999997</v>
      </c>
      <c r="O9" s="327">
        <v>0</v>
      </c>
      <c r="P9" s="327">
        <v>0</v>
      </c>
      <c r="Q9" s="327" t="s">
        <v>186</v>
      </c>
      <c r="R9" s="327">
        <v>12351</v>
      </c>
      <c r="S9" s="327" t="s">
        <v>187</v>
      </c>
      <c r="T9" s="327">
        <v>25.5</v>
      </c>
      <c r="U9" s="327">
        <v>29</v>
      </c>
      <c r="V9" s="327" t="s">
        <v>190</v>
      </c>
      <c r="W9" s="327" t="s">
        <v>190</v>
      </c>
      <c r="X9" s="327" t="s">
        <v>188</v>
      </c>
      <c r="Y9" s="327" t="s">
        <v>188</v>
      </c>
      <c r="Z9" s="327" t="s">
        <v>28</v>
      </c>
      <c r="AA9" s="327" t="s">
        <v>190</v>
      </c>
      <c r="AB9" s="327" t="s">
        <v>188</v>
      </c>
      <c r="AC9" s="327" t="s">
        <v>188</v>
      </c>
      <c r="AD9" s="327" t="s">
        <v>28</v>
      </c>
      <c r="AE9" s="327" t="s">
        <v>190</v>
      </c>
      <c r="AF9" s="327" t="s">
        <v>188</v>
      </c>
      <c r="AG9" s="327" t="s">
        <v>188</v>
      </c>
      <c r="AH9" s="327" t="s">
        <v>28</v>
      </c>
      <c r="AI9" s="327" t="s">
        <v>190</v>
      </c>
      <c r="AJ9" s="327" t="s">
        <v>188</v>
      </c>
      <c r="AK9" s="327" t="s">
        <v>188</v>
      </c>
      <c r="AL9" s="327" t="s">
        <v>28</v>
      </c>
      <c r="AM9" s="327" t="s">
        <v>188</v>
      </c>
      <c r="AN9" s="327" t="s">
        <v>190</v>
      </c>
      <c r="AO9" s="327" t="s">
        <v>190</v>
      </c>
      <c r="AP9" s="327" t="s">
        <v>188</v>
      </c>
      <c r="AQ9" s="327" t="s">
        <v>188</v>
      </c>
      <c r="AR9" s="327" t="s">
        <v>28</v>
      </c>
      <c r="AS9" s="327" t="s">
        <v>188</v>
      </c>
      <c r="AT9" s="327" t="s">
        <v>190</v>
      </c>
      <c r="AU9" s="327" t="s">
        <v>28</v>
      </c>
      <c r="AV9" s="327" t="s">
        <v>188</v>
      </c>
      <c r="AW9" s="327" t="s">
        <v>188</v>
      </c>
      <c r="AX9" s="327" t="s">
        <v>190</v>
      </c>
      <c r="AY9" s="327" t="s">
        <v>190</v>
      </c>
      <c r="AZ9" s="327" t="s">
        <v>190</v>
      </c>
      <c r="BA9" s="327" t="s">
        <v>28</v>
      </c>
      <c r="BB9" s="327" t="s">
        <v>188</v>
      </c>
      <c r="BC9" s="327" t="s">
        <v>188</v>
      </c>
      <c r="BD9" s="327" t="s">
        <v>190</v>
      </c>
      <c r="BE9" s="327" t="s">
        <v>190</v>
      </c>
      <c r="BF9" s="327" t="s">
        <v>28</v>
      </c>
      <c r="BG9" s="327" t="s">
        <v>190</v>
      </c>
      <c r="BH9" s="327" t="s">
        <v>190</v>
      </c>
      <c r="BI9" s="327" t="s">
        <v>188</v>
      </c>
      <c r="BJ9" s="327" t="s">
        <v>28</v>
      </c>
      <c r="BK9" s="327" t="s">
        <v>190</v>
      </c>
      <c r="BL9" s="327" t="s">
        <v>188</v>
      </c>
      <c r="BM9" s="327" t="s">
        <v>28</v>
      </c>
    </row>
    <row r="10" spans="1:65" x14ac:dyDescent="0.3">
      <c r="A10" s="323">
        <v>12352</v>
      </c>
      <c r="B10" s="326">
        <v>18</v>
      </c>
      <c r="C10" s="326">
        <v>118</v>
      </c>
      <c r="D10" s="326" t="s">
        <v>243</v>
      </c>
      <c r="E10" s="326" t="s">
        <v>191</v>
      </c>
      <c r="F10" s="326">
        <v>1118</v>
      </c>
      <c r="G10" s="326" t="s">
        <v>200</v>
      </c>
      <c r="H10" s="326">
        <v>11118</v>
      </c>
      <c r="I10" s="326" t="s">
        <v>200</v>
      </c>
      <c r="J10" s="326">
        <v>43914</v>
      </c>
      <c r="K10" s="326">
        <v>43914</v>
      </c>
      <c r="L10" s="326">
        <v>31</v>
      </c>
      <c r="M10" s="326">
        <v>1</v>
      </c>
      <c r="N10" s="327">
        <v>0.97499999999999998</v>
      </c>
      <c r="O10" s="327">
        <v>0</v>
      </c>
      <c r="P10" s="327">
        <v>0</v>
      </c>
      <c r="Q10" s="327" t="s">
        <v>185</v>
      </c>
      <c r="R10" s="327">
        <v>12352</v>
      </c>
      <c r="S10" s="327" t="s">
        <v>187</v>
      </c>
      <c r="T10" s="327">
        <v>25.5</v>
      </c>
      <c r="U10" s="327">
        <v>29</v>
      </c>
      <c r="V10" s="327" t="s">
        <v>190</v>
      </c>
      <c r="W10" s="327" t="s">
        <v>190</v>
      </c>
      <c r="X10" s="327" t="s">
        <v>190</v>
      </c>
      <c r="Y10" s="327" t="s">
        <v>190</v>
      </c>
      <c r="Z10" s="327" t="s">
        <v>29</v>
      </c>
      <c r="AA10" s="327" t="s">
        <v>190</v>
      </c>
      <c r="AB10" s="327" t="s">
        <v>190</v>
      </c>
      <c r="AC10" s="327" t="s">
        <v>190</v>
      </c>
      <c r="AD10" s="327" t="s">
        <v>29</v>
      </c>
      <c r="AE10" s="327" t="s">
        <v>190</v>
      </c>
      <c r="AF10" s="327" t="s">
        <v>190</v>
      </c>
      <c r="AG10" s="327" t="s">
        <v>190</v>
      </c>
      <c r="AH10" s="327" t="s">
        <v>29</v>
      </c>
      <c r="AI10" s="327" t="s">
        <v>190</v>
      </c>
      <c r="AJ10" s="327" t="s">
        <v>190</v>
      </c>
      <c r="AK10" s="327" t="s">
        <v>190</v>
      </c>
      <c r="AL10" s="327" t="s">
        <v>29</v>
      </c>
      <c r="AM10" s="327" t="s">
        <v>190</v>
      </c>
      <c r="AN10" s="327" t="s">
        <v>190</v>
      </c>
      <c r="AO10" s="327" t="s">
        <v>190</v>
      </c>
      <c r="AP10" s="327" t="s">
        <v>190</v>
      </c>
      <c r="AQ10" s="327" t="s">
        <v>190</v>
      </c>
      <c r="AR10" s="327" t="s">
        <v>29</v>
      </c>
      <c r="AS10" s="327" t="s">
        <v>190</v>
      </c>
      <c r="AT10" s="327" t="s">
        <v>190</v>
      </c>
      <c r="AU10" s="327" t="s">
        <v>29</v>
      </c>
      <c r="AV10" s="327" t="s">
        <v>190</v>
      </c>
      <c r="AW10" s="327" t="s">
        <v>190</v>
      </c>
      <c r="AX10" s="327" t="s">
        <v>190</v>
      </c>
      <c r="AY10" s="327" t="s">
        <v>190</v>
      </c>
      <c r="AZ10" s="327" t="s">
        <v>190</v>
      </c>
      <c r="BA10" s="327" t="s">
        <v>29</v>
      </c>
      <c r="BB10" s="327" t="s">
        <v>190</v>
      </c>
      <c r="BC10" s="327" t="s">
        <v>190</v>
      </c>
      <c r="BD10" s="327" t="s">
        <v>190</v>
      </c>
      <c r="BE10" s="327" t="s">
        <v>190</v>
      </c>
      <c r="BF10" s="327" t="s">
        <v>29</v>
      </c>
      <c r="BG10" s="327" t="s">
        <v>190</v>
      </c>
      <c r="BH10" s="327" t="s">
        <v>190</v>
      </c>
      <c r="BI10" s="327" t="s">
        <v>190</v>
      </c>
      <c r="BJ10" s="327" t="s">
        <v>29</v>
      </c>
      <c r="BK10" s="327" t="s">
        <v>190</v>
      </c>
      <c r="BL10" s="327" t="s">
        <v>190</v>
      </c>
      <c r="BM10" s="327" t="s">
        <v>29</v>
      </c>
    </row>
    <row r="11" spans="1:65" x14ac:dyDescent="0.3">
      <c r="A11" s="323">
        <v>12353</v>
      </c>
      <c r="B11" s="326">
        <v>19</v>
      </c>
      <c r="C11" s="326">
        <v>119</v>
      </c>
      <c r="D11" s="326" t="s">
        <v>244</v>
      </c>
      <c r="E11" s="326" t="s">
        <v>191</v>
      </c>
      <c r="F11" s="326">
        <v>1119</v>
      </c>
      <c r="G11" s="326" t="s">
        <v>201</v>
      </c>
      <c r="H11" s="326">
        <v>11119</v>
      </c>
      <c r="I11" s="326" t="s">
        <v>201</v>
      </c>
      <c r="J11" s="326">
        <v>43914</v>
      </c>
      <c r="K11" s="326">
        <v>43914</v>
      </c>
      <c r="L11" s="326">
        <v>31</v>
      </c>
      <c r="M11" s="326">
        <v>1</v>
      </c>
      <c r="N11" s="327">
        <v>0.98499999999999999</v>
      </c>
      <c r="O11" s="327">
        <v>0</v>
      </c>
      <c r="P11" s="327">
        <v>0</v>
      </c>
      <c r="Q11" s="327" t="s">
        <v>185</v>
      </c>
      <c r="R11" s="327">
        <v>12353</v>
      </c>
      <c r="S11" s="327" t="s">
        <v>187</v>
      </c>
      <c r="T11" s="327">
        <v>25.5</v>
      </c>
      <c r="U11" s="327">
        <v>29</v>
      </c>
      <c r="V11" s="327" t="s">
        <v>188</v>
      </c>
      <c r="W11" s="327" t="s">
        <v>188</v>
      </c>
      <c r="X11" s="327" t="s">
        <v>188</v>
      </c>
      <c r="Y11" s="327" t="s">
        <v>188</v>
      </c>
      <c r="Z11" s="327" t="s">
        <v>189</v>
      </c>
      <c r="AA11" s="327" t="s">
        <v>188</v>
      </c>
      <c r="AB11" s="327" t="s">
        <v>188</v>
      </c>
      <c r="AC11" s="327" t="s">
        <v>188</v>
      </c>
      <c r="AD11" s="327" t="s">
        <v>189</v>
      </c>
      <c r="AE11" s="327" t="s">
        <v>188</v>
      </c>
      <c r="AF11" s="327" t="s">
        <v>188</v>
      </c>
      <c r="AG11" s="327" t="s">
        <v>188</v>
      </c>
      <c r="AH11" s="327" t="s">
        <v>189</v>
      </c>
      <c r="AI11" s="327" t="s">
        <v>188</v>
      </c>
      <c r="AJ11" s="327" t="s">
        <v>188</v>
      </c>
      <c r="AK11" s="327" t="s">
        <v>188</v>
      </c>
      <c r="AL11" s="327" t="s">
        <v>189</v>
      </c>
      <c r="AM11" s="327" t="s">
        <v>188</v>
      </c>
      <c r="AN11" s="327" t="s">
        <v>188</v>
      </c>
      <c r="AO11" s="327" t="s">
        <v>188</v>
      </c>
      <c r="AP11" s="327" t="s">
        <v>188</v>
      </c>
      <c r="AQ11" s="327" t="s">
        <v>188</v>
      </c>
      <c r="AR11" s="327" t="s">
        <v>189</v>
      </c>
      <c r="AS11" s="327" t="s">
        <v>188</v>
      </c>
      <c r="AT11" s="327" t="s">
        <v>188</v>
      </c>
      <c r="AU11" s="327" t="s">
        <v>189</v>
      </c>
      <c r="AV11" s="327" t="s">
        <v>188</v>
      </c>
      <c r="AW11" s="327" t="s">
        <v>188</v>
      </c>
      <c r="AX11" s="327" t="s">
        <v>188</v>
      </c>
      <c r="AY11" s="327" t="s">
        <v>188</v>
      </c>
      <c r="AZ11" s="327" t="s">
        <v>188</v>
      </c>
      <c r="BA11" s="327" t="s">
        <v>189</v>
      </c>
      <c r="BB11" s="327" t="s">
        <v>188</v>
      </c>
      <c r="BC11" s="327" t="s">
        <v>188</v>
      </c>
      <c r="BD11" s="327" t="s">
        <v>188</v>
      </c>
      <c r="BE11" s="327" t="s">
        <v>188</v>
      </c>
      <c r="BF11" s="327" t="s">
        <v>189</v>
      </c>
      <c r="BG11" s="327" t="s">
        <v>188</v>
      </c>
      <c r="BH11" s="327" t="s">
        <v>188</v>
      </c>
      <c r="BI11" s="327" t="s">
        <v>188</v>
      </c>
      <c r="BJ11" s="327" t="s">
        <v>189</v>
      </c>
      <c r="BK11" s="327" t="s">
        <v>188</v>
      </c>
      <c r="BL11" s="327" t="s">
        <v>188</v>
      </c>
      <c r="BM11" s="327" t="s">
        <v>189</v>
      </c>
    </row>
    <row r="12" spans="1:65" x14ac:dyDescent="0.3">
      <c r="A12" s="323">
        <v>12354</v>
      </c>
      <c r="B12" s="326">
        <v>20</v>
      </c>
      <c r="C12" s="326">
        <v>120</v>
      </c>
      <c r="D12" s="326" t="s">
        <v>245</v>
      </c>
      <c r="E12" s="326" t="s">
        <v>191</v>
      </c>
      <c r="F12" s="326">
        <v>1120</v>
      </c>
      <c r="G12" s="326" t="s">
        <v>202</v>
      </c>
      <c r="H12" s="326">
        <v>11120</v>
      </c>
      <c r="I12" s="326" t="s">
        <v>202</v>
      </c>
      <c r="J12" s="326">
        <v>43914</v>
      </c>
      <c r="K12" s="326">
        <v>43914</v>
      </c>
      <c r="L12" s="326">
        <v>59</v>
      </c>
      <c r="M12" s="326">
        <v>1</v>
      </c>
      <c r="N12" s="327">
        <v>0.995</v>
      </c>
      <c r="O12" s="327">
        <v>0</v>
      </c>
      <c r="P12" s="327">
        <v>0</v>
      </c>
      <c r="Q12" s="327" t="s">
        <v>185</v>
      </c>
      <c r="R12" s="327">
        <v>12354</v>
      </c>
      <c r="S12" s="327" t="s">
        <v>187</v>
      </c>
      <c r="T12" s="327">
        <v>25.5</v>
      </c>
      <c r="U12" s="327">
        <v>29</v>
      </c>
      <c r="V12" s="327" t="s">
        <v>188</v>
      </c>
      <c r="W12" s="327" t="s">
        <v>188</v>
      </c>
      <c r="X12" s="327" t="s">
        <v>188</v>
      </c>
      <c r="Y12" s="327" t="s">
        <v>188</v>
      </c>
      <c r="Z12" s="327" t="s">
        <v>189</v>
      </c>
      <c r="AA12" s="327" t="s">
        <v>188</v>
      </c>
      <c r="AB12" s="327" t="s">
        <v>188</v>
      </c>
      <c r="AC12" s="327" t="s">
        <v>188</v>
      </c>
      <c r="AD12" s="327" t="s">
        <v>189</v>
      </c>
      <c r="AE12" s="327" t="s">
        <v>188</v>
      </c>
      <c r="AF12" s="327" t="s">
        <v>188</v>
      </c>
      <c r="AG12" s="327" t="s">
        <v>188</v>
      </c>
      <c r="AH12" s="327" t="s">
        <v>189</v>
      </c>
      <c r="AI12" s="327" t="s">
        <v>188</v>
      </c>
      <c r="AJ12" s="327" t="s">
        <v>188</v>
      </c>
      <c r="AK12" s="327" t="s">
        <v>188</v>
      </c>
      <c r="AL12" s="327" t="s">
        <v>189</v>
      </c>
      <c r="AM12" s="327" t="s">
        <v>188</v>
      </c>
      <c r="AN12" s="327" t="s">
        <v>188</v>
      </c>
      <c r="AO12" s="327" t="s">
        <v>188</v>
      </c>
      <c r="AP12" s="327" t="s">
        <v>188</v>
      </c>
      <c r="AQ12" s="327" t="s">
        <v>188</v>
      </c>
      <c r="AR12" s="327" t="s">
        <v>189</v>
      </c>
      <c r="AS12" s="327" t="s">
        <v>188</v>
      </c>
      <c r="AT12" s="327" t="s">
        <v>188</v>
      </c>
      <c r="AU12" s="327" t="s">
        <v>189</v>
      </c>
      <c r="AV12" s="327" t="s">
        <v>188</v>
      </c>
      <c r="AW12" s="327" t="s">
        <v>188</v>
      </c>
      <c r="AX12" s="327" t="s">
        <v>188</v>
      </c>
      <c r="AY12" s="327" t="s">
        <v>188</v>
      </c>
      <c r="AZ12" s="327" t="s">
        <v>188</v>
      </c>
      <c r="BA12" s="327" t="s">
        <v>189</v>
      </c>
      <c r="BB12" s="327" t="s">
        <v>188</v>
      </c>
      <c r="BC12" s="327" t="s">
        <v>188</v>
      </c>
      <c r="BD12" s="327" t="s">
        <v>188</v>
      </c>
      <c r="BE12" s="327" t="s">
        <v>188</v>
      </c>
      <c r="BF12" s="327" t="s">
        <v>189</v>
      </c>
      <c r="BG12" s="327" t="s">
        <v>188</v>
      </c>
      <c r="BH12" s="327" t="s">
        <v>188</v>
      </c>
      <c r="BI12" s="327" t="s">
        <v>188</v>
      </c>
      <c r="BJ12" s="327" t="s">
        <v>189</v>
      </c>
      <c r="BK12" s="327" t="s">
        <v>188</v>
      </c>
      <c r="BL12" s="327" t="s">
        <v>188</v>
      </c>
      <c r="BM12" s="327" t="s">
        <v>189</v>
      </c>
    </row>
    <row r="13" spans="1:65" x14ac:dyDescent="0.3">
      <c r="A13" s="323">
        <v>12355</v>
      </c>
      <c r="B13" s="326">
        <v>21</v>
      </c>
      <c r="C13" s="326">
        <v>121</v>
      </c>
      <c r="D13" s="326" t="s">
        <v>246</v>
      </c>
      <c r="E13" s="326" t="s">
        <v>191</v>
      </c>
      <c r="F13" s="326">
        <v>1121</v>
      </c>
      <c r="G13" s="326" t="s">
        <v>203</v>
      </c>
      <c r="H13" s="326">
        <v>11121</v>
      </c>
      <c r="I13" s="326" t="s">
        <v>203</v>
      </c>
      <c r="J13" s="326">
        <v>43914</v>
      </c>
      <c r="K13" s="326">
        <v>43914</v>
      </c>
      <c r="L13" s="326">
        <v>97</v>
      </c>
      <c r="M13" s="326">
        <v>1</v>
      </c>
      <c r="N13" s="327">
        <v>1.0049999999999999</v>
      </c>
      <c r="O13" s="327">
        <v>0</v>
      </c>
      <c r="P13" s="327">
        <v>0</v>
      </c>
      <c r="Q13" s="327" t="s">
        <v>185</v>
      </c>
      <c r="R13" s="327">
        <v>12355</v>
      </c>
      <c r="S13" s="327" t="s">
        <v>187</v>
      </c>
      <c r="T13" s="327">
        <v>25.5</v>
      </c>
      <c r="U13" s="327">
        <v>29</v>
      </c>
      <c r="V13" s="327" t="s">
        <v>188</v>
      </c>
      <c r="W13" s="327" t="s">
        <v>188</v>
      </c>
      <c r="X13" s="327" t="s">
        <v>188</v>
      </c>
      <c r="Y13" s="327" t="s">
        <v>188</v>
      </c>
      <c r="Z13" s="327" t="s">
        <v>189</v>
      </c>
      <c r="AA13" s="327" t="s">
        <v>188</v>
      </c>
      <c r="AB13" s="327" t="s">
        <v>188</v>
      </c>
      <c r="AC13" s="327" t="s">
        <v>188</v>
      </c>
      <c r="AD13" s="327" t="s">
        <v>189</v>
      </c>
      <c r="AE13" s="327" t="s">
        <v>188</v>
      </c>
      <c r="AF13" s="327" t="s">
        <v>188</v>
      </c>
      <c r="AG13" s="327" t="s">
        <v>188</v>
      </c>
      <c r="AH13" s="327" t="s">
        <v>189</v>
      </c>
      <c r="AI13" s="327" t="s">
        <v>188</v>
      </c>
      <c r="AJ13" s="327" t="s">
        <v>188</v>
      </c>
      <c r="AK13" s="327" t="s">
        <v>188</v>
      </c>
      <c r="AL13" s="327" t="s">
        <v>189</v>
      </c>
      <c r="AM13" s="327" t="s">
        <v>188</v>
      </c>
      <c r="AN13" s="327" t="s">
        <v>188</v>
      </c>
      <c r="AO13" s="327" t="s">
        <v>188</v>
      </c>
      <c r="AP13" s="327" t="s">
        <v>188</v>
      </c>
      <c r="AQ13" s="327" t="s">
        <v>188</v>
      </c>
      <c r="AR13" s="327" t="s">
        <v>189</v>
      </c>
      <c r="AS13" s="327" t="s">
        <v>188</v>
      </c>
      <c r="AT13" s="327" t="s">
        <v>188</v>
      </c>
      <c r="AU13" s="327" t="s">
        <v>189</v>
      </c>
      <c r="AV13" s="327" t="s">
        <v>188</v>
      </c>
      <c r="AW13" s="327" t="s">
        <v>188</v>
      </c>
      <c r="AX13" s="327" t="s">
        <v>188</v>
      </c>
      <c r="AY13" s="327" t="s">
        <v>188</v>
      </c>
      <c r="AZ13" s="327" t="s">
        <v>188</v>
      </c>
      <c r="BA13" s="327" t="s">
        <v>189</v>
      </c>
      <c r="BB13" s="327" t="s">
        <v>188</v>
      </c>
      <c r="BC13" s="327" t="s">
        <v>188</v>
      </c>
      <c r="BD13" s="327" t="s">
        <v>188</v>
      </c>
      <c r="BE13" s="327" t="s">
        <v>188</v>
      </c>
      <c r="BF13" s="327" t="s">
        <v>189</v>
      </c>
      <c r="BG13" s="327" t="s">
        <v>188</v>
      </c>
      <c r="BH13" s="327" t="s">
        <v>188</v>
      </c>
      <c r="BI13" s="327" t="s">
        <v>188</v>
      </c>
      <c r="BJ13" s="327" t="s">
        <v>189</v>
      </c>
      <c r="BK13" s="327" t="s">
        <v>188</v>
      </c>
      <c r="BL13" s="327" t="s">
        <v>188</v>
      </c>
      <c r="BM13" s="327" t="s">
        <v>189</v>
      </c>
    </row>
    <row r="14" spans="1:65" x14ac:dyDescent="0.3">
      <c r="A14" s="323">
        <v>12356</v>
      </c>
      <c r="B14" s="326">
        <v>22</v>
      </c>
      <c r="C14" s="326">
        <v>122</v>
      </c>
      <c r="D14" s="326" t="s">
        <v>247</v>
      </c>
      <c r="E14" s="326" t="s">
        <v>191</v>
      </c>
      <c r="F14" s="326">
        <v>1122</v>
      </c>
      <c r="G14" s="326" t="s">
        <v>204</v>
      </c>
      <c r="H14" s="326">
        <v>11122</v>
      </c>
      <c r="I14" s="326" t="s">
        <v>204</v>
      </c>
      <c r="J14" s="326">
        <v>43914</v>
      </c>
      <c r="K14" s="326">
        <v>43914</v>
      </c>
      <c r="L14" s="326">
        <v>38</v>
      </c>
      <c r="M14" s="326">
        <v>1</v>
      </c>
      <c r="N14" s="327">
        <v>1.0149999999999999</v>
      </c>
      <c r="O14" s="327">
        <v>0</v>
      </c>
      <c r="P14" s="327">
        <v>0</v>
      </c>
      <c r="Q14" s="327" t="s">
        <v>186</v>
      </c>
      <c r="R14" s="327">
        <v>12356</v>
      </c>
      <c r="S14" s="327" t="s">
        <v>187</v>
      </c>
      <c r="T14" s="327">
        <v>25.5</v>
      </c>
      <c r="U14" s="327">
        <v>29</v>
      </c>
      <c r="V14" s="327" t="s">
        <v>190</v>
      </c>
      <c r="W14" s="327" t="s">
        <v>190</v>
      </c>
      <c r="X14" s="327" t="s">
        <v>188</v>
      </c>
      <c r="Y14" s="327" t="s">
        <v>188</v>
      </c>
      <c r="Z14" s="327" t="s">
        <v>28</v>
      </c>
      <c r="AA14" s="327" t="s">
        <v>190</v>
      </c>
      <c r="AB14" s="327" t="s">
        <v>188</v>
      </c>
      <c r="AC14" s="327" t="s">
        <v>188</v>
      </c>
      <c r="AD14" s="327" t="s">
        <v>28</v>
      </c>
      <c r="AE14" s="327" t="s">
        <v>190</v>
      </c>
      <c r="AF14" s="327" t="s">
        <v>188</v>
      </c>
      <c r="AG14" s="327" t="s">
        <v>188</v>
      </c>
      <c r="AH14" s="327" t="s">
        <v>28</v>
      </c>
      <c r="AI14" s="327" t="s">
        <v>190</v>
      </c>
      <c r="AJ14" s="327" t="s">
        <v>188</v>
      </c>
      <c r="AK14" s="327" t="s">
        <v>188</v>
      </c>
      <c r="AL14" s="327" t="s">
        <v>28</v>
      </c>
      <c r="AM14" s="327" t="s">
        <v>188</v>
      </c>
      <c r="AN14" s="327" t="s">
        <v>190</v>
      </c>
      <c r="AO14" s="327" t="s">
        <v>190</v>
      </c>
      <c r="AP14" s="327" t="s">
        <v>188</v>
      </c>
      <c r="AQ14" s="327" t="s">
        <v>188</v>
      </c>
      <c r="AR14" s="327" t="s">
        <v>28</v>
      </c>
      <c r="AS14" s="327" t="s">
        <v>188</v>
      </c>
      <c r="AT14" s="327" t="s">
        <v>190</v>
      </c>
      <c r="AU14" s="327" t="s">
        <v>28</v>
      </c>
      <c r="AV14" s="327" t="s">
        <v>188</v>
      </c>
      <c r="AW14" s="327" t="s">
        <v>188</v>
      </c>
      <c r="AX14" s="327" t="s">
        <v>190</v>
      </c>
      <c r="AY14" s="327" t="s">
        <v>190</v>
      </c>
      <c r="AZ14" s="327" t="s">
        <v>190</v>
      </c>
      <c r="BA14" s="327" t="s">
        <v>28</v>
      </c>
      <c r="BB14" s="327" t="s">
        <v>188</v>
      </c>
      <c r="BC14" s="327" t="s">
        <v>188</v>
      </c>
      <c r="BD14" s="327" t="s">
        <v>190</v>
      </c>
      <c r="BE14" s="327" t="s">
        <v>190</v>
      </c>
      <c r="BF14" s="327" t="s">
        <v>28</v>
      </c>
      <c r="BG14" s="327" t="s">
        <v>190</v>
      </c>
      <c r="BH14" s="327" t="s">
        <v>190</v>
      </c>
      <c r="BI14" s="327" t="s">
        <v>188</v>
      </c>
      <c r="BJ14" s="327" t="s">
        <v>28</v>
      </c>
      <c r="BK14" s="327" t="s">
        <v>190</v>
      </c>
      <c r="BL14" s="327" t="s">
        <v>188</v>
      </c>
      <c r="BM14" s="327" t="s">
        <v>28</v>
      </c>
    </row>
    <row r="15" spans="1:65" x14ac:dyDescent="0.3">
      <c r="A15" s="323">
        <v>12357</v>
      </c>
      <c r="B15" s="326">
        <v>23</v>
      </c>
      <c r="C15" s="326">
        <v>123</v>
      </c>
      <c r="D15" s="326" t="s">
        <v>248</v>
      </c>
      <c r="E15" s="326" t="s">
        <v>191</v>
      </c>
      <c r="F15" s="326">
        <v>1123</v>
      </c>
      <c r="G15" s="326" t="s">
        <v>205</v>
      </c>
      <c r="H15" s="326">
        <v>11123</v>
      </c>
      <c r="I15" s="326" t="s">
        <v>205</v>
      </c>
      <c r="J15" s="326">
        <v>43914</v>
      </c>
      <c r="K15" s="326">
        <v>43914</v>
      </c>
      <c r="L15" s="326">
        <v>25</v>
      </c>
      <c r="M15" s="326">
        <v>1</v>
      </c>
      <c r="N15" s="327">
        <v>1.0249999999999999</v>
      </c>
      <c r="O15" s="327">
        <v>0</v>
      </c>
      <c r="P15" s="327">
        <v>0</v>
      </c>
      <c r="Q15" s="327" t="s">
        <v>185</v>
      </c>
      <c r="R15" s="327">
        <v>12357</v>
      </c>
      <c r="S15" s="327" t="s">
        <v>187</v>
      </c>
      <c r="T15" s="327">
        <v>25.5</v>
      </c>
      <c r="U15" s="327">
        <v>29</v>
      </c>
      <c r="V15" s="327" t="s">
        <v>190</v>
      </c>
      <c r="W15" s="327" t="s">
        <v>190</v>
      </c>
      <c r="X15" s="327" t="s">
        <v>190</v>
      </c>
      <c r="Y15" s="327" t="s">
        <v>190</v>
      </c>
      <c r="Z15" s="327" t="s">
        <v>29</v>
      </c>
      <c r="AA15" s="327" t="s">
        <v>190</v>
      </c>
      <c r="AB15" s="327" t="s">
        <v>190</v>
      </c>
      <c r="AC15" s="327" t="s">
        <v>190</v>
      </c>
      <c r="AD15" s="327" t="s">
        <v>29</v>
      </c>
      <c r="AE15" s="327" t="s">
        <v>190</v>
      </c>
      <c r="AF15" s="327" t="s">
        <v>190</v>
      </c>
      <c r="AG15" s="327" t="s">
        <v>190</v>
      </c>
      <c r="AH15" s="327" t="s">
        <v>29</v>
      </c>
      <c r="AI15" s="327" t="s">
        <v>190</v>
      </c>
      <c r="AJ15" s="327" t="s">
        <v>190</v>
      </c>
      <c r="AK15" s="327" t="s">
        <v>190</v>
      </c>
      <c r="AL15" s="327" t="s">
        <v>29</v>
      </c>
      <c r="AM15" s="327" t="s">
        <v>190</v>
      </c>
      <c r="AN15" s="327" t="s">
        <v>190</v>
      </c>
      <c r="AO15" s="327" t="s">
        <v>190</v>
      </c>
      <c r="AP15" s="327" t="s">
        <v>190</v>
      </c>
      <c r="AQ15" s="327" t="s">
        <v>190</v>
      </c>
      <c r="AR15" s="327" t="s">
        <v>29</v>
      </c>
      <c r="AS15" s="327" t="s">
        <v>190</v>
      </c>
      <c r="AT15" s="327" t="s">
        <v>190</v>
      </c>
      <c r="AU15" s="327" t="s">
        <v>29</v>
      </c>
      <c r="AV15" s="327" t="s">
        <v>190</v>
      </c>
      <c r="AW15" s="327" t="s">
        <v>190</v>
      </c>
      <c r="AX15" s="327" t="s">
        <v>190</v>
      </c>
      <c r="AY15" s="327" t="s">
        <v>190</v>
      </c>
      <c r="AZ15" s="327" t="s">
        <v>190</v>
      </c>
      <c r="BA15" s="327" t="s">
        <v>29</v>
      </c>
      <c r="BB15" s="327" t="s">
        <v>190</v>
      </c>
      <c r="BC15" s="327" t="s">
        <v>190</v>
      </c>
      <c r="BD15" s="327" t="s">
        <v>190</v>
      </c>
      <c r="BE15" s="327" t="s">
        <v>190</v>
      </c>
      <c r="BF15" s="327" t="s">
        <v>29</v>
      </c>
      <c r="BG15" s="327" t="s">
        <v>190</v>
      </c>
      <c r="BH15" s="327" t="s">
        <v>190</v>
      </c>
      <c r="BI15" s="327" t="s">
        <v>190</v>
      </c>
      <c r="BJ15" s="327" t="s">
        <v>29</v>
      </c>
      <c r="BK15" s="327" t="s">
        <v>190</v>
      </c>
      <c r="BL15" s="327" t="s">
        <v>190</v>
      </c>
      <c r="BM15" s="327" t="s">
        <v>29</v>
      </c>
    </row>
    <row r="16" spans="1:65" x14ac:dyDescent="0.3">
      <c r="A16" s="323">
        <v>12358</v>
      </c>
      <c r="B16" s="326">
        <v>24</v>
      </c>
      <c r="C16" s="326">
        <v>124</v>
      </c>
      <c r="D16" s="326" t="s">
        <v>249</v>
      </c>
      <c r="E16" s="326" t="s">
        <v>191</v>
      </c>
      <c r="F16" s="326">
        <v>1124</v>
      </c>
      <c r="G16" s="326" t="s">
        <v>206</v>
      </c>
      <c r="H16" s="326">
        <v>11124</v>
      </c>
      <c r="I16" s="326" t="s">
        <v>206</v>
      </c>
      <c r="J16" s="326">
        <v>43914</v>
      </c>
      <c r="K16" s="326">
        <v>43914</v>
      </c>
      <c r="L16" s="326">
        <v>60</v>
      </c>
      <c r="M16" s="326">
        <v>1</v>
      </c>
      <c r="N16" s="327">
        <v>1.0349999999999999</v>
      </c>
      <c r="O16" s="327">
        <v>0</v>
      </c>
      <c r="P16" s="327">
        <v>0</v>
      </c>
      <c r="Q16" s="327" t="s">
        <v>185</v>
      </c>
      <c r="R16" s="327">
        <v>12358</v>
      </c>
      <c r="S16" s="327" t="s">
        <v>187</v>
      </c>
      <c r="T16" s="327">
        <v>25.5</v>
      </c>
      <c r="U16" s="327">
        <v>29</v>
      </c>
      <c r="V16" s="327" t="s">
        <v>188</v>
      </c>
      <c r="W16" s="327" t="s">
        <v>188</v>
      </c>
      <c r="X16" s="327" t="s">
        <v>188</v>
      </c>
      <c r="Y16" s="327" t="s">
        <v>188</v>
      </c>
      <c r="Z16" s="327" t="s">
        <v>189</v>
      </c>
      <c r="AA16" s="327" t="s">
        <v>188</v>
      </c>
      <c r="AB16" s="327" t="s">
        <v>188</v>
      </c>
      <c r="AC16" s="327" t="s">
        <v>188</v>
      </c>
      <c r="AD16" s="327" t="s">
        <v>189</v>
      </c>
      <c r="AE16" s="327" t="s">
        <v>188</v>
      </c>
      <c r="AF16" s="327" t="s">
        <v>188</v>
      </c>
      <c r="AG16" s="327" t="s">
        <v>188</v>
      </c>
      <c r="AH16" s="327" t="s">
        <v>189</v>
      </c>
      <c r="AI16" s="327" t="s">
        <v>188</v>
      </c>
      <c r="AJ16" s="327" t="s">
        <v>188</v>
      </c>
      <c r="AK16" s="327" t="s">
        <v>188</v>
      </c>
      <c r="AL16" s="327" t="s">
        <v>189</v>
      </c>
      <c r="AM16" s="327" t="s">
        <v>188</v>
      </c>
      <c r="AN16" s="327" t="s">
        <v>188</v>
      </c>
      <c r="AO16" s="327" t="s">
        <v>188</v>
      </c>
      <c r="AP16" s="327" t="s">
        <v>188</v>
      </c>
      <c r="AQ16" s="327" t="s">
        <v>188</v>
      </c>
      <c r="AR16" s="327" t="s">
        <v>189</v>
      </c>
      <c r="AS16" s="327" t="s">
        <v>188</v>
      </c>
      <c r="AT16" s="327" t="s">
        <v>188</v>
      </c>
      <c r="AU16" s="327" t="s">
        <v>189</v>
      </c>
      <c r="AV16" s="327" t="s">
        <v>188</v>
      </c>
      <c r="AW16" s="327" t="s">
        <v>188</v>
      </c>
      <c r="AX16" s="327" t="s">
        <v>188</v>
      </c>
      <c r="AY16" s="327" t="s">
        <v>188</v>
      </c>
      <c r="AZ16" s="327" t="s">
        <v>188</v>
      </c>
      <c r="BA16" s="327" t="s">
        <v>189</v>
      </c>
      <c r="BB16" s="327" t="s">
        <v>188</v>
      </c>
      <c r="BC16" s="327" t="s">
        <v>188</v>
      </c>
      <c r="BD16" s="327" t="s">
        <v>188</v>
      </c>
      <c r="BE16" s="327" t="s">
        <v>188</v>
      </c>
      <c r="BF16" s="327" t="s">
        <v>189</v>
      </c>
      <c r="BG16" s="327" t="s">
        <v>188</v>
      </c>
      <c r="BH16" s="327" t="s">
        <v>188</v>
      </c>
      <c r="BI16" s="327" t="s">
        <v>188</v>
      </c>
      <c r="BJ16" s="327" t="s">
        <v>189</v>
      </c>
      <c r="BK16" s="327" t="s">
        <v>188</v>
      </c>
      <c r="BL16" s="327" t="s">
        <v>188</v>
      </c>
      <c r="BM16" s="327" t="s">
        <v>189</v>
      </c>
    </row>
    <row r="17" spans="1:65" x14ac:dyDescent="0.3">
      <c r="A17" s="323">
        <v>12359</v>
      </c>
      <c r="B17" s="326">
        <v>25</v>
      </c>
      <c r="C17" s="326">
        <v>125</v>
      </c>
      <c r="D17" s="326" t="s">
        <v>250</v>
      </c>
      <c r="E17" s="326" t="s">
        <v>191</v>
      </c>
      <c r="F17" s="326">
        <v>1125</v>
      </c>
      <c r="G17" s="326" t="s">
        <v>207</v>
      </c>
      <c r="H17" s="326">
        <v>11125</v>
      </c>
      <c r="I17" s="326" t="s">
        <v>207</v>
      </c>
      <c r="J17" s="326">
        <v>43914</v>
      </c>
      <c r="K17" s="326">
        <v>43914</v>
      </c>
      <c r="L17" s="326">
        <v>70</v>
      </c>
      <c r="M17" s="326">
        <v>1</v>
      </c>
      <c r="N17" s="327">
        <v>1.0449999999999999</v>
      </c>
      <c r="O17" s="327">
        <v>0</v>
      </c>
      <c r="P17" s="327">
        <v>0</v>
      </c>
      <c r="Q17" s="327" t="s">
        <v>185</v>
      </c>
      <c r="R17" s="327">
        <v>12359</v>
      </c>
      <c r="S17" s="327" t="s">
        <v>187</v>
      </c>
      <c r="T17" s="327">
        <v>25.5</v>
      </c>
      <c r="U17" s="327">
        <v>29</v>
      </c>
      <c r="V17" s="327" t="s">
        <v>188</v>
      </c>
      <c r="W17" s="327" t="s">
        <v>188</v>
      </c>
      <c r="X17" s="327" t="s">
        <v>188</v>
      </c>
      <c r="Y17" s="327" t="s">
        <v>188</v>
      </c>
      <c r="Z17" s="327" t="s">
        <v>189</v>
      </c>
      <c r="AA17" s="327" t="s">
        <v>188</v>
      </c>
      <c r="AB17" s="327" t="s">
        <v>188</v>
      </c>
      <c r="AC17" s="327" t="s">
        <v>188</v>
      </c>
      <c r="AD17" s="327" t="s">
        <v>189</v>
      </c>
      <c r="AE17" s="327" t="s">
        <v>188</v>
      </c>
      <c r="AF17" s="327" t="s">
        <v>188</v>
      </c>
      <c r="AG17" s="327" t="s">
        <v>188</v>
      </c>
      <c r="AH17" s="327" t="s">
        <v>189</v>
      </c>
      <c r="AI17" s="327" t="s">
        <v>188</v>
      </c>
      <c r="AJ17" s="327" t="s">
        <v>188</v>
      </c>
      <c r="AK17" s="327" t="s">
        <v>188</v>
      </c>
      <c r="AL17" s="327" t="s">
        <v>189</v>
      </c>
      <c r="AM17" s="327" t="s">
        <v>188</v>
      </c>
      <c r="AN17" s="327" t="s">
        <v>188</v>
      </c>
      <c r="AO17" s="327" t="s">
        <v>188</v>
      </c>
      <c r="AP17" s="327" t="s">
        <v>188</v>
      </c>
      <c r="AQ17" s="327" t="s">
        <v>188</v>
      </c>
      <c r="AR17" s="327" t="s">
        <v>189</v>
      </c>
      <c r="AS17" s="327" t="s">
        <v>188</v>
      </c>
      <c r="AT17" s="327" t="s">
        <v>188</v>
      </c>
      <c r="AU17" s="327" t="s">
        <v>189</v>
      </c>
      <c r="AV17" s="327" t="s">
        <v>188</v>
      </c>
      <c r="AW17" s="327" t="s">
        <v>188</v>
      </c>
      <c r="AX17" s="327" t="s">
        <v>188</v>
      </c>
      <c r="AY17" s="327" t="s">
        <v>188</v>
      </c>
      <c r="AZ17" s="327" t="s">
        <v>188</v>
      </c>
      <c r="BA17" s="327" t="s">
        <v>189</v>
      </c>
      <c r="BB17" s="327" t="s">
        <v>188</v>
      </c>
      <c r="BC17" s="327" t="s">
        <v>188</v>
      </c>
      <c r="BD17" s="327" t="s">
        <v>188</v>
      </c>
      <c r="BE17" s="327" t="s">
        <v>188</v>
      </c>
      <c r="BF17" s="327" t="s">
        <v>189</v>
      </c>
      <c r="BG17" s="327" t="s">
        <v>188</v>
      </c>
      <c r="BH17" s="327" t="s">
        <v>188</v>
      </c>
      <c r="BI17" s="327" t="s">
        <v>188</v>
      </c>
      <c r="BJ17" s="327" t="s">
        <v>189</v>
      </c>
      <c r="BK17" s="327" t="s">
        <v>188</v>
      </c>
      <c r="BL17" s="327" t="s">
        <v>188</v>
      </c>
      <c r="BM17" s="327" t="s">
        <v>189</v>
      </c>
    </row>
    <row r="18" spans="1:65" x14ac:dyDescent="0.3">
      <c r="A18" s="323">
        <v>12360</v>
      </c>
      <c r="B18" s="326">
        <v>26</v>
      </c>
      <c r="C18" s="326">
        <v>126</v>
      </c>
      <c r="D18" s="326" t="s">
        <v>251</v>
      </c>
      <c r="E18" s="326" t="s">
        <v>191</v>
      </c>
      <c r="F18" s="326">
        <v>1126</v>
      </c>
      <c r="G18" s="326" t="s">
        <v>208</v>
      </c>
      <c r="H18" s="326">
        <v>11126</v>
      </c>
      <c r="I18" s="326" t="s">
        <v>208</v>
      </c>
      <c r="J18" s="326">
        <v>43914</v>
      </c>
      <c r="K18" s="326">
        <v>43914</v>
      </c>
      <c r="L18" s="326">
        <v>90</v>
      </c>
      <c r="M18" s="326">
        <v>1</v>
      </c>
      <c r="N18" s="327">
        <v>1.0549999999999999</v>
      </c>
      <c r="O18" s="327">
        <v>0</v>
      </c>
      <c r="P18" s="327">
        <v>0</v>
      </c>
      <c r="Q18" s="327" t="s">
        <v>185</v>
      </c>
      <c r="R18" s="327">
        <v>12360</v>
      </c>
      <c r="S18" s="327" t="s">
        <v>187</v>
      </c>
      <c r="T18" s="327">
        <v>25.5</v>
      </c>
      <c r="U18" s="327">
        <v>29</v>
      </c>
      <c r="V18" s="327" t="s">
        <v>188</v>
      </c>
      <c r="W18" s="327" t="s">
        <v>188</v>
      </c>
      <c r="X18" s="327" t="s">
        <v>188</v>
      </c>
      <c r="Y18" s="327" t="s">
        <v>188</v>
      </c>
      <c r="Z18" s="327" t="s">
        <v>189</v>
      </c>
      <c r="AA18" s="327" t="s">
        <v>188</v>
      </c>
      <c r="AB18" s="327" t="s">
        <v>188</v>
      </c>
      <c r="AC18" s="327" t="s">
        <v>188</v>
      </c>
      <c r="AD18" s="327" t="s">
        <v>189</v>
      </c>
      <c r="AE18" s="327" t="s">
        <v>188</v>
      </c>
      <c r="AF18" s="327" t="s">
        <v>188</v>
      </c>
      <c r="AG18" s="327" t="s">
        <v>188</v>
      </c>
      <c r="AH18" s="327" t="s">
        <v>189</v>
      </c>
      <c r="AI18" s="327" t="s">
        <v>188</v>
      </c>
      <c r="AJ18" s="327" t="s">
        <v>188</v>
      </c>
      <c r="AK18" s="327" t="s">
        <v>188</v>
      </c>
      <c r="AL18" s="327" t="s">
        <v>189</v>
      </c>
      <c r="AM18" s="327" t="s">
        <v>188</v>
      </c>
      <c r="AN18" s="327" t="s">
        <v>188</v>
      </c>
      <c r="AO18" s="327" t="s">
        <v>188</v>
      </c>
      <c r="AP18" s="327" t="s">
        <v>188</v>
      </c>
      <c r="AQ18" s="327" t="s">
        <v>188</v>
      </c>
      <c r="AR18" s="327" t="s">
        <v>189</v>
      </c>
      <c r="AS18" s="327" t="s">
        <v>188</v>
      </c>
      <c r="AT18" s="327" t="s">
        <v>188</v>
      </c>
      <c r="AU18" s="327" t="s">
        <v>189</v>
      </c>
      <c r="AV18" s="327" t="s">
        <v>188</v>
      </c>
      <c r="AW18" s="327" t="s">
        <v>188</v>
      </c>
      <c r="AX18" s="327" t="s">
        <v>188</v>
      </c>
      <c r="AY18" s="327" t="s">
        <v>188</v>
      </c>
      <c r="AZ18" s="327" t="s">
        <v>188</v>
      </c>
      <c r="BA18" s="327" t="s">
        <v>189</v>
      </c>
      <c r="BB18" s="327" t="s">
        <v>188</v>
      </c>
      <c r="BC18" s="327" t="s">
        <v>188</v>
      </c>
      <c r="BD18" s="327" t="s">
        <v>188</v>
      </c>
      <c r="BE18" s="327" t="s">
        <v>188</v>
      </c>
      <c r="BF18" s="327" t="s">
        <v>189</v>
      </c>
      <c r="BG18" s="327" t="s">
        <v>188</v>
      </c>
      <c r="BH18" s="327" t="s">
        <v>188</v>
      </c>
      <c r="BI18" s="327" t="s">
        <v>188</v>
      </c>
      <c r="BJ18" s="327" t="s">
        <v>189</v>
      </c>
      <c r="BK18" s="327" t="s">
        <v>188</v>
      </c>
      <c r="BL18" s="327" t="s">
        <v>188</v>
      </c>
      <c r="BM18" s="327" t="s">
        <v>189</v>
      </c>
    </row>
    <row r="19" spans="1:65" x14ac:dyDescent="0.3">
      <c r="A19" s="323">
        <v>12361</v>
      </c>
      <c r="B19" s="326">
        <v>27</v>
      </c>
      <c r="C19" s="326">
        <v>127</v>
      </c>
      <c r="D19" s="326" t="s">
        <v>252</v>
      </c>
      <c r="E19" s="326" t="s">
        <v>191</v>
      </c>
      <c r="F19" s="326">
        <v>1127</v>
      </c>
      <c r="G19" s="326" t="s">
        <v>209</v>
      </c>
      <c r="H19" s="326">
        <v>11127</v>
      </c>
      <c r="I19" s="326" t="s">
        <v>209</v>
      </c>
      <c r="J19" s="326">
        <v>43914</v>
      </c>
      <c r="K19" s="326">
        <v>43914</v>
      </c>
      <c r="L19" s="326">
        <v>97</v>
      </c>
      <c r="M19" s="326">
        <v>1</v>
      </c>
      <c r="N19" s="327">
        <v>1.0649999999999999</v>
      </c>
      <c r="O19" s="327">
        <v>0</v>
      </c>
      <c r="P19" s="327">
        <v>0</v>
      </c>
      <c r="Q19" s="327" t="s">
        <v>186</v>
      </c>
      <c r="R19" s="327">
        <v>12361</v>
      </c>
      <c r="S19" s="327" t="s">
        <v>187</v>
      </c>
      <c r="T19" s="327">
        <v>25.5</v>
      </c>
      <c r="U19" s="327">
        <v>29</v>
      </c>
      <c r="V19" s="327" t="s">
        <v>190</v>
      </c>
      <c r="W19" s="327" t="s">
        <v>190</v>
      </c>
      <c r="X19" s="327" t="s">
        <v>188</v>
      </c>
      <c r="Y19" s="327" t="s">
        <v>188</v>
      </c>
      <c r="Z19" s="327" t="s">
        <v>28</v>
      </c>
      <c r="AA19" s="327" t="s">
        <v>190</v>
      </c>
      <c r="AB19" s="327" t="s">
        <v>188</v>
      </c>
      <c r="AC19" s="327" t="s">
        <v>188</v>
      </c>
      <c r="AD19" s="327" t="s">
        <v>28</v>
      </c>
      <c r="AE19" s="327" t="s">
        <v>190</v>
      </c>
      <c r="AF19" s="327" t="s">
        <v>188</v>
      </c>
      <c r="AG19" s="327" t="s">
        <v>188</v>
      </c>
      <c r="AH19" s="327" t="s">
        <v>28</v>
      </c>
      <c r="AI19" s="327" t="s">
        <v>190</v>
      </c>
      <c r="AJ19" s="327" t="s">
        <v>188</v>
      </c>
      <c r="AK19" s="327" t="s">
        <v>188</v>
      </c>
      <c r="AL19" s="327" t="s">
        <v>28</v>
      </c>
      <c r="AM19" s="327" t="s">
        <v>188</v>
      </c>
      <c r="AN19" s="327" t="s">
        <v>190</v>
      </c>
      <c r="AO19" s="327" t="s">
        <v>190</v>
      </c>
      <c r="AP19" s="327" t="s">
        <v>188</v>
      </c>
      <c r="AQ19" s="327" t="s">
        <v>188</v>
      </c>
      <c r="AR19" s="327" t="s">
        <v>28</v>
      </c>
      <c r="AS19" s="327" t="s">
        <v>188</v>
      </c>
      <c r="AT19" s="327" t="s">
        <v>190</v>
      </c>
      <c r="AU19" s="327" t="s">
        <v>28</v>
      </c>
      <c r="AV19" s="327" t="s">
        <v>188</v>
      </c>
      <c r="AW19" s="327" t="s">
        <v>188</v>
      </c>
      <c r="AX19" s="327" t="s">
        <v>190</v>
      </c>
      <c r="AY19" s="327" t="s">
        <v>190</v>
      </c>
      <c r="AZ19" s="327" t="s">
        <v>190</v>
      </c>
      <c r="BA19" s="327" t="s">
        <v>28</v>
      </c>
      <c r="BB19" s="327" t="s">
        <v>188</v>
      </c>
      <c r="BC19" s="327" t="s">
        <v>188</v>
      </c>
      <c r="BD19" s="327" t="s">
        <v>190</v>
      </c>
      <c r="BE19" s="327" t="s">
        <v>190</v>
      </c>
      <c r="BF19" s="327" t="s">
        <v>28</v>
      </c>
      <c r="BG19" s="327" t="s">
        <v>190</v>
      </c>
      <c r="BH19" s="327" t="s">
        <v>190</v>
      </c>
      <c r="BI19" s="327" t="s">
        <v>188</v>
      </c>
      <c r="BJ19" s="327" t="s">
        <v>28</v>
      </c>
      <c r="BK19" s="327" t="s">
        <v>190</v>
      </c>
      <c r="BL19" s="327" t="s">
        <v>188</v>
      </c>
      <c r="BM19" s="327" t="s">
        <v>28</v>
      </c>
    </row>
    <row r="20" spans="1:65" x14ac:dyDescent="0.3">
      <c r="A20" s="323">
        <v>12362</v>
      </c>
      <c r="B20" s="326">
        <v>28</v>
      </c>
      <c r="C20" s="326">
        <v>128</v>
      </c>
      <c r="D20" s="326" t="s">
        <v>253</v>
      </c>
      <c r="E20" s="326" t="s">
        <v>191</v>
      </c>
      <c r="F20" s="326">
        <v>1128</v>
      </c>
      <c r="G20" s="326" t="s">
        <v>192</v>
      </c>
      <c r="H20" s="326">
        <v>11128</v>
      </c>
      <c r="I20" s="326" t="s">
        <v>192</v>
      </c>
      <c r="J20" s="326">
        <v>43914</v>
      </c>
      <c r="K20" s="326">
        <v>43914</v>
      </c>
      <c r="L20" s="326">
        <v>12</v>
      </c>
      <c r="M20" s="326">
        <v>1</v>
      </c>
      <c r="N20" s="327">
        <v>1.075</v>
      </c>
      <c r="O20" s="327">
        <v>0</v>
      </c>
      <c r="P20" s="327">
        <v>0</v>
      </c>
      <c r="Q20" s="327" t="s">
        <v>185</v>
      </c>
      <c r="R20" s="327">
        <v>12362</v>
      </c>
      <c r="S20" s="327" t="s">
        <v>187</v>
      </c>
      <c r="T20" s="327">
        <v>25.5</v>
      </c>
      <c r="U20" s="327">
        <v>29</v>
      </c>
      <c r="V20" s="327" t="s">
        <v>190</v>
      </c>
      <c r="W20" s="327" t="s">
        <v>190</v>
      </c>
      <c r="X20" s="327" t="s">
        <v>190</v>
      </c>
      <c r="Y20" s="327" t="s">
        <v>190</v>
      </c>
      <c r="Z20" s="327" t="s">
        <v>29</v>
      </c>
      <c r="AA20" s="327" t="s">
        <v>190</v>
      </c>
      <c r="AB20" s="327" t="s">
        <v>190</v>
      </c>
      <c r="AC20" s="327" t="s">
        <v>190</v>
      </c>
      <c r="AD20" s="327" t="s">
        <v>29</v>
      </c>
      <c r="AE20" s="327" t="s">
        <v>190</v>
      </c>
      <c r="AF20" s="327" t="s">
        <v>190</v>
      </c>
      <c r="AG20" s="327" t="s">
        <v>190</v>
      </c>
      <c r="AH20" s="327" t="s">
        <v>29</v>
      </c>
      <c r="AI20" s="327" t="s">
        <v>190</v>
      </c>
      <c r="AJ20" s="327" t="s">
        <v>190</v>
      </c>
      <c r="AK20" s="327" t="s">
        <v>190</v>
      </c>
      <c r="AL20" s="327" t="s">
        <v>29</v>
      </c>
      <c r="AM20" s="327" t="s">
        <v>190</v>
      </c>
      <c r="AN20" s="327" t="s">
        <v>190</v>
      </c>
      <c r="AO20" s="327" t="s">
        <v>190</v>
      </c>
      <c r="AP20" s="327" t="s">
        <v>190</v>
      </c>
      <c r="AQ20" s="327" t="s">
        <v>190</v>
      </c>
      <c r="AR20" s="327" t="s">
        <v>29</v>
      </c>
      <c r="AS20" s="327" t="s">
        <v>190</v>
      </c>
      <c r="AT20" s="327" t="s">
        <v>190</v>
      </c>
      <c r="AU20" s="327" t="s">
        <v>29</v>
      </c>
      <c r="AV20" s="327" t="s">
        <v>190</v>
      </c>
      <c r="AW20" s="327" t="s">
        <v>190</v>
      </c>
      <c r="AX20" s="327" t="s">
        <v>190</v>
      </c>
      <c r="AY20" s="327" t="s">
        <v>190</v>
      </c>
      <c r="AZ20" s="327" t="s">
        <v>190</v>
      </c>
      <c r="BA20" s="327" t="s">
        <v>29</v>
      </c>
      <c r="BB20" s="327" t="s">
        <v>190</v>
      </c>
      <c r="BC20" s="327" t="s">
        <v>190</v>
      </c>
      <c r="BD20" s="327" t="s">
        <v>190</v>
      </c>
      <c r="BE20" s="327" t="s">
        <v>190</v>
      </c>
      <c r="BF20" s="327" t="s">
        <v>29</v>
      </c>
      <c r="BG20" s="327" t="s">
        <v>190</v>
      </c>
      <c r="BH20" s="327" t="s">
        <v>190</v>
      </c>
      <c r="BI20" s="327" t="s">
        <v>190</v>
      </c>
      <c r="BJ20" s="327" t="s">
        <v>29</v>
      </c>
      <c r="BK20" s="327" t="s">
        <v>190</v>
      </c>
      <c r="BL20" s="327" t="s">
        <v>190</v>
      </c>
      <c r="BM20" s="327" t="s">
        <v>29</v>
      </c>
    </row>
    <row r="21" spans="1:65" x14ac:dyDescent="0.3">
      <c r="A21" s="323">
        <v>12363</v>
      </c>
      <c r="B21" s="326">
        <v>29</v>
      </c>
      <c r="C21" s="326">
        <v>129</v>
      </c>
      <c r="D21" s="326" t="s">
        <v>254</v>
      </c>
      <c r="E21" s="326" t="s">
        <v>191</v>
      </c>
      <c r="F21" s="326">
        <v>1129</v>
      </c>
      <c r="G21" s="326" t="s">
        <v>210</v>
      </c>
      <c r="H21" s="326">
        <v>11129</v>
      </c>
      <c r="I21" s="326" t="s">
        <v>210</v>
      </c>
      <c r="J21" s="326">
        <v>43914</v>
      </c>
      <c r="K21" s="326">
        <v>43914</v>
      </c>
      <c r="L21" s="326">
        <v>62</v>
      </c>
      <c r="M21" s="326">
        <v>1</v>
      </c>
      <c r="N21" s="327">
        <v>1.085</v>
      </c>
      <c r="O21" s="327">
        <v>0</v>
      </c>
      <c r="P21" s="327">
        <v>0</v>
      </c>
      <c r="Q21" s="327" t="s">
        <v>185</v>
      </c>
      <c r="R21" s="327">
        <v>12363</v>
      </c>
      <c r="S21" s="327" t="s">
        <v>187</v>
      </c>
      <c r="T21" s="327">
        <v>25.5</v>
      </c>
      <c r="U21" s="327">
        <v>29</v>
      </c>
      <c r="V21" s="327" t="s">
        <v>188</v>
      </c>
      <c r="W21" s="327" t="s">
        <v>188</v>
      </c>
      <c r="X21" s="327" t="s">
        <v>188</v>
      </c>
      <c r="Y21" s="327" t="s">
        <v>188</v>
      </c>
      <c r="Z21" s="327" t="s">
        <v>189</v>
      </c>
      <c r="AA21" s="327" t="s">
        <v>188</v>
      </c>
      <c r="AB21" s="327" t="s">
        <v>188</v>
      </c>
      <c r="AC21" s="327" t="s">
        <v>188</v>
      </c>
      <c r="AD21" s="327" t="s">
        <v>189</v>
      </c>
      <c r="AE21" s="327" t="s">
        <v>188</v>
      </c>
      <c r="AF21" s="327" t="s">
        <v>188</v>
      </c>
      <c r="AG21" s="327" t="s">
        <v>188</v>
      </c>
      <c r="AH21" s="327" t="s">
        <v>189</v>
      </c>
      <c r="AI21" s="327" t="s">
        <v>188</v>
      </c>
      <c r="AJ21" s="327" t="s">
        <v>188</v>
      </c>
      <c r="AK21" s="327" t="s">
        <v>188</v>
      </c>
      <c r="AL21" s="327" t="s">
        <v>189</v>
      </c>
      <c r="AM21" s="327" t="s">
        <v>188</v>
      </c>
      <c r="AN21" s="327" t="s">
        <v>188</v>
      </c>
      <c r="AO21" s="327" t="s">
        <v>188</v>
      </c>
      <c r="AP21" s="327" t="s">
        <v>188</v>
      </c>
      <c r="AQ21" s="327" t="s">
        <v>188</v>
      </c>
      <c r="AR21" s="327" t="s">
        <v>189</v>
      </c>
      <c r="AS21" s="327" t="s">
        <v>188</v>
      </c>
      <c r="AT21" s="327" t="s">
        <v>188</v>
      </c>
      <c r="AU21" s="327" t="s">
        <v>189</v>
      </c>
      <c r="AV21" s="327" t="s">
        <v>188</v>
      </c>
      <c r="AW21" s="327" t="s">
        <v>188</v>
      </c>
      <c r="AX21" s="327" t="s">
        <v>188</v>
      </c>
      <c r="AY21" s="327" t="s">
        <v>188</v>
      </c>
      <c r="AZ21" s="327" t="s">
        <v>188</v>
      </c>
      <c r="BA21" s="327" t="s">
        <v>189</v>
      </c>
      <c r="BB21" s="327" t="s">
        <v>188</v>
      </c>
      <c r="BC21" s="327" t="s">
        <v>188</v>
      </c>
      <c r="BD21" s="327" t="s">
        <v>188</v>
      </c>
      <c r="BE21" s="327" t="s">
        <v>188</v>
      </c>
      <c r="BF21" s="327" t="s">
        <v>189</v>
      </c>
      <c r="BG21" s="327" t="s">
        <v>188</v>
      </c>
      <c r="BH21" s="327" t="s">
        <v>188</v>
      </c>
      <c r="BI21" s="327" t="s">
        <v>188</v>
      </c>
      <c r="BJ21" s="327" t="s">
        <v>189</v>
      </c>
      <c r="BK21" s="327" t="s">
        <v>188</v>
      </c>
      <c r="BL21" s="327" t="s">
        <v>188</v>
      </c>
      <c r="BM21" s="327" t="s">
        <v>189</v>
      </c>
    </row>
    <row r="22" spans="1:65" x14ac:dyDescent="0.3">
      <c r="A22" s="323">
        <v>12364</v>
      </c>
      <c r="B22" s="326">
        <v>30</v>
      </c>
      <c r="C22" s="326">
        <v>130</v>
      </c>
      <c r="D22" s="326" t="s">
        <v>255</v>
      </c>
      <c r="E22" s="326" t="s">
        <v>191</v>
      </c>
      <c r="F22" s="326">
        <v>1130</v>
      </c>
      <c r="G22" s="326" t="s">
        <v>211</v>
      </c>
      <c r="H22" s="326">
        <v>11130</v>
      </c>
      <c r="I22" s="326" t="s">
        <v>211</v>
      </c>
      <c r="J22" s="326">
        <v>43914</v>
      </c>
      <c r="K22" s="326">
        <v>43914</v>
      </c>
      <c r="L22" s="326">
        <v>69</v>
      </c>
      <c r="M22" s="326">
        <v>1</v>
      </c>
      <c r="N22" s="327">
        <v>1.095</v>
      </c>
      <c r="O22" s="327">
        <v>0</v>
      </c>
      <c r="P22" s="327">
        <v>0</v>
      </c>
      <c r="Q22" s="327" t="s">
        <v>185</v>
      </c>
      <c r="R22" s="327">
        <v>12364</v>
      </c>
      <c r="S22" s="327" t="s">
        <v>187</v>
      </c>
      <c r="T22" s="327">
        <v>25.5</v>
      </c>
      <c r="U22" s="327">
        <v>29</v>
      </c>
      <c r="V22" s="327" t="s">
        <v>188</v>
      </c>
      <c r="W22" s="327" t="s">
        <v>188</v>
      </c>
      <c r="X22" s="327" t="s">
        <v>188</v>
      </c>
      <c r="Y22" s="327" t="s">
        <v>188</v>
      </c>
      <c r="Z22" s="327" t="s">
        <v>189</v>
      </c>
      <c r="AA22" s="327" t="s">
        <v>188</v>
      </c>
      <c r="AB22" s="327" t="s">
        <v>188</v>
      </c>
      <c r="AC22" s="327" t="s">
        <v>188</v>
      </c>
      <c r="AD22" s="327" t="s">
        <v>189</v>
      </c>
      <c r="AE22" s="327" t="s">
        <v>188</v>
      </c>
      <c r="AF22" s="327" t="s">
        <v>188</v>
      </c>
      <c r="AG22" s="327" t="s">
        <v>188</v>
      </c>
      <c r="AH22" s="327" t="s">
        <v>189</v>
      </c>
      <c r="AI22" s="327" t="s">
        <v>188</v>
      </c>
      <c r="AJ22" s="327" t="s">
        <v>188</v>
      </c>
      <c r="AK22" s="327" t="s">
        <v>188</v>
      </c>
      <c r="AL22" s="327" t="s">
        <v>189</v>
      </c>
      <c r="AM22" s="327" t="s">
        <v>188</v>
      </c>
      <c r="AN22" s="327" t="s">
        <v>188</v>
      </c>
      <c r="AO22" s="327" t="s">
        <v>188</v>
      </c>
      <c r="AP22" s="327" t="s">
        <v>188</v>
      </c>
      <c r="AQ22" s="327" t="s">
        <v>188</v>
      </c>
      <c r="AR22" s="327" t="s">
        <v>189</v>
      </c>
      <c r="AS22" s="327" t="s">
        <v>188</v>
      </c>
      <c r="AT22" s="327" t="s">
        <v>188</v>
      </c>
      <c r="AU22" s="327" t="s">
        <v>189</v>
      </c>
      <c r="AV22" s="327" t="s">
        <v>188</v>
      </c>
      <c r="AW22" s="327" t="s">
        <v>188</v>
      </c>
      <c r="AX22" s="327" t="s">
        <v>188</v>
      </c>
      <c r="AY22" s="327" t="s">
        <v>188</v>
      </c>
      <c r="AZ22" s="327" t="s">
        <v>188</v>
      </c>
      <c r="BA22" s="327" t="s">
        <v>189</v>
      </c>
      <c r="BB22" s="327" t="s">
        <v>188</v>
      </c>
      <c r="BC22" s="327" t="s">
        <v>188</v>
      </c>
      <c r="BD22" s="327" t="s">
        <v>188</v>
      </c>
      <c r="BE22" s="327" t="s">
        <v>188</v>
      </c>
      <c r="BF22" s="327" t="s">
        <v>189</v>
      </c>
      <c r="BG22" s="327" t="s">
        <v>188</v>
      </c>
      <c r="BH22" s="327" t="s">
        <v>188</v>
      </c>
      <c r="BI22" s="327" t="s">
        <v>188</v>
      </c>
      <c r="BJ22" s="327" t="s">
        <v>189</v>
      </c>
      <c r="BK22" s="327" t="s">
        <v>188</v>
      </c>
      <c r="BL22" s="327" t="s">
        <v>188</v>
      </c>
      <c r="BM22" s="327" t="s">
        <v>189</v>
      </c>
    </row>
    <row r="23" spans="1:65" x14ac:dyDescent="0.3">
      <c r="A23" s="323">
        <v>12365</v>
      </c>
      <c r="B23" s="326">
        <v>31</v>
      </c>
      <c r="C23" s="326">
        <v>131</v>
      </c>
      <c r="D23" s="326" t="s">
        <v>256</v>
      </c>
      <c r="E23" s="326" t="s">
        <v>191</v>
      </c>
      <c r="F23" s="326">
        <v>1131</v>
      </c>
      <c r="G23" s="332" t="s">
        <v>212</v>
      </c>
      <c r="H23" s="326">
        <v>11131</v>
      </c>
      <c r="I23" s="326" t="s">
        <v>212</v>
      </c>
      <c r="J23" s="326">
        <v>43914</v>
      </c>
      <c r="K23" s="326">
        <v>43914</v>
      </c>
      <c r="L23" s="326">
        <v>30</v>
      </c>
      <c r="M23" s="326">
        <v>1</v>
      </c>
      <c r="N23" s="327">
        <v>1.105</v>
      </c>
      <c r="O23" s="327">
        <v>0</v>
      </c>
      <c r="P23" s="327">
        <v>0</v>
      </c>
      <c r="Q23" s="327" t="s">
        <v>185</v>
      </c>
      <c r="R23" s="327">
        <v>12365</v>
      </c>
      <c r="S23" s="327" t="s">
        <v>187</v>
      </c>
      <c r="T23" s="327">
        <v>25.5</v>
      </c>
      <c r="U23" s="327">
        <v>29</v>
      </c>
      <c r="V23" s="327" t="s">
        <v>188</v>
      </c>
      <c r="W23" s="327" t="s">
        <v>188</v>
      </c>
      <c r="X23" s="327" t="s">
        <v>188</v>
      </c>
      <c r="Y23" s="327" t="s">
        <v>188</v>
      </c>
      <c r="Z23" s="327" t="s">
        <v>189</v>
      </c>
      <c r="AA23" s="327" t="s">
        <v>188</v>
      </c>
      <c r="AB23" s="327" t="s">
        <v>188</v>
      </c>
      <c r="AC23" s="327" t="s">
        <v>188</v>
      </c>
      <c r="AD23" s="327" t="s">
        <v>189</v>
      </c>
      <c r="AE23" s="327" t="s">
        <v>188</v>
      </c>
      <c r="AF23" s="327" t="s">
        <v>188</v>
      </c>
      <c r="AG23" s="327" t="s">
        <v>188</v>
      </c>
      <c r="AH23" s="327" t="s">
        <v>189</v>
      </c>
      <c r="AI23" s="327" t="s">
        <v>188</v>
      </c>
      <c r="AJ23" s="327" t="s">
        <v>188</v>
      </c>
      <c r="AK23" s="327" t="s">
        <v>188</v>
      </c>
      <c r="AL23" s="327" t="s">
        <v>189</v>
      </c>
      <c r="AM23" s="327" t="s">
        <v>188</v>
      </c>
      <c r="AN23" s="327" t="s">
        <v>188</v>
      </c>
      <c r="AO23" s="327" t="s">
        <v>188</v>
      </c>
      <c r="AP23" s="327" t="s">
        <v>188</v>
      </c>
      <c r="AQ23" s="327" t="s">
        <v>188</v>
      </c>
      <c r="AR23" s="327" t="s">
        <v>189</v>
      </c>
      <c r="AS23" s="327" t="s">
        <v>188</v>
      </c>
      <c r="AT23" s="327" t="s">
        <v>188</v>
      </c>
      <c r="AU23" s="327" t="s">
        <v>189</v>
      </c>
      <c r="AV23" s="327" t="s">
        <v>188</v>
      </c>
      <c r="AW23" s="327" t="s">
        <v>188</v>
      </c>
      <c r="AX23" s="327" t="s">
        <v>188</v>
      </c>
      <c r="AY23" s="327" t="s">
        <v>188</v>
      </c>
      <c r="AZ23" s="327" t="s">
        <v>188</v>
      </c>
      <c r="BA23" s="327" t="s">
        <v>189</v>
      </c>
      <c r="BB23" s="327" t="s">
        <v>188</v>
      </c>
      <c r="BC23" s="327" t="s">
        <v>188</v>
      </c>
      <c r="BD23" s="327" t="s">
        <v>188</v>
      </c>
      <c r="BE23" s="327" t="s">
        <v>188</v>
      </c>
      <c r="BF23" s="327" t="s">
        <v>189</v>
      </c>
      <c r="BG23" s="327" t="s">
        <v>188</v>
      </c>
      <c r="BH23" s="327" t="s">
        <v>188</v>
      </c>
      <c r="BI23" s="327" t="s">
        <v>188</v>
      </c>
      <c r="BJ23" s="327" t="s">
        <v>189</v>
      </c>
      <c r="BK23" s="327" t="s">
        <v>188</v>
      </c>
      <c r="BL23" s="327" t="s">
        <v>188</v>
      </c>
      <c r="BM23" s="327" t="s">
        <v>189</v>
      </c>
    </row>
    <row r="24" spans="1:65" x14ac:dyDescent="0.3">
      <c r="A24" s="323">
        <v>12366</v>
      </c>
      <c r="B24" s="326">
        <v>32</v>
      </c>
      <c r="C24" s="326">
        <v>132</v>
      </c>
      <c r="D24" s="326" t="s">
        <v>257</v>
      </c>
      <c r="E24" s="326" t="s">
        <v>191</v>
      </c>
      <c r="F24" s="326">
        <v>1132</v>
      </c>
      <c r="G24" s="326" t="s">
        <v>193</v>
      </c>
      <c r="H24" s="326">
        <v>11132</v>
      </c>
      <c r="I24" s="326" t="s">
        <v>193</v>
      </c>
      <c r="J24" s="326">
        <v>43914</v>
      </c>
      <c r="K24" s="326">
        <v>43914</v>
      </c>
      <c r="L24" s="326">
        <v>89</v>
      </c>
      <c r="M24" s="326">
        <v>1</v>
      </c>
      <c r="N24" s="327">
        <v>1.115</v>
      </c>
      <c r="O24" s="327">
        <v>0</v>
      </c>
      <c r="P24" s="327">
        <v>0</v>
      </c>
      <c r="Q24" s="327" t="s">
        <v>186</v>
      </c>
      <c r="R24" s="327">
        <v>12366</v>
      </c>
      <c r="S24" s="327" t="s">
        <v>187</v>
      </c>
      <c r="T24" s="327">
        <v>25.5</v>
      </c>
      <c r="U24" s="327">
        <v>29</v>
      </c>
      <c r="V24" s="327" t="s">
        <v>190</v>
      </c>
      <c r="W24" s="327" t="s">
        <v>190</v>
      </c>
      <c r="X24" s="327" t="s">
        <v>188</v>
      </c>
      <c r="Y24" s="327" t="s">
        <v>188</v>
      </c>
      <c r="Z24" s="327" t="s">
        <v>28</v>
      </c>
      <c r="AA24" s="327" t="s">
        <v>190</v>
      </c>
      <c r="AB24" s="327" t="s">
        <v>188</v>
      </c>
      <c r="AC24" s="327" t="s">
        <v>188</v>
      </c>
      <c r="AD24" s="327" t="s">
        <v>28</v>
      </c>
      <c r="AE24" s="327" t="s">
        <v>190</v>
      </c>
      <c r="AF24" s="327" t="s">
        <v>188</v>
      </c>
      <c r="AG24" s="327" t="s">
        <v>188</v>
      </c>
      <c r="AH24" s="327" t="s">
        <v>28</v>
      </c>
      <c r="AI24" s="327" t="s">
        <v>190</v>
      </c>
      <c r="AJ24" s="327" t="s">
        <v>188</v>
      </c>
      <c r="AK24" s="327" t="s">
        <v>188</v>
      </c>
      <c r="AL24" s="327" t="s">
        <v>28</v>
      </c>
      <c r="AM24" s="327" t="s">
        <v>188</v>
      </c>
      <c r="AN24" s="327" t="s">
        <v>190</v>
      </c>
      <c r="AO24" s="327" t="s">
        <v>190</v>
      </c>
      <c r="AP24" s="327" t="s">
        <v>188</v>
      </c>
      <c r="AQ24" s="327" t="s">
        <v>188</v>
      </c>
      <c r="AR24" s="327" t="s">
        <v>28</v>
      </c>
      <c r="AS24" s="327" t="s">
        <v>188</v>
      </c>
      <c r="AT24" s="327" t="s">
        <v>190</v>
      </c>
      <c r="AU24" s="327" t="s">
        <v>28</v>
      </c>
      <c r="AV24" s="327" t="s">
        <v>188</v>
      </c>
      <c r="AW24" s="327" t="s">
        <v>188</v>
      </c>
      <c r="AX24" s="327" t="s">
        <v>190</v>
      </c>
      <c r="AY24" s="327" t="s">
        <v>190</v>
      </c>
      <c r="AZ24" s="327" t="s">
        <v>190</v>
      </c>
      <c r="BA24" s="327" t="s">
        <v>28</v>
      </c>
      <c r="BB24" s="327" t="s">
        <v>188</v>
      </c>
      <c r="BC24" s="327" t="s">
        <v>188</v>
      </c>
      <c r="BD24" s="327" t="s">
        <v>190</v>
      </c>
      <c r="BE24" s="327" t="s">
        <v>190</v>
      </c>
      <c r="BF24" s="327" t="s">
        <v>28</v>
      </c>
      <c r="BG24" s="327" t="s">
        <v>190</v>
      </c>
      <c r="BH24" s="327" t="s">
        <v>190</v>
      </c>
      <c r="BI24" s="327" t="s">
        <v>188</v>
      </c>
      <c r="BJ24" s="327" t="s">
        <v>28</v>
      </c>
      <c r="BK24" s="327" t="s">
        <v>190</v>
      </c>
      <c r="BL24" s="327" t="s">
        <v>188</v>
      </c>
      <c r="BM24" s="327" t="s">
        <v>28</v>
      </c>
    </row>
    <row r="25" spans="1:65" x14ac:dyDescent="0.3">
      <c r="A25" s="323">
        <v>12367</v>
      </c>
      <c r="B25" s="326">
        <v>33</v>
      </c>
      <c r="C25" s="326">
        <v>133</v>
      </c>
      <c r="D25" s="326" t="s">
        <v>258</v>
      </c>
      <c r="E25" s="326" t="s">
        <v>191</v>
      </c>
      <c r="F25" s="326">
        <v>1133</v>
      </c>
      <c r="G25" s="326" t="s">
        <v>194</v>
      </c>
      <c r="H25" s="326">
        <v>11133</v>
      </c>
      <c r="I25" s="326" t="s">
        <v>194</v>
      </c>
      <c r="J25" s="326">
        <v>43914</v>
      </c>
      <c r="K25" s="326">
        <v>43914</v>
      </c>
      <c r="L25" s="326">
        <v>67</v>
      </c>
      <c r="M25" s="326">
        <v>1</v>
      </c>
      <c r="N25" s="327">
        <v>1.125</v>
      </c>
      <c r="O25" s="327">
        <v>0</v>
      </c>
      <c r="P25" s="327">
        <v>0</v>
      </c>
      <c r="Q25" s="327" t="s">
        <v>185</v>
      </c>
      <c r="R25" s="327">
        <v>12367</v>
      </c>
      <c r="S25" s="327" t="s">
        <v>187</v>
      </c>
      <c r="T25" s="327">
        <v>25.5</v>
      </c>
      <c r="U25" s="327">
        <v>29</v>
      </c>
      <c r="V25" s="327" t="s">
        <v>190</v>
      </c>
      <c r="W25" s="327" t="s">
        <v>190</v>
      </c>
      <c r="X25" s="327" t="s">
        <v>190</v>
      </c>
      <c r="Y25" s="327" t="s">
        <v>190</v>
      </c>
      <c r="Z25" s="327" t="s">
        <v>29</v>
      </c>
      <c r="AA25" s="327" t="s">
        <v>190</v>
      </c>
      <c r="AB25" s="327" t="s">
        <v>190</v>
      </c>
      <c r="AC25" s="327" t="s">
        <v>190</v>
      </c>
      <c r="AD25" s="327" t="s">
        <v>29</v>
      </c>
      <c r="AE25" s="327" t="s">
        <v>190</v>
      </c>
      <c r="AF25" s="327" t="s">
        <v>190</v>
      </c>
      <c r="AG25" s="327" t="s">
        <v>190</v>
      </c>
      <c r="AH25" s="327" t="s">
        <v>29</v>
      </c>
      <c r="AI25" s="327" t="s">
        <v>190</v>
      </c>
      <c r="AJ25" s="327" t="s">
        <v>190</v>
      </c>
      <c r="AK25" s="327" t="s">
        <v>190</v>
      </c>
      <c r="AL25" s="327" t="s">
        <v>29</v>
      </c>
      <c r="AM25" s="327" t="s">
        <v>190</v>
      </c>
      <c r="AN25" s="327" t="s">
        <v>190</v>
      </c>
      <c r="AO25" s="327" t="s">
        <v>190</v>
      </c>
      <c r="AP25" s="327" t="s">
        <v>190</v>
      </c>
      <c r="AQ25" s="327" t="s">
        <v>190</v>
      </c>
      <c r="AR25" s="327" t="s">
        <v>29</v>
      </c>
      <c r="AS25" s="327" t="s">
        <v>190</v>
      </c>
      <c r="AT25" s="327" t="s">
        <v>190</v>
      </c>
      <c r="AU25" s="327" t="s">
        <v>29</v>
      </c>
      <c r="AV25" s="327" t="s">
        <v>190</v>
      </c>
      <c r="AW25" s="327" t="s">
        <v>190</v>
      </c>
      <c r="AX25" s="327" t="s">
        <v>190</v>
      </c>
      <c r="AY25" s="327" t="s">
        <v>190</v>
      </c>
      <c r="AZ25" s="327" t="s">
        <v>190</v>
      </c>
      <c r="BA25" s="327" t="s">
        <v>29</v>
      </c>
      <c r="BB25" s="327" t="s">
        <v>190</v>
      </c>
      <c r="BC25" s="327" t="s">
        <v>190</v>
      </c>
      <c r="BD25" s="327" t="s">
        <v>190</v>
      </c>
      <c r="BE25" s="327" t="s">
        <v>190</v>
      </c>
      <c r="BF25" s="327" t="s">
        <v>29</v>
      </c>
      <c r="BG25" s="327" t="s">
        <v>190</v>
      </c>
      <c r="BH25" s="327" t="s">
        <v>190</v>
      </c>
      <c r="BI25" s="327" t="s">
        <v>190</v>
      </c>
      <c r="BJ25" s="327" t="s">
        <v>29</v>
      </c>
      <c r="BK25" s="327" t="s">
        <v>190</v>
      </c>
      <c r="BL25" s="327" t="s">
        <v>190</v>
      </c>
      <c r="BM25" s="327" t="s">
        <v>29</v>
      </c>
    </row>
    <row r="26" spans="1:65" x14ac:dyDescent="0.3">
      <c r="A26" s="323">
        <v>12368</v>
      </c>
      <c r="B26" s="326">
        <v>34</v>
      </c>
      <c r="C26" s="326">
        <v>134</v>
      </c>
      <c r="D26" s="326" t="s">
        <v>259</v>
      </c>
      <c r="E26" s="326" t="s">
        <v>191</v>
      </c>
      <c r="F26" s="326">
        <v>1134</v>
      </c>
      <c r="G26" s="326" t="s">
        <v>195</v>
      </c>
      <c r="H26" s="326">
        <v>11134</v>
      </c>
      <c r="I26" s="326" t="s">
        <v>195</v>
      </c>
      <c r="J26" s="326">
        <v>43914</v>
      </c>
      <c r="K26" s="326">
        <v>43914</v>
      </c>
      <c r="L26" s="326">
        <v>40</v>
      </c>
      <c r="M26" s="326">
        <v>1</v>
      </c>
      <c r="N26" s="327">
        <v>1.135</v>
      </c>
      <c r="O26" s="327">
        <v>0</v>
      </c>
      <c r="P26" s="327">
        <v>0</v>
      </c>
      <c r="Q26" s="327" t="s">
        <v>185</v>
      </c>
      <c r="R26" s="327">
        <v>12368</v>
      </c>
      <c r="S26" s="327" t="s">
        <v>187</v>
      </c>
      <c r="T26" s="327">
        <v>25.5</v>
      </c>
      <c r="U26" s="327">
        <v>29</v>
      </c>
      <c r="V26" s="327" t="s">
        <v>188</v>
      </c>
      <c r="W26" s="327" t="s">
        <v>188</v>
      </c>
      <c r="X26" s="327" t="s">
        <v>188</v>
      </c>
      <c r="Y26" s="327" t="s">
        <v>188</v>
      </c>
      <c r="Z26" s="327" t="s">
        <v>189</v>
      </c>
      <c r="AA26" s="327" t="s">
        <v>188</v>
      </c>
      <c r="AB26" s="327" t="s">
        <v>188</v>
      </c>
      <c r="AC26" s="327" t="s">
        <v>188</v>
      </c>
      <c r="AD26" s="327" t="s">
        <v>189</v>
      </c>
      <c r="AE26" s="327" t="s">
        <v>188</v>
      </c>
      <c r="AF26" s="327" t="s">
        <v>188</v>
      </c>
      <c r="AG26" s="327" t="s">
        <v>188</v>
      </c>
      <c r="AH26" s="327" t="s">
        <v>189</v>
      </c>
      <c r="AI26" s="327" t="s">
        <v>188</v>
      </c>
      <c r="AJ26" s="327" t="s">
        <v>188</v>
      </c>
      <c r="AK26" s="327" t="s">
        <v>188</v>
      </c>
      <c r="AL26" s="327" t="s">
        <v>189</v>
      </c>
      <c r="AM26" s="327" t="s">
        <v>188</v>
      </c>
      <c r="AN26" s="327" t="s">
        <v>188</v>
      </c>
      <c r="AO26" s="327" t="s">
        <v>188</v>
      </c>
      <c r="AP26" s="327" t="s">
        <v>188</v>
      </c>
      <c r="AQ26" s="327" t="s">
        <v>188</v>
      </c>
      <c r="AR26" s="327" t="s">
        <v>189</v>
      </c>
      <c r="AS26" s="327" t="s">
        <v>188</v>
      </c>
      <c r="AT26" s="327" t="s">
        <v>188</v>
      </c>
      <c r="AU26" s="327" t="s">
        <v>189</v>
      </c>
      <c r="AV26" s="327" t="s">
        <v>188</v>
      </c>
      <c r="AW26" s="327" t="s">
        <v>188</v>
      </c>
      <c r="AX26" s="327" t="s">
        <v>188</v>
      </c>
      <c r="AY26" s="327" t="s">
        <v>188</v>
      </c>
      <c r="AZ26" s="327" t="s">
        <v>188</v>
      </c>
      <c r="BA26" s="327" t="s">
        <v>189</v>
      </c>
      <c r="BB26" s="327" t="s">
        <v>188</v>
      </c>
      <c r="BC26" s="327" t="s">
        <v>188</v>
      </c>
      <c r="BD26" s="327" t="s">
        <v>188</v>
      </c>
      <c r="BE26" s="327" t="s">
        <v>188</v>
      </c>
      <c r="BF26" s="327" t="s">
        <v>189</v>
      </c>
      <c r="BG26" s="327" t="s">
        <v>188</v>
      </c>
      <c r="BH26" s="327" t="s">
        <v>188</v>
      </c>
      <c r="BI26" s="327" t="s">
        <v>188</v>
      </c>
      <c r="BJ26" s="327" t="s">
        <v>189</v>
      </c>
      <c r="BK26" s="327" t="s">
        <v>188</v>
      </c>
      <c r="BL26" s="327" t="s">
        <v>188</v>
      </c>
      <c r="BM26" s="327" t="s">
        <v>189</v>
      </c>
    </row>
    <row r="27" spans="1:65" x14ac:dyDescent="0.3">
      <c r="A27" s="323">
        <v>12369</v>
      </c>
      <c r="B27" s="326">
        <v>35</v>
      </c>
      <c r="C27" s="326">
        <v>135</v>
      </c>
      <c r="D27" s="326" t="s">
        <v>260</v>
      </c>
      <c r="E27" s="326" t="s">
        <v>191</v>
      </c>
      <c r="F27" s="326">
        <v>1135</v>
      </c>
      <c r="G27" s="326" t="s">
        <v>196</v>
      </c>
      <c r="H27" s="326">
        <v>11135</v>
      </c>
      <c r="I27" s="326" t="s">
        <v>196</v>
      </c>
      <c r="J27" s="326">
        <v>43914</v>
      </c>
      <c r="K27" s="326">
        <v>43914</v>
      </c>
      <c r="L27" s="326">
        <v>44</v>
      </c>
      <c r="M27" s="326">
        <v>1</v>
      </c>
      <c r="N27" s="327">
        <v>1.145</v>
      </c>
      <c r="O27" s="327">
        <v>0</v>
      </c>
      <c r="P27" s="327">
        <v>0</v>
      </c>
      <c r="Q27" s="327" t="s">
        <v>185</v>
      </c>
      <c r="R27" s="327">
        <v>12369</v>
      </c>
      <c r="S27" s="327" t="s">
        <v>187</v>
      </c>
      <c r="T27" s="327">
        <v>25.5</v>
      </c>
      <c r="U27" s="327">
        <v>29</v>
      </c>
      <c r="V27" s="327" t="s">
        <v>188</v>
      </c>
      <c r="W27" s="327" t="s">
        <v>188</v>
      </c>
      <c r="X27" s="327" t="s">
        <v>188</v>
      </c>
      <c r="Y27" s="327" t="s">
        <v>188</v>
      </c>
      <c r="Z27" s="327" t="s">
        <v>189</v>
      </c>
      <c r="AA27" s="327" t="s">
        <v>188</v>
      </c>
      <c r="AB27" s="327" t="s">
        <v>188</v>
      </c>
      <c r="AC27" s="327" t="s">
        <v>188</v>
      </c>
      <c r="AD27" s="327" t="s">
        <v>189</v>
      </c>
      <c r="AE27" s="327" t="s">
        <v>188</v>
      </c>
      <c r="AF27" s="327" t="s">
        <v>188</v>
      </c>
      <c r="AG27" s="327" t="s">
        <v>188</v>
      </c>
      <c r="AH27" s="327" t="s">
        <v>189</v>
      </c>
      <c r="AI27" s="327" t="s">
        <v>188</v>
      </c>
      <c r="AJ27" s="327" t="s">
        <v>188</v>
      </c>
      <c r="AK27" s="327" t="s">
        <v>188</v>
      </c>
      <c r="AL27" s="327" t="s">
        <v>189</v>
      </c>
      <c r="AM27" s="327" t="s">
        <v>188</v>
      </c>
      <c r="AN27" s="327" t="s">
        <v>188</v>
      </c>
      <c r="AO27" s="327" t="s">
        <v>188</v>
      </c>
      <c r="AP27" s="327" t="s">
        <v>188</v>
      </c>
      <c r="AQ27" s="327" t="s">
        <v>188</v>
      </c>
      <c r="AR27" s="327" t="s">
        <v>189</v>
      </c>
      <c r="AS27" s="327" t="s">
        <v>188</v>
      </c>
      <c r="AT27" s="327" t="s">
        <v>188</v>
      </c>
      <c r="AU27" s="327" t="s">
        <v>189</v>
      </c>
      <c r="AV27" s="327" t="s">
        <v>188</v>
      </c>
      <c r="AW27" s="327" t="s">
        <v>188</v>
      </c>
      <c r="AX27" s="327" t="s">
        <v>188</v>
      </c>
      <c r="AY27" s="327" t="s">
        <v>188</v>
      </c>
      <c r="AZ27" s="327" t="s">
        <v>188</v>
      </c>
      <c r="BA27" s="327" t="s">
        <v>189</v>
      </c>
      <c r="BB27" s="327" t="s">
        <v>188</v>
      </c>
      <c r="BC27" s="327" t="s">
        <v>188</v>
      </c>
      <c r="BD27" s="327" t="s">
        <v>188</v>
      </c>
      <c r="BE27" s="327" t="s">
        <v>188</v>
      </c>
      <c r="BF27" s="327" t="s">
        <v>189</v>
      </c>
      <c r="BG27" s="327" t="s">
        <v>188</v>
      </c>
      <c r="BH27" s="327" t="s">
        <v>188</v>
      </c>
      <c r="BI27" s="327" t="s">
        <v>188</v>
      </c>
      <c r="BJ27" s="327" t="s">
        <v>189</v>
      </c>
      <c r="BK27" s="327" t="s">
        <v>188</v>
      </c>
      <c r="BL27" s="327" t="s">
        <v>188</v>
      </c>
      <c r="BM27" s="327" t="s">
        <v>189</v>
      </c>
    </row>
    <row r="28" spans="1:65" x14ac:dyDescent="0.3">
      <c r="A28" s="323">
        <v>12370</v>
      </c>
      <c r="B28" s="326">
        <v>36</v>
      </c>
      <c r="C28" s="326">
        <v>136</v>
      </c>
      <c r="D28" s="326" t="s">
        <v>261</v>
      </c>
      <c r="E28" s="326" t="s">
        <v>191</v>
      </c>
      <c r="F28" s="326">
        <v>1136</v>
      </c>
      <c r="G28" s="326" t="s">
        <v>197</v>
      </c>
      <c r="H28" s="326">
        <v>11136</v>
      </c>
      <c r="I28" s="326" t="s">
        <v>197</v>
      </c>
      <c r="J28" s="326">
        <v>43914</v>
      </c>
      <c r="K28" s="326">
        <v>43914</v>
      </c>
      <c r="L28" s="326">
        <v>20</v>
      </c>
      <c r="M28" s="326">
        <v>1</v>
      </c>
      <c r="N28" s="327">
        <v>1.155</v>
      </c>
      <c r="O28" s="327">
        <v>0</v>
      </c>
      <c r="P28" s="327">
        <v>0</v>
      </c>
      <c r="Q28" s="327" t="s">
        <v>185</v>
      </c>
      <c r="R28" s="327">
        <v>12370</v>
      </c>
      <c r="S28" s="327" t="s">
        <v>187</v>
      </c>
      <c r="T28" s="327">
        <v>25.5</v>
      </c>
      <c r="U28" s="327">
        <v>29</v>
      </c>
      <c r="V28" s="327" t="s">
        <v>188</v>
      </c>
      <c r="W28" s="327" t="s">
        <v>188</v>
      </c>
      <c r="X28" s="327" t="s">
        <v>188</v>
      </c>
      <c r="Y28" s="327" t="s">
        <v>188</v>
      </c>
      <c r="Z28" s="327" t="s">
        <v>189</v>
      </c>
      <c r="AA28" s="327" t="s">
        <v>188</v>
      </c>
      <c r="AB28" s="327" t="s">
        <v>188</v>
      </c>
      <c r="AC28" s="327" t="s">
        <v>188</v>
      </c>
      <c r="AD28" s="327" t="s">
        <v>189</v>
      </c>
      <c r="AE28" s="327" t="s">
        <v>188</v>
      </c>
      <c r="AF28" s="327" t="s">
        <v>188</v>
      </c>
      <c r="AG28" s="327" t="s">
        <v>188</v>
      </c>
      <c r="AH28" s="327" t="s">
        <v>189</v>
      </c>
      <c r="AI28" s="327" t="s">
        <v>188</v>
      </c>
      <c r="AJ28" s="327" t="s">
        <v>188</v>
      </c>
      <c r="AK28" s="327" t="s">
        <v>188</v>
      </c>
      <c r="AL28" s="327" t="s">
        <v>189</v>
      </c>
      <c r="AM28" s="327" t="s">
        <v>188</v>
      </c>
      <c r="AN28" s="327" t="s">
        <v>188</v>
      </c>
      <c r="AO28" s="327" t="s">
        <v>188</v>
      </c>
      <c r="AP28" s="327" t="s">
        <v>188</v>
      </c>
      <c r="AQ28" s="327" t="s">
        <v>188</v>
      </c>
      <c r="AR28" s="327" t="s">
        <v>189</v>
      </c>
      <c r="AS28" s="327" t="s">
        <v>188</v>
      </c>
      <c r="AT28" s="327" t="s">
        <v>188</v>
      </c>
      <c r="AU28" s="327" t="s">
        <v>189</v>
      </c>
      <c r="AV28" s="327" t="s">
        <v>188</v>
      </c>
      <c r="AW28" s="327" t="s">
        <v>188</v>
      </c>
      <c r="AX28" s="327" t="s">
        <v>188</v>
      </c>
      <c r="AY28" s="327" t="s">
        <v>188</v>
      </c>
      <c r="AZ28" s="327" t="s">
        <v>188</v>
      </c>
      <c r="BA28" s="327" t="s">
        <v>189</v>
      </c>
      <c r="BB28" s="327" t="s">
        <v>188</v>
      </c>
      <c r="BC28" s="327" t="s">
        <v>188</v>
      </c>
      <c r="BD28" s="327" t="s">
        <v>188</v>
      </c>
      <c r="BE28" s="327" t="s">
        <v>188</v>
      </c>
      <c r="BF28" s="327" t="s">
        <v>189</v>
      </c>
      <c r="BG28" s="327" t="s">
        <v>188</v>
      </c>
      <c r="BH28" s="327" t="s">
        <v>188</v>
      </c>
      <c r="BI28" s="327" t="s">
        <v>188</v>
      </c>
      <c r="BJ28" s="327" t="s">
        <v>189</v>
      </c>
      <c r="BK28" s="327" t="s">
        <v>188</v>
      </c>
      <c r="BL28" s="327" t="s">
        <v>188</v>
      </c>
      <c r="BM28" s="327" t="s">
        <v>189</v>
      </c>
    </row>
    <row r="29" spans="1:65" x14ac:dyDescent="0.3">
      <c r="A29" s="323">
        <v>12371</v>
      </c>
      <c r="B29" s="326">
        <v>37</v>
      </c>
      <c r="C29" s="326">
        <v>137</v>
      </c>
      <c r="D29" s="326" t="s">
        <v>262</v>
      </c>
      <c r="E29" s="326" t="s">
        <v>191</v>
      </c>
      <c r="F29" s="326">
        <v>1137</v>
      </c>
      <c r="G29" s="326" t="s">
        <v>198</v>
      </c>
      <c r="H29" s="326">
        <v>11137</v>
      </c>
      <c r="I29" s="326" t="s">
        <v>198</v>
      </c>
      <c r="J29" s="326">
        <v>43914</v>
      </c>
      <c r="K29" s="326">
        <v>43914</v>
      </c>
      <c r="L29" s="326">
        <v>10</v>
      </c>
      <c r="M29" s="326">
        <v>1</v>
      </c>
      <c r="N29" s="327">
        <v>1.165</v>
      </c>
      <c r="O29" s="327">
        <v>0</v>
      </c>
      <c r="P29" s="327">
        <v>0</v>
      </c>
      <c r="Q29" s="327" t="s">
        <v>186</v>
      </c>
      <c r="R29" s="327">
        <v>12371</v>
      </c>
      <c r="S29" s="327" t="s">
        <v>187</v>
      </c>
      <c r="T29" s="327">
        <v>25.5</v>
      </c>
      <c r="U29" s="327">
        <v>29</v>
      </c>
      <c r="V29" s="327" t="s">
        <v>190</v>
      </c>
      <c r="W29" s="327" t="s">
        <v>190</v>
      </c>
      <c r="X29" s="327" t="s">
        <v>188</v>
      </c>
      <c r="Y29" s="327" t="s">
        <v>188</v>
      </c>
      <c r="Z29" s="327" t="s">
        <v>28</v>
      </c>
      <c r="AA29" s="327" t="s">
        <v>190</v>
      </c>
      <c r="AB29" s="327" t="s">
        <v>188</v>
      </c>
      <c r="AC29" s="327" t="s">
        <v>188</v>
      </c>
      <c r="AD29" s="327" t="s">
        <v>28</v>
      </c>
      <c r="AE29" s="327" t="s">
        <v>190</v>
      </c>
      <c r="AF29" s="327" t="s">
        <v>188</v>
      </c>
      <c r="AG29" s="327" t="s">
        <v>188</v>
      </c>
      <c r="AH29" s="327" t="s">
        <v>28</v>
      </c>
      <c r="AI29" s="327" t="s">
        <v>190</v>
      </c>
      <c r="AJ29" s="327" t="s">
        <v>188</v>
      </c>
      <c r="AK29" s="327" t="s">
        <v>188</v>
      </c>
      <c r="AL29" s="327" t="s">
        <v>28</v>
      </c>
      <c r="AM29" s="327" t="s">
        <v>188</v>
      </c>
      <c r="AN29" s="327" t="s">
        <v>190</v>
      </c>
      <c r="AO29" s="327" t="s">
        <v>190</v>
      </c>
      <c r="AP29" s="327" t="s">
        <v>188</v>
      </c>
      <c r="AQ29" s="327" t="s">
        <v>188</v>
      </c>
      <c r="AR29" s="327" t="s">
        <v>28</v>
      </c>
      <c r="AS29" s="327" t="s">
        <v>188</v>
      </c>
      <c r="AT29" s="327" t="s">
        <v>190</v>
      </c>
      <c r="AU29" s="327" t="s">
        <v>28</v>
      </c>
      <c r="AV29" s="327" t="s">
        <v>188</v>
      </c>
      <c r="AW29" s="327" t="s">
        <v>188</v>
      </c>
      <c r="AX29" s="327" t="s">
        <v>190</v>
      </c>
      <c r="AY29" s="327" t="s">
        <v>190</v>
      </c>
      <c r="AZ29" s="327" t="s">
        <v>190</v>
      </c>
      <c r="BA29" s="327" t="s">
        <v>28</v>
      </c>
      <c r="BB29" s="327" t="s">
        <v>188</v>
      </c>
      <c r="BC29" s="327" t="s">
        <v>188</v>
      </c>
      <c r="BD29" s="327" t="s">
        <v>190</v>
      </c>
      <c r="BE29" s="327" t="s">
        <v>190</v>
      </c>
      <c r="BF29" s="327" t="s">
        <v>28</v>
      </c>
      <c r="BG29" s="327" t="s">
        <v>190</v>
      </c>
      <c r="BH29" s="327" t="s">
        <v>190</v>
      </c>
      <c r="BI29" s="327" t="s">
        <v>188</v>
      </c>
      <c r="BJ29" s="327" t="s">
        <v>28</v>
      </c>
      <c r="BK29" s="327" t="s">
        <v>190</v>
      </c>
      <c r="BL29" s="327" t="s">
        <v>188</v>
      </c>
      <c r="BM29" s="327" t="s">
        <v>28</v>
      </c>
    </row>
    <row r="30" spans="1:65" x14ac:dyDescent="0.3">
      <c r="A30" s="323">
        <v>12372</v>
      </c>
      <c r="B30" s="326">
        <v>38</v>
      </c>
      <c r="C30" s="326">
        <v>138</v>
      </c>
      <c r="D30" s="326" t="s">
        <v>263</v>
      </c>
      <c r="E30" s="326" t="s">
        <v>191</v>
      </c>
      <c r="F30" s="326">
        <v>1138</v>
      </c>
      <c r="G30" s="326" t="s">
        <v>199</v>
      </c>
      <c r="H30" s="326">
        <v>11138</v>
      </c>
      <c r="I30" s="326" t="s">
        <v>199</v>
      </c>
      <c r="J30" s="326">
        <v>43914</v>
      </c>
      <c r="K30" s="326">
        <v>43914</v>
      </c>
      <c r="L30" s="326">
        <v>70</v>
      </c>
      <c r="M30" s="326">
        <v>1</v>
      </c>
      <c r="N30" s="327">
        <v>1.175</v>
      </c>
      <c r="O30" s="327">
        <v>0</v>
      </c>
      <c r="P30" s="327">
        <v>0</v>
      </c>
      <c r="Q30" s="327" t="s">
        <v>185</v>
      </c>
      <c r="R30" s="327">
        <v>12372</v>
      </c>
      <c r="S30" s="327" t="s">
        <v>187</v>
      </c>
      <c r="T30" s="327">
        <v>25.5</v>
      </c>
      <c r="U30" s="327">
        <v>29</v>
      </c>
      <c r="V30" s="327" t="s">
        <v>190</v>
      </c>
      <c r="W30" s="327" t="s">
        <v>190</v>
      </c>
      <c r="X30" s="327" t="s">
        <v>190</v>
      </c>
      <c r="Y30" s="327" t="s">
        <v>190</v>
      </c>
      <c r="Z30" s="327" t="s">
        <v>29</v>
      </c>
      <c r="AA30" s="327" t="s">
        <v>190</v>
      </c>
      <c r="AB30" s="327" t="s">
        <v>190</v>
      </c>
      <c r="AC30" s="327" t="s">
        <v>190</v>
      </c>
      <c r="AD30" s="327" t="s">
        <v>29</v>
      </c>
      <c r="AE30" s="327" t="s">
        <v>190</v>
      </c>
      <c r="AF30" s="327" t="s">
        <v>190</v>
      </c>
      <c r="AG30" s="327" t="s">
        <v>190</v>
      </c>
      <c r="AH30" s="327" t="s">
        <v>29</v>
      </c>
      <c r="AI30" s="327" t="s">
        <v>190</v>
      </c>
      <c r="AJ30" s="327" t="s">
        <v>190</v>
      </c>
      <c r="AK30" s="327" t="s">
        <v>190</v>
      </c>
      <c r="AL30" s="327" t="s">
        <v>29</v>
      </c>
      <c r="AM30" s="327" t="s">
        <v>190</v>
      </c>
      <c r="AN30" s="327" t="s">
        <v>190</v>
      </c>
      <c r="AO30" s="327" t="s">
        <v>190</v>
      </c>
      <c r="AP30" s="327" t="s">
        <v>190</v>
      </c>
      <c r="AQ30" s="327" t="s">
        <v>190</v>
      </c>
      <c r="AR30" s="327" t="s">
        <v>29</v>
      </c>
      <c r="AS30" s="327" t="s">
        <v>190</v>
      </c>
      <c r="AT30" s="327" t="s">
        <v>190</v>
      </c>
      <c r="AU30" s="327" t="s">
        <v>29</v>
      </c>
      <c r="AV30" s="327" t="s">
        <v>190</v>
      </c>
      <c r="AW30" s="327" t="s">
        <v>190</v>
      </c>
      <c r="AX30" s="327" t="s">
        <v>190</v>
      </c>
      <c r="AY30" s="327" t="s">
        <v>190</v>
      </c>
      <c r="AZ30" s="327" t="s">
        <v>190</v>
      </c>
      <c r="BA30" s="327" t="s">
        <v>29</v>
      </c>
      <c r="BB30" s="327" t="s">
        <v>190</v>
      </c>
      <c r="BC30" s="327" t="s">
        <v>190</v>
      </c>
      <c r="BD30" s="327" t="s">
        <v>190</v>
      </c>
      <c r="BE30" s="327" t="s">
        <v>190</v>
      </c>
      <c r="BF30" s="327" t="s">
        <v>29</v>
      </c>
      <c r="BG30" s="327" t="s">
        <v>190</v>
      </c>
      <c r="BH30" s="327" t="s">
        <v>190</v>
      </c>
      <c r="BI30" s="327" t="s">
        <v>190</v>
      </c>
      <c r="BJ30" s="327" t="s">
        <v>29</v>
      </c>
      <c r="BK30" s="327" t="s">
        <v>190</v>
      </c>
      <c r="BL30" s="327" t="s">
        <v>190</v>
      </c>
      <c r="BM30" s="327" t="s">
        <v>29</v>
      </c>
    </row>
    <row r="31" spans="1:65" x14ac:dyDescent="0.3">
      <c r="A31" s="323">
        <v>12373</v>
      </c>
      <c r="B31" s="326">
        <v>39</v>
      </c>
      <c r="C31" s="326">
        <v>139</v>
      </c>
      <c r="D31" s="326" t="s">
        <v>264</v>
      </c>
      <c r="E31" s="326" t="s">
        <v>191</v>
      </c>
      <c r="F31" s="326">
        <v>1139</v>
      </c>
      <c r="G31" s="326" t="s">
        <v>200</v>
      </c>
      <c r="H31" s="326">
        <v>11139</v>
      </c>
      <c r="I31" s="326" t="s">
        <v>200</v>
      </c>
      <c r="J31" s="326">
        <v>43914</v>
      </c>
      <c r="K31" s="326">
        <v>43914</v>
      </c>
      <c r="L31" s="326">
        <v>44</v>
      </c>
      <c r="M31" s="326">
        <v>1</v>
      </c>
      <c r="N31" s="327">
        <v>1.1850000000000001</v>
      </c>
      <c r="O31" s="327">
        <v>0</v>
      </c>
      <c r="P31" s="327">
        <v>0</v>
      </c>
      <c r="Q31" s="327" t="s">
        <v>185</v>
      </c>
      <c r="R31" s="327">
        <v>12373</v>
      </c>
      <c r="S31" s="327" t="s">
        <v>187</v>
      </c>
      <c r="T31" s="327">
        <v>25.5</v>
      </c>
      <c r="U31" s="327">
        <v>29</v>
      </c>
      <c r="V31" s="327" t="s">
        <v>188</v>
      </c>
      <c r="W31" s="327" t="s">
        <v>188</v>
      </c>
      <c r="X31" s="327" t="s">
        <v>188</v>
      </c>
      <c r="Y31" s="327" t="s">
        <v>188</v>
      </c>
      <c r="Z31" s="327" t="s">
        <v>189</v>
      </c>
      <c r="AA31" s="327" t="s">
        <v>188</v>
      </c>
      <c r="AB31" s="327" t="s">
        <v>188</v>
      </c>
      <c r="AC31" s="327" t="s">
        <v>188</v>
      </c>
      <c r="AD31" s="327" t="s">
        <v>189</v>
      </c>
      <c r="AE31" s="327" t="s">
        <v>188</v>
      </c>
      <c r="AF31" s="327" t="s">
        <v>188</v>
      </c>
      <c r="AG31" s="327" t="s">
        <v>188</v>
      </c>
      <c r="AH31" s="327" t="s">
        <v>189</v>
      </c>
      <c r="AI31" s="327" t="s">
        <v>188</v>
      </c>
      <c r="AJ31" s="327" t="s">
        <v>188</v>
      </c>
      <c r="AK31" s="327" t="s">
        <v>188</v>
      </c>
      <c r="AL31" s="327" t="s">
        <v>189</v>
      </c>
      <c r="AM31" s="327" t="s">
        <v>188</v>
      </c>
      <c r="AN31" s="327" t="s">
        <v>188</v>
      </c>
      <c r="AO31" s="327" t="s">
        <v>188</v>
      </c>
      <c r="AP31" s="327" t="s">
        <v>188</v>
      </c>
      <c r="AQ31" s="327" t="s">
        <v>188</v>
      </c>
      <c r="AR31" s="327" t="s">
        <v>189</v>
      </c>
      <c r="AS31" s="327" t="s">
        <v>188</v>
      </c>
      <c r="AT31" s="327" t="s">
        <v>188</v>
      </c>
      <c r="AU31" s="327" t="s">
        <v>189</v>
      </c>
      <c r="AV31" s="327" t="s">
        <v>188</v>
      </c>
      <c r="AW31" s="327" t="s">
        <v>188</v>
      </c>
      <c r="AX31" s="327" t="s">
        <v>188</v>
      </c>
      <c r="AY31" s="327" t="s">
        <v>188</v>
      </c>
      <c r="AZ31" s="327" t="s">
        <v>188</v>
      </c>
      <c r="BA31" s="327" t="s">
        <v>189</v>
      </c>
      <c r="BB31" s="327" t="s">
        <v>188</v>
      </c>
      <c r="BC31" s="327" t="s">
        <v>188</v>
      </c>
      <c r="BD31" s="327" t="s">
        <v>188</v>
      </c>
      <c r="BE31" s="327" t="s">
        <v>188</v>
      </c>
      <c r="BF31" s="327" t="s">
        <v>189</v>
      </c>
      <c r="BG31" s="327" t="s">
        <v>188</v>
      </c>
      <c r="BH31" s="327" t="s">
        <v>188</v>
      </c>
      <c r="BI31" s="327" t="s">
        <v>188</v>
      </c>
      <c r="BJ31" s="327" t="s">
        <v>189</v>
      </c>
      <c r="BK31" s="327" t="s">
        <v>188</v>
      </c>
      <c r="BL31" s="327" t="s">
        <v>188</v>
      </c>
      <c r="BM31" s="327" t="s">
        <v>189</v>
      </c>
    </row>
    <row r="32" spans="1:65" x14ac:dyDescent="0.3">
      <c r="A32" s="323">
        <v>12374</v>
      </c>
      <c r="B32" s="326">
        <v>40</v>
      </c>
      <c r="C32" s="326">
        <v>140</v>
      </c>
      <c r="D32" s="326" t="s">
        <v>265</v>
      </c>
      <c r="E32" s="326" t="s">
        <v>191</v>
      </c>
      <c r="F32" s="326">
        <v>1140</v>
      </c>
      <c r="G32" s="326" t="s">
        <v>201</v>
      </c>
      <c r="H32" s="326">
        <v>11140</v>
      </c>
      <c r="I32" s="326" t="s">
        <v>201</v>
      </c>
      <c r="J32" s="326">
        <v>43914</v>
      </c>
      <c r="K32" s="326">
        <v>43914</v>
      </c>
      <c r="L32" s="326">
        <v>95</v>
      </c>
      <c r="M32" s="326">
        <v>1</v>
      </c>
      <c r="N32" s="327">
        <v>1.1950000000000001</v>
      </c>
      <c r="O32" s="327">
        <v>0</v>
      </c>
      <c r="P32" s="327">
        <v>0</v>
      </c>
      <c r="Q32" s="327" t="s">
        <v>185</v>
      </c>
      <c r="R32" s="327">
        <v>12374</v>
      </c>
      <c r="S32" s="327" t="s">
        <v>187</v>
      </c>
      <c r="T32" s="327">
        <v>25.5</v>
      </c>
      <c r="U32" s="327">
        <v>29</v>
      </c>
      <c r="V32" s="327" t="s">
        <v>188</v>
      </c>
      <c r="W32" s="327" t="s">
        <v>188</v>
      </c>
      <c r="X32" s="327" t="s">
        <v>188</v>
      </c>
      <c r="Y32" s="327" t="s">
        <v>188</v>
      </c>
      <c r="Z32" s="327" t="s">
        <v>189</v>
      </c>
      <c r="AA32" s="327" t="s">
        <v>188</v>
      </c>
      <c r="AB32" s="327" t="s">
        <v>188</v>
      </c>
      <c r="AC32" s="327" t="s">
        <v>188</v>
      </c>
      <c r="AD32" s="327" t="s">
        <v>189</v>
      </c>
      <c r="AE32" s="327" t="s">
        <v>188</v>
      </c>
      <c r="AF32" s="327" t="s">
        <v>188</v>
      </c>
      <c r="AG32" s="327" t="s">
        <v>188</v>
      </c>
      <c r="AH32" s="327" t="s">
        <v>189</v>
      </c>
      <c r="AI32" s="327" t="s">
        <v>188</v>
      </c>
      <c r="AJ32" s="327" t="s">
        <v>188</v>
      </c>
      <c r="AK32" s="327" t="s">
        <v>188</v>
      </c>
      <c r="AL32" s="327" t="s">
        <v>189</v>
      </c>
      <c r="AM32" s="327" t="s">
        <v>188</v>
      </c>
      <c r="AN32" s="327" t="s">
        <v>188</v>
      </c>
      <c r="AO32" s="327" t="s">
        <v>188</v>
      </c>
      <c r="AP32" s="327" t="s">
        <v>188</v>
      </c>
      <c r="AQ32" s="327" t="s">
        <v>188</v>
      </c>
      <c r="AR32" s="327" t="s">
        <v>189</v>
      </c>
      <c r="AS32" s="327" t="s">
        <v>188</v>
      </c>
      <c r="AT32" s="327" t="s">
        <v>188</v>
      </c>
      <c r="AU32" s="327" t="s">
        <v>189</v>
      </c>
      <c r="AV32" s="327" t="s">
        <v>188</v>
      </c>
      <c r="AW32" s="327" t="s">
        <v>188</v>
      </c>
      <c r="AX32" s="327" t="s">
        <v>188</v>
      </c>
      <c r="AY32" s="327" t="s">
        <v>188</v>
      </c>
      <c r="AZ32" s="327" t="s">
        <v>188</v>
      </c>
      <c r="BA32" s="327" t="s">
        <v>189</v>
      </c>
      <c r="BB32" s="327" t="s">
        <v>188</v>
      </c>
      <c r="BC32" s="327" t="s">
        <v>188</v>
      </c>
      <c r="BD32" s="327" t="s">
        <v>188</v>
      </c>
      <c r="BE32" s="327" t="s">
        <v>188</v>
      </c>
      <c r="BF32" s="327" t="s">
        <v>189</v>
      </c>
      <c r="BG32" s="327" t="s">
        <v>188</v>
      </c>
      <c r="BH32" s="327" t="s">
        <v>188</v>
      </c>
      <c r="BI32" s="327" t="s">
        <v>188</v>
      </c>
      <c r="BJ32" s="327" t="s">
        <v>189</v>
      </c>
      <c r="BK32" s="327" t="s">
        <v>188</v>
      </c>
      <c r="BL32" s="327" t="s">
        <v>188</v>
      </c>
      <c r="BM32" s="327" t="s">
        <v>189</v>
      </c>
    </row>
    <row r="33" spans="1:65" x14ac:dyDescent="0.3">
      <c r="A33" s="323">
        <v>12375</v>
      </c>
      <c r="B33" s="326">
        <v>41</v>
      </c>
      <c r="C33" s="326">
        <v>141</v>
      </c>
      <c r="D33" s="326" t="s">
        <v>266</v>
      </c>
      <c r="E33" s="326" t="s">
        <v>191</v>
      </c>
      <c r="F33" s="326">
        <v>1141</v>
      </c>
      <c r="G33" s="326" t="s">
        <v>202</v>
      </c>
      <c r="H33" s="326">
        <v>11141</v>
      </c>
      <c r="I33" s="326" t="s">
        <v>202</v>
      </c>
      <c r="J33" s="326">
        <v>43914</v>
      </c>
      <c r="K33" s="326">
        <v>43914</v>
      </c>
      <c r="L33" s="326">
        <v>58</v>
      </c>
      <c r="M33" s="326">
        <v>1</v>
      </c>
      <c r="N33" s="327">
        <v>1.2050000000000001</v>
      </c>
      <c r="O33" s="327">
        <v>0</v>
      </c>
      <c r="P33" s="327">
        <v>0</v>
      </c>
      <c r="Q33" s="327" t="s">
        <v>185</v>
      </c>
      <c r="R33" s="327">
        <v>12375</v>
      </c>
      <c r="S33" s="327" t="s">
        <v>187</v>
      </c>
      <c r="T33" s="327">
        <v>25.5</v>
      </c>
      <c r="U33" s="327">
        <v>29</v>
      </c>
      <c r="V33" s="327" t="s">
        <v>188</v>
      </c>
      <c r="W33" s="327" t="s">
        <v>188</v>
      </c>
      <c r="X33" s="327" t="s">
        <v>188</v>
      </c>
      <c r="Y33" s="327" t="s">
        <v>188</v>
      </c>
      <c r="Z33" s="327" t="s">
        <v>189</v>
      </c>
      <c r="AA33" s="327" t="s">
        <v>188</v>
      </c>
      <c r="AB33" s="327" t="s">
        <v>188</v>
      </c>
      <c r="AC33" s="327" t="s">
        <v>188</v>
      </c>
      <c r="AD33" s="327" t="s">
        <v>189</v>
      </c>
      <c r="AE33" s="327" t="s">
        <v>188</v>
      </c>
      <c r="AF33" s="327" t="s">
        <v>188</v>
      </c>
      <c r="AG33" s="327" t="s">
        <v>188</v>
      </c>
      <c r="AH33" s="327" t="s">
        <v>189</v>
      </c>
      <c r="AI33" s="327" t="s">
        <v>188</v>
      </c>
      <c r="AJ33" s="327" t="s">
        <v>188</v>
      </c>
      <c r="AK33" s="327" t="s">
        <v>188</v>
      </c>
      <c r="AL33" s="327" t="s">
        <v>189</v>
      </c>
      <c r="AM33" s="327" t="s">
        <v>188</v>
      </c>
      <c r="AN33" s="327" t="s">
        <v>188</v>
      </c>
      <c r="AO33" s="327" t="s">
        <v>188</v>
      </c>
      <c r="AP33" s="327" t="s">
        <v>188</v>
      </c>
      <c r="AQ33" s="327" t="s">
        <v>188</v>
      </c>
      <c r="AR33" s="327" t="s">
        <v>189</v>
      </c>
      <c r="AS33" s="327" t="s">
        <v>188</v>
      </c>
      <c r="AT33" s="327" t="s">
        <v>188</v>
      </c>
      <c r="AU33" s="327" t="s">
        <v>189</v>
      </c>
      <c r="AV33" s="327" t="s">
        <v>188</v>
      </c>
      <c r="AW33" s="327" t="s">
        <v>188</v>
      </c>
      <c r="AX33" s="327" t="s">
        <v>188</v>
      </c>
      <c r="AY33" s="327" t="s">
        <v>188</v>
      </c>
      <c r="AZ33" s="327" t="s">
        <v>188</v>
      </c>
      <c r="BA33" s="327" t="s">
        <v>189</v>
      </c>
      <c r="BB33" s="327" t="s">
        <v>188</v>
      </c>
      <c r="BC33" s="327" t="s">
        <v>188</v>
      </c>
      <c r="BD33" s="327" t="s">
        <v>188</v>
      </c>
      <c r="BE33" s="327" t="s">
        <v>188</v>
      </c>
      <c r="BF33" s="327" t="s">
        <v>189</v>
      </c>
      <c r="BG33" s="327" t="s">
        <v>188</v>
      </c>
      <c r="BH33" s="327" t="s">
        <v>188</v>
      </c>
      <c r="BI33" s="327" t="s">
        <v>188</v>
      </c>
      <c r="BJ33" s="327" t="s">
        <v>189</v>
      </c>
      <c r="BK33" s="327" t="s">
        <v>188</v>
      </c>
      <c r="BL33" s="327" t="s">
        <v>188</v>
      </c>
      <c r="BM33" s="327" t="s">
        <v>189</v>
      </c>
    </row>
    <row r="34" spans="1:65" x14ac:dyDescent="0.3">
      <c r="A34" s="323">
        <v>12376</v>
      </c>
      <c r="B34" s="326">
        <v>42</v>
      </c>
      <c r="C34" s="326">
        <v>142</v>
      </c>
      <c r="D34" s="326" t="s">
        <v>267</v>
      </c>
      <c r="E34" s="326" t="s">
        <v>191</v>
      </c>
      <c r="F34" s="326">
        <v>1142</v>
      </c>
      <c r="G34" s="326" t="s">
        <v>203</v>
      </c>
      <c r="H34" s="326">
        <v>11142</v>
      </c>
      <c r="I34" s="326" t="s">
        <v>203</v>
      </c>
      <c r="J34" s="326">
        <v>43914</v>
      </c>
      <c r="K34" s="326">
        <v>43914</v>
      </c>
      <c r="L34" s="326">
        <v>82</v>
      </c>
      <c r="M34" s="326">
        <v>1</v>
      </c>
      <c r="N34" s="327">
        <v>1.2150000000000001</v>
      </c>
      <c r="O34" s="327">
        <v>0</v>
      </c>
      <c r="P34" s="327">
        <v>0</v>
      </c>
      <c r="Q34" s="327" t="s">
        <v>186</v>
      </c>
      <c r="R34" s="327">
        <v>12376</v>
      </c>
      <c r="S34" s="327" t="s">
        <v>187</v>
      </c>
      <c r="T34" s="327">
        <v>25.5</v>
      </c>
      <c r="U34" s="327">
        <v>29</v>
      </c>
      <c r="V34" s="327" t="s">
        <v>190</v>
      </c>
      <c r="W34" s="327" t="s">
        <v>190</v>
      </c>
      <c r="X34" s="327" t="s">
        <v>188</v>
      </c>
      <c r="Y34" s="327" t="s">
        <v>188</v>
      </c>
      <c r="Z34" s="327" t="s">
        <v>28</v>
      </c>
      <c r="AA34" s="327" t="s">
        <v>190</v>
      </c>
      <c r="AB34" s="327" t="s">
        <v>188</v>
      </c>
      <c r="AC34" s="327" t="s">
        <v>188</v>
      </c>
      <c r="AD34" s="327" t="s">
        <v>28</v>
      </c>
      <c r="AE34" s="327" t="s">
        <v>190</v>
      </c>
      <c r="AF34" s="327" t="s">
        <v>188</v>
      </c>
      <c r="AG34" s="327" t="s">
        <v>188</v>
      </c>
      <c r="AH34" s="327" t="s">
        <v>28</v>
      </c>
      <c r="AI34" s="327" t="s">
        <v>190</v>
      </c>
      <c r="AJ34" s="327" t="s">
        <v>188</v>
      </c>
      <c r="AK34" s="327" t="s">
        <v>188</v>
      </c>
      <c r="AL34" s="327" t="s">
        <v>28</v>
      </c>
      <c r="AM34" s="327" t="s">
        <v>188</v>
      </c>
      <c r="AN34" s="327" t="s">
        <v>190</v>
      </c>
      <c r="AO34" s="327" t="s">
        <v>190</v>
      </c>
      <c r="AP34" s="327" t="s">
        <v>188</v>
      </c>
      <c r="AQ34" s="327" t="s">
        <v>188</v>
      </c>
      <c r="AR34" s="327" t="s">
        <v>28</v>
      </c>
      <c r="AS34" s="327" t="s">
        <v>188</v>
      </c>
      <c r="AT34" s="327" t="s">
        <v>190</v>
      </c>
      <c r="AU34" s="327" t="s">
        <v>28</v>
      </c>
      <c r="AV34" s="327" t="s">
        <v>188</v>
      </c>
      <c r="AW34" s="327" t="s">
        <v>188</v>
      </c>
      <c r="AX34" s="327" t="s">
        <v>190</v>
      </c>
      <c r="AY34" s="327" t="s">
        <v>190</v>
      </c>
      <c r="AZ34" s="327" t="s">
        <v>190</v>
      </c>
      <c r="BA34" s="327" t="s">
        <v>28</v>
      </c>
      <c r="BB34" s="327" t="s">
        <v>188</v>
      </c>
      <c r="BC34" s="327" t="s">
        <v>188</v>
      </c>
      <c r="BD34" s="327" t="s">
        <v>190</v>
      </c>
      <c r="BE34" s="327" t="s">
        <v>190</v>
      </c>
      <c r="BF34" s="327" t="s">
        <v>28</v>
      </c>
      <c r="BG34" s="327" t="s">
        <v>190</v>
      </c>
      <c r="BH34" s="327" t="s">
        <v>190</v>
      </c>
      <c r="BI34" s="327" t="s">
        <v>188</v>
      </c>
      <c r="BJ34" s="327" t="s">
        <v>28</v>
      </c>
      <c r="BK34" s="327" t="s">
        <v>190</v>
      </c>
      <c r="BL34" s="327" t="s">
        <v>188</v>
      </c>
      <c r="BM34" s="327" t="s">
        <v>28</v>
      </c>
    </row>
    <row r="35" spans="1:65" x14ac:dyDescent="0.3">
      <c r="A35" s="323">
        <v>12377</v>
      </c>
      <c r="B35" s="326">
        <v>43</v>
      </c>
      <c r="C35" s="326">
        <v>143</v>
      </c>
      <c r="D35" s="326" t="s">
        <v>268</v>
      </c>
      <c r="E35" s="326" t="s">
        <v>191</v>
      </c>
      <c r="F35" s="326">
        <v>1143</v>
      </c>
      <c r="G35" s="326" t="s">
        <v>204</v>
      </c>
      <c r="H35" s="326">
        <v>11143</v>
      </c>
      <c r="I35" s="326" t="s">
        <v>204</v>
      </c>
      <c r="J35" s="326">
        <v>43914</v>
      </c>
      <c r="K35" s="326">
        <v>43914</v>
      </c>
      <c r="L35" s="326">
        <v>35</v>
      </c>
      <c r="M35" s="326">
        <v>1</v>
      </c>
      <c r="N35" s="327">
        <v>1.2250000000000001</v>
      </c>
      <c r="O35" s="327">
        <v>0</v>
      </c>
      <c r="P35" s="327">
        <v>0</v>
      </c>
      <c r="Q35" s="327" t="s">
        <v>185</v>
      </c>
      <c r="R35" s="327">
        <v>12377</v>
      </c>
      <c r="S35" s="327" t="s">
        <v>187</v>
      </c>
      <c r="T35" s="327">
        <v>25.5</v>
      </c>
      <c r="U35" s="327">
        <v>29</v>
      </c>
      <c r="V35" s="327" t="s">
        <v>190</v>
      </c>
      <c r="W35" s="327" t="s">
        <v>190</v>
      </c>
      <c r="X35" s="327" t="s">
        <v>190</v>
      </c>
      <c r="Y35" s="327" t="s">
        <v>190</v>
      </c>
      <c r="Z35" s="327" t="s">
        <v>29</v>
      </c>
      <c r="AA35" s="327" t="s">
        <v>190</v>
      </c>
      <c r="AB35" s="327" t="s">
        <v>190</v>
      </c>
      <c r="AC35" s="327" t="s">
        <v>190</v>
      </c>
      <c r="AD35" s="327" t="s">
        <v>29</v>
      </c>
      <c r="AE35" s="327" t="s">
        <v>190</v>
      </c>
      <c r="AF35" s="327" t="s">
        <v>190</v>
      </c>
      <c r="AG35" s="327" t="s">
        <v>190</v>
      </c>
      <c r="AH35" s="327" t="s">
        <v>29</v>
      </c>
      <c r="AI35" s="327" t="s">
        <v>190</v>
      </c>
      <c r="AJ35" s="327" t="s">
        <v>190</v>
      </c>
      <c r="AK35" s="327" t="s">
        <v>190</v>
      </c>
      <c r="AL35" s="327" t="s">
        <v>29</v>
      </c>
      <c r="AM35" s="327" t="s">
        <v>190</v>
      </c>
      <c r="AN35" s="327" t="s">
        <v>190</v>
      </c>
      <c r="AO35" s="327" t="s">
        <v>190</v>
      </c>
      <c r="AP35" s="327" t="s">
        <v>190</v>
      </c>
      <c r="AQ35" s="327" t="s">
        <v>190</v>
      </c>
      <c r="AR35" s="327" t="s">
        <v>29</v>
      </c>
      <c r="AS35" s="327" t="s">
        <v>190</v>
      </c>
      <c r="AT35" s="327" t="s">
        <v>190</v>
      </c>
      <c r="AU35" s="327" t="s">
        <v>29</v>
      </c>
      <c r="AV35" s="327" t="s">
        <v>190</v>
      </c>
      <c r="AW35" s="327" t="s">
        <v>190</v>
      </c>
      <c r="AX35" s="327" t="s">
        <v>190</v>
      </c>
      <c r="AY35" s="327" t="s">
        <v>190</v>
      </c>
      <c r="AZ35" s="327" t="s">
        <v>190</v>
      </c>
      <c r="BA35" s="327" t="s">
        <v>29</v>
      </c>
      <c r="BB35" s="327" t="s">
        <v>190</v>
      </c>
      <c r="BC35" s="327" t="s">
        <v>190</v>
      </c>
      <c r="BD35" s="327" t="s">
        <v>190</v>
      </c>
      <c r="BE35" s="327" t="s">
        <v>190</v>
      </c>
      <c r="BF35" s="327" t="s">
        <v>29</v>
      </c>
      <c r="BG35" s="327" t="s">
        <v>190</v>
      </c>
      <c r="BH35" s="327" t="s">
        <v>190</v>
      </c>
      <c r="BI35" s="327" t="s">
        <v>190</v>
      </c>
      <c r="BJ35" s="327" t="s">
        <v>29</v>
      </c>
      <c r="BK35" s="327" t="s">
        <v>190</v>
      </c>
      <c r="BL35" s="327" t="s">
        <v>190</v>
      </c>
      <c r="BM35" s="327" t="s">
        <v>29</v>
      </c>
    </row>
    <row r="36" spans="1:65" x14ac:dyDescent="0.3">
      <c r="A36" s="323">
        <v>12378</v>
      </c>
      <c r="B36" s="326">
        <v>44</v>
      </c>
      <c r="C36" s="326">
        <v>144</v>
      </c>
      <c r="D36" s="326" t="s">
        <v>269</v>
      </c>
      <c r="E36" s="326" t="s">
        <v>191</v>
      </c>
      <c r="F36" s="326">
        <v>1144</v>
      </c>
      <c r="G36" s="326" t="s">
        <v>205</v>
      </c>
      <c r="H36" s="326">
        <v>11144</v>
      </c>
      <c r="I36" s="326" t="s">
        <v>205</v>
      </c>
      <c r="J36" s="326">
        <v>43914</v>
      </c>
      <c r="K36" s="326">
        <v>43914</v>
      </c>
      <c r="L36" s="326">
        <v>27</v>
      </c>
      <c r="M36" s="326">
        <v>1</v>
      </c>
      <c r="N36" s="327">
        <v>1.2350000000000001</v>
      </c>
      <c r="O36" s="327">
        <v>0</v>
      </c>
      <c r="P36" s="327">
        <v>0</v>
      </c>
      <c r="Q36" s="327" t="s">
        <v>185</v>
      </c>
      <c r="R36" s="327">
        <v>12378</v>
      </c>
      <c r="S36" s="327" t="s">
        <v>187</v>
      </c>
      <c r="T36" s="327">
        <v>25.5</v>
      </c>
      <c r="U36" s="327">
        <v>29</v>
      </c>
      <c r="V36" s="327" t="s">
        <v>188</v>
      </c>
      <c r="W36" s="327" t="s">
        <v>188</v>
      </c>
      <c r="X36" s="327" t="s">
        <v>188</v>
      </c>
      <c r="Y36" s="327" t="s">
        <v>188</v>
      </c>
      <c r="Z36" s="327" t="s">
        <v>189</v>
      </c>
      <c r="AA36" s="327" t="s">
        <v>188</v>
      </c>
      <c r="AB36" s="327" t="s">
        <v>188</v>
      </c>
      <c r="AC36" s="327" t="s">
        <v>188</v>
      </c>
      <c r="AD36" s="327" t="s">
        <v>189</v>
      </c>
      <c r="AE36" s="327" t="s">
        <v>188</v>
      </c>
      <c r="AF36" s="327" t="s">
        <v>188</v>
      </c>
      <c r="AG36" s="327" t="s">
        <v>188</v>
      </c>
      <c r="AH36" s="327" t="s">
        <v>189</v>
      </c>
      <c r="AI36" s="327" t="s">
        <v>188</v>
      </c>
      <c r="AJ36" s="327" t="s">
        <v>188</v>
      </c>
      <c r="AK36" s="327" t="s">
        <v>188</v>
      </c>
      <c r="AL36" s="327" t="s">
        <v>189</v>
      </c>
      <c r="AM36" s="327" t="s">
        <v>188</v>
      </c>
      <c r="AN36" s="327" t="s">
        <v>188</v>
      </c>
      <c r="AO36" s="327" t="s">
        <v>188</v>
      </c>
      <c r="AP36" s="327" t="s">
        <v>188</v>
      </c>
      <c r="AQ36" s="327" t="s">
        <v>188</v>
      </c>
      <c r="AR36" s="327" t="s">
        <v>189</v>
      </c>
      <c r="AS36" s="327" t="s">
        <v>188</v>
      </c>
      <c r="AT36" s="327" t="s">
        <v>188</v>
      </c>
      <c r="AU36" s="327" t="s">
        <v>189</v>
      </c>
      <c r="AV36" s="327" t="s">
        <v>188</v>
      </c>
      <c r="AW36" s="327" t="s">
        <v>188</v>
      </c>
      <c r="AX36" s="327" t="s">
        <v>188</v>
      </c>
      <c r="AY36" s="327" t="s">
        <v>188</v>
      </c>
      <c r="AZ36" s="327" t="s">
        <v>188</v>
      </c>
      <c r="BA36" s="327" t="s">
        <v>189</v>
      </c>
      <c r="BB36" s="327" t="s">
        <v>188</v>
      </c>
      <c r="BC36" s="327" t="s">
        <v>188</v>
      </c>
      <c r="BD36" s="327" t="s">
        <v>188</v>
      </c>
      <c r="BE36" s="327" t="s">
        <v>188</v>
      </c>
      <c r="BF36" s="327" t="s">
        <v>189</v>
      </c>
      <c r="BG36" s="327" t="s">
        <v>188</v>
      </c>
      <c r="BH36" s="327" t="s">
        <v>188</v>
      </c>
      <c r="BI36" s="327" t="s">
        <v>188</v>
      </c>
      <c r="BJ36" s="327" t="s">
        <v>189</v>
      </c>
      <c r="BK36" s="327" t="s">
        <v>188</v>
      </c>
      <c r="BL36" s="327" t="s">
        <v>188</v>
      </c>
      <c r="BM36" s="327" t="s">
        <v>189</v>
      </c>
    </row>
    <row r="37" spans="1:65" x14ac:dyDescent="0.3">
      <c r="A37" s="323">
        <v>12379</v>
      </c>
      <c r="B37" s="326">
        <v>45</v>
      </c>
      <c r="C37" s="326">
        <v>145</v>
      </c>
      <c r="D37" s="326" t="s">
        <v>270</v>
      </c>
      <c r="E37" s="326" t="s">
        <v>191</v>
      </c>
      <c r="F37" s="326">
        <v>1145</v>
      </c>
      <c r="G37" s="326" t="s">
        <v>206</v>
      </c>
      <c r="H37" s="326">
        <v>11145</v>
      </c>
      <c r="I37" s="326" t="s">
        <v>206</v>
      </c>
      <c r="J37" s="326">
        <v>43914</v>
      </c>
      <c r="K37" s="326">
        <v>43914</v>
      </c>
      <c r="L37" s="326">
        <v>91</v>
      </c>
      <c r="M37" s="326">
        <v>1</v>
      </c>
      <c r="N37" s="327">
        <v>1.2450000000000001</v>
      </c>
      <c r="O37" s="327">
        <v>0</v>
      </c>
      <c r="P37" s="327">
        <v>0</v>
      </c>
      <c r="Q37" s="327" t="s">
        <v>185</v>
      </c>
      <c r="R37" s="327">
        <v>12379</v>
      </c>
      <c r="S37" s="327" t="s">
        <v>187</v>
      </c>
      <c r="T37" s="327">
        <v>25.5</v>
      </c>
      <c r="U37" s="327">
        <v>29</v>
      </c>
      <c r="V37" s="327" t="s">
        <v>188</v>
      </c>
      <c r="W37" s="327" t="s">
        <v>188</v>
      </c>
      <c r="X37" s="327" t="s">
        <v>188</v>
      </c>
      <c r="Y37" s="327" t="s">
        <v>188</v>
      </c>
      <c r="Z37" s="327" t="s">
        <v>189</v>
      </c>
      <c r="AA37" s="327" t="s">
        <v>188</v>
      </c>
      <c r="AB37" s="327" t="s">
        <v>188</v>
      </c>
      <c r="AC37" s="327" t="s">
        <v>188</v>
      </c>
      <c r="AD37" s="327" t="s">
        <v>189</v>
      </c>
      <c r="AE37" s="327" t="s">
        <v>188</v>
      </c>
      <c r="AF37" s="327" t="s">
        <v>188</v>
      </c>
      <c r="AG37" s="327" t="s">
        <v>188</v>
      </c>
      <c r="AH37" s="327" t="s">
        <v>189</v>
      </c>
      <c r="AI37" s="327" t="s">
        <v>188</v>
      </c>
      <c r="AJ37" s="327" t="s">
        <v>188</v>
      </c>
      <c r="AK37" s="327" t="s">
        <v>188</v>
      </c>
      <c r="AL37" s="327" t="s">
        <v>189</v>
      </c>
      <c r="AM37" s="327" t="s">
        <v>188</v>
      </c>
      <c r="AN37" s="327" t="s">
        <v>188</v>
      </c>
      <c r="AO37" s="327" t="s">
        <v>188</v>
      </c>
      <c r="AP37" s="327" t="s">
        <v>188</v>
      </c>
      <c r="AQ37" s="327" t="s">
        <v>188</v>
      </c>
      <c r="AR37" s="327" t="s">
        <v>189</v>
      </c>
      <c r="AS37" s="327" t="s">
        <v>188</v>
      </c>
      <c r="AT37" s="327" t="s">
        <v>188</v>
      </c>
      <c r="AU37" s="327" t="s">
        <v>189</v>
      </c>
      <c r="AV37" s="327" t="s">
        <v>188</v>
      </c>
      <c r="AW37" s="327" t="s">
        <v>188</v>
      </c>
      <c r="AX37" s="327" t="s">
        <v>188</v>
      </c>
      <c r="AY37" s="327" t="s">
        <v>188</v>
      </c>
      <c r="AZ37" s="327" t="s">
        <v>188</v>
      </c>
      <c r="BA37" s="327" t="s">
        <v>189</v>
      </c>
      <c r="BB37" s="327" t="s">
        <v>188</v>
      </c>
      <c r="BC37" s="327" t="s">
        <v>188</v>
      </c>
      <c r="BD37" s="327" t="s">
        <v>188</v>
      </c>
      <c r="BE37" s="327" t="s">
        <v>188</v>
      </c>
      <c r="BF37" s="327" t="s">
        <v>189</v>
      </c>
      <c r="BG37" s="327" t="s">
        <v>188</v>
      </c>
      <c r="BH37" s="327" t="s">
        <v>188</v>
      </c>
      <c r="BI37" s="327" t="s">
        <v>188</v>
      </c>
      <c r="BJ37" s="327" t="s">
        <v>189</v>
      </c>
      <c r="BK37" s="327" t="s">
        <v>188</v>
      </c>
      <c r="BL37" s="327" t="s">
        <v>188</v>
      </c>
      <c r="BM37" s="327" t="s">
        <v>189</v>
      </c>
    </row>
    <row r="38" spans="1:65" x14ac:dyDescent="0.3">
      <c r="A38" s="323">
        <v>12380</v>
      </c>
      <c r="B38" s="326">
        <v>46</v>
      </c>
      <c r="C38" s="326">
        <v>146</v>
      </c>
      <c r="D38" s="326" t="s">
        <v>271</v>
      </c>
      <c r="E38" s="326" t="s">
        <v>191</v>
      </c>
      <c r="F38" s="326">
        <v>1146</v>
      </c>
      <c r="G38" s="326" t="s">
        <v>207</v>
      </c>
      <c r="H38" s="326">
        <v>11146</v>
      </c>
      <c r="I38" s="326" t="s">
        <v>207</v>
      </c>
      <c r="J38" s="326">
        <v>43914</v>
      </c>
      <c r="K38" s="326">
        <v>43914</v>
      </c>
      <c r="L38" s="326">
        <v>84</v>
      </c>
      <c r="M38" s="326">
        <v>1</v>
      </c>
      <c r="N38" s="327">
        <v>1.2549999999999999</v>
      </c>
      <c r="O38" s="327">
        <v>0</v>
      </c>
      <c r="P38" s="327">
        <v>0</v>
      </c>
      <c r="Q38" s="327" t="s">
        <v>185</v>
      </c>
      <c r="R38" s="327">
        <v>12380</v>
      </c>
      <c r="S38" s="327" t="s">
        <v>187</v>
      </c>
      <c r="T38" s="327">
        <v>25.5</v>
      </c>
      <c r="U38" s="327">
        <v>29</v>
      </c>
      <c r="V38" s="327" t="s">
        <v>188</v>
      </c>
      <c r="W38" s="327" t="s">
        <v>188</v>
      </c>
      <c r="X38" s="327" t="s">
        <v>188</v>
      </c>
      <c r="Y38" s="327" t="s">
        <v>188</v>
      </c>
      <c r="Z38" s="327" t="s">
        <v>189</v>
      </c>
      <c r="AA38" s="327" t="s">
        <v>188</v>
      </c>
      <c r="AB38" s="327" t="s">
        <v>188</v>
      </c>
      <c r="AC38" s="327" t="s">
        <v>188</v>
      </c>
      <c r="AD38" s="327" t="s">
        <v>189</v>
      </c>
      <c r="AE38" s="327" t="s">
        <v>188</v>
      </c>
      <c r="AF38" s="327" t="s">
        <v>188</v>
      </c>
      <c r="AG38" s="327" t="s">
        <v>188</v>
      </c>
      <c r="AH38" s="327" t="s">
        <v>189</v>
      </c>
      <c r="AI38" s="327" t="s">
        <v>188</v>
      </c>
      <c r="AJ38" s="327" t="s">
        <v>188</v>
      </c>
      <c r="AK38" s="327" t="s">
        <v>188</v>
      </c>
      <c r="AL38" s="327" t="s">
        <v>189</v>
      </c>
      <c r="AM38" s="327" t="s">
        <v>188</v>
      </c>
      <c r="AN38" s="327" t="s">
        <v>188</v>
      </c>
      <c r="AO38" s="327" t="s">
        <v>188</v>
      </c>
      <c r="AP38" s="327" t="s">
        <v>188</v>
      </c>
      <c r="AQ38" s="327" t="s">
        <v>188</v>
      </c>
      <c r="AR38" s="327" t="s">
        <v>189</v>
      </c>
      <c r="AS38" s="327" t="s">
        <v>188</v>
      </c>
      <c r="AT38" s="327" t="s">
        <v>188</v>
      </c>
      <c r="AU38" s="327" t="s">
        <v>189</v>
      </c>
      <c r="AV38" s="327" t="s">
        <v>188</v>
      </c>
      <c r="AW38" s="327" t="s">
        <v>188</v>
      </c>
      <c r="AX38" s="327" t="s">
        <v>188</v>
      </c>
      <c r="AY38" s="327" t="s">
        <v>188</v>
      </c>
      <c r="AZ38" s="327" t="s">
        <v>188</v>
      </c>
      <c r="BA38" s="327" t="s">
        <v>189</v>
      </c>
      <c r="BB38" s="327" t="s">
        <v>188</v>
      </c>
      <c r="BC38" s="327" t="s">
        <v>188</v>
      </c>
      <c r="BD38" s="327" t="s">
        <v>188</v>
      </c>
      <c r="BE38" s="327" t="s">
        <v>188</v>
      </c>
      <c r="BF38" s="327" t="s">
        <v>189</v>
      </c>
      <c r="BG38" s="327" t="s">
        <v>188</v>
      </c>
      <c r="BH38" s="327" t="s">
        <v>188</v>
      </c>
      <c r="BI38" s="327" t="s">
        <v>188</v>
      </c>
      <c r="BJ38" s="327" t="s">
        <v>189</v>
      </c>
      <c r="BK38" s="327" t="s">
        <v>188</v>
      </c>
      <c r="BL38" s="327" t="s">
        <v>188</v>
      </c>
      <c r="BM38" s="327" t="s">
        <v>189</v>
      </c>
    </row>
    <row r="39" spans="1:65" x14ac:dyDescent="0.3">
      <c r="A39" s="323">
        <v>12381</v>
      </c>
      <c r="B39" s="326">
        <v>47</v>
      </c>
      <c r="C39" s="326">
        <v>147</v>
      </c>
      <c r="D39" s="326" t="s">
        <v>272</v>
      </c>
      <c r="E39" s="326" t="s">
        <v>191</v>
      </c>
      <c r="F39" s="326">
        <v>1147</v>
      </c>
      <c r="G39" s="326" t="s">
        <v>208</v>
      </c>
      <c r="H39" s="326">
        <v>11147</v>
      </c>
      <c r="I39" s="326" t="s">
        <v>208</v>
      </c>
      <c r="J39" s="326">
        <v>43914</v>
      </c>
      <c r="K39" s="326">
        <v>43914</v>
      </c>
      <c r="L39" s="326">
        <v>21</v>
      </c>
      <c r="M39" s="326">
        <v>1</v>
      </c>
      <c r="N39" s="327">
        <v>1.2649999999999999</v>
      </c>
      <c r="O39" s="327">
        <v>0</v>
      </c>
      <c r="P39" s="327">
        <v>0</v>
      </c>
      <c r="Q39" s="327" t="s">
        <v>186</v>
      </c>
      <c r="R39" s="327">
        <v>12381</v>
      </c>
      <c r="S39" s="327" t="s">
        <v>187</v>
      </c>
      <c r="T39" s="327">
        <v>25.5</v>
      </c>
      <c r="U39" s="327">
        <v>29</v>
      </c>
      <c r="V39" s="327" t="s">
        <v>190</v>
      </c>
      <c r="W39" s="327" t="s">
        <v>190</v>
      </c>
      <c r="X39" s="327" t="s">
        <v>188</v>
      </c>
      <c r="Y39" s="327" t="s">
        <v>188</v>
      </c>
      <c r="Z39" s="327" t="s">
        <v>28</v>
      </c>
      <c r="AA39" s="327" t="s">
        <v>190</v>
      </c>
      <c r="AB39" s="327" t="s">
        <v>188</v>
      </c>
      <c r="AC39" s="327" t="s">
        <v>188</v>
      </c>
      <c r="AD39" s="327" t="s">
        <v>28</v>
      </c>
      <c r="AE39" s="327" t="s">
        <v>190</v>
      </c>
      <c r="AF39" s="327" t="s">
        <v>188</v>
      </c>
      <c r="AG39" s="327" t="s">
        <v>188</v>
      </c>
      <c r="AH39" s="327" t="s">
        <v>28</v>
      </c>
      <c r="AI39" s="327" t="s">
        <v>190</v>
      </c>
      <c r="AJ39" s="327" t="s">
        <v>188</v>
      </c>
      <c r="AK39" s="327" t="s">
        <v>188</v>
      </c>
      <c r="AL39" s="327" t="s">
        <v>28</v>
      </c>
      <c r="AM39" s="327" t="s">
        <v>188</v>
      </c>
      <c r="AN39" s="327" t="s">
        <v>190</v>
      </c>
      <c r="AO39" s="327" t="s">
        <v>190</v>
      </c>
      <c r="AP39" s="327" t="s">
        <v>188</v>
      </c>
      <c r="AQ39" s="327" t="s">
        <v>188</v>
      </c>
      <c r="AR39" s="327" t="s">
        <v>28</v>
      </c>
      <c r="AS39" s="327" t="s">
        <v>188</v>
      </c>
      <c r="AT39" s="327" t="s">
        <v>190</v>
      </c>
      <c r="AU39" s="327" t="s">
        <v>28</v>
      </c>
      <c r="AV39" s="327" t="s">
        <v>188</v>
      </c>
      <c r="AW39" s="327" t="s">
        <v>188</v>
      </c>
      <c r="AX39" s="327" t="s">
        <v>190</v>
      </c>
      <c r="AY39" s="327" t="s">
        <v>190</v>
      </c>
      <c r="AZ39" s="327" t="s">
        <v>190</v>
      </c>
      <c r="BA39" s="327" t="s">
        <v>28</v>
      </c>
      <c r="BB39" s="327" t="s">
        <v>188</v>
      </c>
      <c r="BC39" s="327" t="s">
        <v>188</v>
      </c>
      <c r="BD39" s="327" t="s">
        <v>190</v>
      </c>
      <c r="BE39" s="327" t="s">
        <v>190</v>
      </c>
      <c r="BF39" s="327" t="s">
        <v>28</v>
      </c>
      <c r="BG39" s="327" t="s">
        <v>190</v>
      </c>
      <c r="BH39" s="327" t="s">
        <v>190</v>
      </c>
      <c r="BI39" s="327" t="s">
        <v>188</v>
      </c>
      <c r="BJ39" s="327" t="s">
        <v>28</v>
      </c>
      <c r="BK39" s="327" t="s">
        <v>190</v>
      </c>
      <c r="BL39" s="327" t="s">
        <v>188</v>
      </c>
      <c r="BM39" s="327" t="s">
        <v>28</v>
      </c>
    </row>
    <row r="40" spans="1:65" x14ac:dyDescent="0.3">
      <c r="A40" s="323">
        <v>12382</v>
      </c>
      <c r="B40" s="326">
        <v>48</v>
      </c>
      <c r="C40" s="326">
        <v>148</v>
      </c>
      <c r="D40" s="326" t="s">
        <v>273</v>
      </c>
      <c r="E40" s="326" t="s">
        <v>191</v>
      </c>
      <c r="F40" s="326">
        <v>1148</v>
      </c>
      <c r="G40" s="326" t="s">
        <v>209</v>
      </c>
      <c r="H40" s="326">
        <v>11148</v>
      </c>
      <c r="I40" s="326" t="s">
        <v>209</v>
      </c>
      <c r="J40" s="326">
        <v>43914</v>
      </c>
      <c r="K40" s="326">
        <v>43914</v>
      </c>
      <c r="L40" s="326">
        <v>64</v>
      </c>
      <c r="M40" s="326">
        <v>1</v>
      </c>
      <c r="N40" s="327">
        <v>1.2749999999999999</v>
      </c>
      <c r="O40" s="327">
        <v>0</v>
      </c>
      <c r="P40" s="327">
        <v>0</v>
      </c>
      <c r="Q40" s="327" t="s">
        <v>185</v>
      </c>
      <c r="R40" s="327">
        <v>12382</v>
      </c>
      <c r="S40" s="327" t="s">
        <v>187</v>
      </c>
      <c r="T40" s="327">
        <v>25.5</v>
      </c>
      <c r="U40" s="327">
        <v>29</v>
      </c>
      <c r="V40" s="327" t="s">
        <v>190</v>
      </c>
      <c r="W40" s="327" t="s">
        <v>190</v>
      </c>
      <c r="X40" s="327" t="s">
        <v>190</v>
      </c>
      <c r="Y40" s="327" t="s">
        <v>190</v>
      </c>
      <c r="Z40" s="327" t="s">
        <v>29</v>
      </c>
      <c r="AA40" s="327" t="s">
        <v>190</v>
      </c>
      <c r="AB40" s="327" t="s">
        <v>190</v>
      </c>
      <c r="AC40" s="327" t="s">
        <v>190</v>
      </c>
      <c r="AD40" s="327" t="s">
        <v>29</v>
      </c>
      <c r="AE40" s="327" t="s">
        <v>190</v>
      </c>
      <c r="AF40" s="327" t="s">
        <v>190</v>
      </c>
      <c r="AG40" s="327" t="s">
        <v>190</v>
      </c>
      <c r="AH40" s="327" t="s">
        <v>29</v>
      </c>
      <c r="AI40" s="327" t="s">
        <v>190</v>
      </c>
      <c r="AJ40" s="327" t="s">
        <v>190</v>
      </c>
      <c r="AK40" s="327" t="s">
        <v>190</v>
      </c>
      <c r="AL40" s="327" t="s">
        <v>29</v>
      </c>
      <c r="AM40" s="327" t="s">
        <v>190</v>
      </c>
      <c r="AN40" s="327" t="s">
        <v>190</v>
      </c>
      <c r="AO40" s="327" t="s">
        <v>190</v>
      </c>
      <c r="AP40" s="327" t="s">
        <v>190</v>
      </c>
      <c r="AQ40" s="327" t="s">
        <v>190</v>
      </c>
      <c r="AR40" s="327" t="s">
        <v>29</v>
      </c>
      <c r="AS40" s="327" t="s">
        <v>190</v>
      </c>
      <c r="AT40" s="327" t="s">
        <v>190</v>
      </c>
      <c r="AU40" s="327" t="s">
        <v>29</v>
      </c>
      <c r="AV40" s="327" t="s">
        <v>190</v>
      </c>
      <c r="AW40" s="327" t="s">
        <v>190</v>
      </c>
      <c r="AX40" s="327" t="s">
        <v>190</v>
      </c>
      <c r="AY40" s="327" t="s">
        <v>190</v>
      </c>
      <c r="AZ40" s="327" t="s">
        <v>190</v>
      </c>
      <c r="BA40" s="327" t="s">
        <v>29</v>
      </c>
      <c r="BB40" s="327" t="s">
        <v>190</v>
      </c>
      <c r="BC40" s="327" t="s">
        <v>190</v>
      </c>
      <c r="BD40" s="327" t="s">
        <v>190</v>
      </c>
      <c r="BE40" s="327" t="s">
        <v>190</v>
      </c>
      <c r="BF40" s="327" t="s">
        <v>29</v>
      </c>
      <c r="BG40" s="327" t="s">
        <v>190</v>
      </c>
      <c r="BH40" s="327" t="s">
        <v>190</v>
      </c>
      <c r="BI40" s="327" t="s">
        <v>190</v>
      </c>
      <c r="BJ40" s="327" t="s">
        <v>29</v>
      </c>
      <c r="BK40" s="327" t="s">
        <v>190</v>
      </c>
      <c r="BL40" s="327" t="s">
        <v>190</v>
      </c>
      <c r="BM40" s="327" t="s">
        <v>29</v>
      </c>
    </row>
    <row r="41" spans="1:65" x14ac:dyDescent="0.3">
      <c r="A41" s="323">
        <v>12383</v>
      </c>
      <c r="B41" s="326">
        <v>49</v>
      </c>
      <c r="C41" s="326">
        <v>149</v>
      </c>
      <c r="D41" s="326" t="s">
        <v>274</v>
      </c>
      <c r="E41" s="326" t="s">
        <v>191</v>
      </c>
      <c r="F41" s="326">
        <v>1149</v>
      </c>
      <c r="G41" s="326" t="s">
        <v>192</v>
      </c>
      <c r="H41" s="326">
        <v>11149</v>
      </c>
      <c r="I41" s="326" t="s">
        <v>192</v>
      </c>
      <c r="J41" s="326">
        <v>43914</v>
      </c>
      <c r="K41" s="326">
        <v>43914</v>
      </c>
      <c r="L41" s="326">
        <v>69</v>
      </c>
      <c r="M41" s="326">
        <v>1</v>
      </c>
      <c r="N41" s="327">
        <v>1.2849999999999999</v>
      </c>
      <c r="O41" s="327">
        <v>0</v>
      </c>
      <c r="P41" s="327">
        <v>0</v>
      </c>
      <c r="Q41" s="327" t="s">
        <v>185</v>
      </c>
      <c r="R41" s="327">
        <v>12383</v>
      </c>
      <c r="S41" s="327" t="s">
        <v>187</v>
      </c>
      <c r="T41" s="327">
        <v>25.5</v>
      </c>
      <c r="U41" s="327">
        <v>29</v>
      </c>
      <c r="V41" s="327" t="s">
        <v>188</v>
      </c>
      <c r="W41" s="327" t="s">
        <v>188</v>
      </c>
      <c r="X41" s="327" t="s">
        <v>188</v>
      </c>
      <c r="Y41" s="327" t="s">
        <v>188</v>
      </c>
      <c r="Z41" s="327" t="s">
        <v>189</v>
      </c>
      <c r="AA41" s="327" t="s">
        <v>188</v>
      </c>
      <c r="AB41" s="327" t="s">
        <v>188</v>
      </c>
      <c r="AC41" s="327" t="s">
        <v>188</v>
      </c>
      <c r="AD41" s="327" t="s">
        <v>189</v>
      </c>
      <c r="AE41" s="327" t="s">
        <v>188</v>
      </c>
      <c r="AF41" s="327" t="s">
        <v>188</v>
      </c>
      <c r="AG41" s="327" t="s">
        <v>188</v>
      </c>
      <c r="AH41" s="327" t="s">
        <v>189</v>
      </c>
      <c r="AI41" s="327" t="s">
        <v>188</v>
      </c>
      <c r="AJ41" s="327" t="s">
        <v>188</v>
      </c>
      <c r="AK41" s="327" t="s">
        <v>188</v>
      </c>
      <c r="AL41" s="327" t="s">
        <v>189</v>
      </c>
      <c r="AM41" s="327" t="s">
        <v>188</v>
      </c>
      <c r="AN41" s="327" t="s">
        <v>188</v>
      </c>
      <c r="AO41" s="327" t="s">
        <v>188</v>
      </c>
      <c r="AP41" s="327" t="s">
        <v>188</v>
      </c>
      <c r="AQ41" s="327" t="s">
        <v>188</v>
      </c>
      <c r="AR41" s="327" t="s">
        <v>189</v>
      </c>
      <c r="AS41" s="327" t="s">
        <v>188</v>
      </c>
      <c r="AT41" s="327" t="s">
        <v>188</v>
      </c>
      <c r="AU41" s="327" t="s">
        <v>189</v>
      </c>
      <c r="AV41" s="327" t="s">
        <v>188</v>
      </c>
      <c r="AW41" s="327" t="s">
        <v>188</v>
      </c>
      <c r="AX41" s="327" t="s">
        <v>188</v>
      </c>
      <c r="AY41" s="327" t="s">
        <v>188</v>
      </c>
      <c r="AZ41" s="327" t="s">
        <v>188</v>
      </c>
      <c r="BA41" s="327" t="s">
        <v>189</v>
      </c>
      <c r="BB41" s="327" t="s">
        <v>188</v>
      </c>
      <c r="BC41" s="327" t="s">
        <v>188</v>
      </c>
      <c r="BD41" s="327" t="s">
        <v>188</v>
      </c>
      <c r="BE41" s="327" t="s">
        <v>188</v>
      </c>
      <c r="BF41" s="327" t="s">
        <v>189</v>
      </c>
      <c r="BG41" s="327" t="s">
        <v>188</v>
      </c>
      <c r="BH41" s="327" t="s">
        <v>188</v>
      </c>
      <c r="BI41" s="327" t="s">
        <v>188</v>
      </c>
      <c r="BJ41" s="327" t="s">
        <v>189</v>
      </c>
      <c r="BK41" s="327" t="s">
        <v>188</v>
      </c>
      <c r="BL41" s="327" t="s">
        <v>188</v>
      </c>
      <c r="BM41" s="327" t="s">
        <v>189</v>
      </c>
    </row>
    <row r="42" spans="1:65" x14ac:dyDescent="0.3">
      <c r="A42" s="323">
        <v>12384</v>
      </c>
      <c r="B42" s="326">
        <v>50</v>
      </c>
      <c r="C42" s="326">
        <v>150</v>
      </c>
      <c r="D42" s="326" t="s">
        <v>275</v>
      </c>
      <c r="E42" s="326" t="s">
        <v>191</v>
      </c>
      <c r="F42" s="326">
        <v>1150</v>
      </c>
      <c r="G42" s="326" t="s">
        <v>210</v>
      </c>
      <c r="H42" s="326">
        <v>11150</v>
      </c>
      <c r="I42" s="326" t="s">
        <v>210</v>
      </c>
      <c r="J42" s="326">
        <v>43914</v>
      </c>
      <c r="K42" s="326">
        <v>43914</v>
      </c>
      <c r="L42" s="326">
        <v>88</v>
      </c>
      <c r="M42" s="326">
        <v>1</v>
      </c>
      <c r="N42" s="327">
        <v>1.2949999999999999</v>
      </c>
      <c r="O42" s="327">
        <v>0</v>
      </c>
      <c r="P42" s="327">
        <v>0</v>
      </c>
      <c r="Q42" s="327" t="s">
        <v>185</v>
      </c>
      <c r="R42" s="327">
        <v>12384</v>
      </c>
      <c r="S42" s="327" t="s">
        <v>187</v>
      </c>
      <c r="T42" s="327">
        <v>25.5</v>
      </c>
      <c r="U42" s="327">
        <v>29</v>
      </c>
      <c r="V42" s="327" t="s">
        <v>188</v>
      </c>
      <c r="W42" s="327" t="s">
        <v>188</v>
      </c>
      <c r="X42" s="327" t="s">
        <v>188</v>
      </c>
      <c r="Y42" s="327" t="s">
        <v>188</v>
      </c>
      <c r="Z42" s="327" t="s">
        <v>189</v>
      </c>
      <c r="AA42" s="327" t="s">
        <v>188</v>
      </c>
      <c r="AB42" s="327" t="s">
        <v>188</v>
      </c>
      <c r="AC42" s="327" t="s">
        <v>188</v>
      </c>
      <c r="AD42" s="327" t="s">
        <v>189</v>
      </c>
      <c r="AE42" s="327" t="s">
        <v>188</v>
      </c>
      <c r="AF42" s="327" t="s">
        <v>188</v>
      </c>
      <c r="AG42" s="327" t="s">
        <v>188</v>
      </c>
      <c r="AH42" s="327" t="s">
        <v>189</v>
      </c>
      <c r="AI42" s="327" t="s">
        <v>188</v>
      </c>
      <c r="AJ42" s="327" t="s">
        <v>188</v>
      </c>
      <c r="AK42" s="327" t="s">
        <v>188</v>
      </c>
      <c r="AL42" s="327" t="s">
        <v>189</v>
      </c>
      <c r="AM42" s="327" t="s">
        <v>188</v>
      </c>
      <c r="AN42" s="327" t="s">
        <v>188</v>
      </c>
      <c r="AO42" s="327" t="s">
        <v>188</v>
      </c>
      <c r="AP42" s="327" t="s">
        <v>188</v>
      </c>
      <c r="AQ42" s="327" t="s">
        <v>188</v>
      </c>
      <c r="AR42" s="327" t="s">
        <v>189</v>
      </c>
      <c r="AS42" s="327" t="s">
        <v>188</v>
      </c>
      <c r="AT42" s="327" t="s">
        <v>188</v>
      </c>
      <c r="AU42" s="327" t="s">
        <v>189</v>
      </c>
      <c r="AV42" s="327" t="s">
        <v>188</v>
      </c>
      <c r="AW42" s="327" t="s">
        <v>188</v>
      </c>
      <c r="AX42" s="327" t="s">
        <v>188</v>
      </c>
      <c r="AY42" s="327" t="s">
        <v>188</v>
      </c>
      <c r="AZ42" s="327" t="s">
        <v>188</v>
      </c>
      <c r="BA42" s="327" t="s">
        <v>189</v>
      </c>
      <c r="BB42" s="327" t="s">
        <v>188</v>
      </c>
      <c r="BC42" s="327" t="s">
        <v>188</v>
      </c>
      <c r="BD42" s="327" t="s">
        <v>188</v>
      </c>
      <c r="BE42" s="327" t="s">
        <v>188</v>
      </c>
      <c r="BF42" s="327" t="s">
        <v>189</v>
      </c>
      <c r="BG42" s="327" t="s">
        <v>188</v>
      </c>
      <c r="BH42" s="327" t="s">
        <v>188</v>
      </c>
      <c r="BI42" s="327" t="s">
        <v>188</v>
      </c>
      <c r="BJ42" s="327" t="s">
        <v>189</v>
      </c>
      <c r="BK42" s="327" t="s">
        <v>188</v>
      </c>
      <c r="BL42" s="327" t="s">
        <v>188</v>
      </c>
      <c r="BM42" s="327" t="s">
        <v>189</v>
      </c>
    </row>
    <row r="43" spans="1:65" x14ac:dyDescent="0.3">
      <c r="A43" s="323">
        <v>12385</v>
      </c>
      <c r="B43" s="326">
        <v>51</v>
      </c>
      <c r="C43" s="326">
        <v>151</v>
      </c>
      <c r="D43" s="326" t="s">
        <v>276</v>
      </c>
      <c r="E43" s="326" t="s">
        <v>191</v>
      </c>
      <c r="F43" s="326">
        <v>1151</v>
      </c>
      <c r="G43" s="326" t="s">
        <v>211</v>
      </c>
      <c r="H43" s="326">
        <v>11151</v>
      </c>
      <c r="I43" s="326" t="s">
        <v>211</v>
      </c>
      <c r="J43" s="326">
        <v>43914</v>
      </c>
      <c r="K43" s="326">
        <v>43914</v>
      </c>
      <c r="L43" s="326">
        <v>56</v>
      </c>
      <c r="M43" s="326">
        <v>1</v>
      </c>
      <c r="N43" s="327">
        <v>1.3049999999999999</v>
      </c>
      <c r="O43" s="327">
        <v>0</v>
      </c>
      <c r="P43" s="327">
        <v>0</v>
      </c>
      <c r="Q43" s="327" t="s">
        <v>185</v>
      </c>
      <c r="R43" s="327">
        <v>12385</v>
      </c>
      <c r="S43" s="327" t="s">
        <v>187</v>
      </c>
      <c r="T43" s="327">
        <v>25.5</v>
      </c>
      <c r="U43" s="327">
        <v>29</v>
      </c>
      <c r="V43" s="327" t="s">
        <v>188</v>
      </c>
      <c r="W43" s="327" t="s">
        <v>188</v>
      </c>
      <c r="X43" s="327" t="s">
        <v>188</v>
      </c>
      <c r="Y43" s="327" t="s">
        <v>188</v>
      </c>
      <c r="Z43" s="327" t="s">
        <v>189</v>
      </c>
      <c r="AA43" s="327" t="s">
        <v>188</v>
      </c>
      <c r="AB43" s="327" t="s">
        <v>188</v>
      </c>
      <c r="AC43" s="327" t="s">
        <v>188</v>
      </c>
      <c r="AD43" s="327" t="s">
        <v>189</v>
      </c>
      <c r="AE43" s="327" t="s">
        <v>188</v>
      </c>
      <c r="AF43" s="327" t="s">
        <v>188</v>
      </c>
      <c r="AG43" s="327" t="s">
        <v>188</v>
      </c>
      <c r="AH43" s="327" t="s">
        <v>189</v>
      </c>
      <c r="AI43" s="327" t="s">
        <v>188</v>
      </c>
      <c r="AJ43" s="327" t="s">
        <v>188</v>
      </c>
      <c r="AK43" s="327" t="s">
        <v>188</v>
      </c>
      <c r="AL43" s="327" t="s">
        <v>189</v>
      </c>
      <c r="AM43" s="327" t="s">
        <v>188</v>
      </c>
      <c r="AN43" s="327" t="s">
        <v>188</v>
      </c>
      <c r="AO43" s="327" t="s">
        <v>188</v>
      </c>
      <c r="AP43" s="327" t="s">
        <v>188</v>
      </c>
      <c r="AQ43" s="327" t="s">
        <v>188</v>
      </c>
      <c r="AR43" s="327" t="s">
        <v>189</v>
      </c>
      <c r="AS43" s="327" t="s">
        <v>188</v>
      </c>
      <c r="AT43" s="327" t="s">
        <v>188</v>
      </c>
      <c r="AU43" s="327" t="s">
        <v>189</v>
      </c>
      <c r="AV43" s="327" t="s">
        <v>188</v>
      </c>
      <c r="AW43" s="327" t="s">
        <v>188</v>
      </c>
      <c r="AX43" s="327" t="s">
        <v>188</v>
      </c>
      <c r="AY43" s="327" t="s">
        <v>188</v>
      </c>
      <c r="AZ43" s="327" t="s">
        <v>188</v>
      </c>
      <c r="BA43" s="327" t="s">
        <v>189</v>
      </c>
      <c r="BB43" s="327" t="s">
        <v>188</v>
      </c>
      <c r="BC43" s="327" t="s">
        <v>188</v>
      </c>
      <c r="BD43" s="327" t="s">
        <v>188</v>
      </c>
      <c r="BE43" s="327" t="s">
        <v>188</v>
      </c>
      <c r="BF43" s="327" t="s">
        <v>189</v>
      </c>
      <c r="BG43" s="327" t="s">
        <v>188</v>
      </c>
      <c r="BH43" s="327" t="s">
        <v>188</v>
      </c>
      <c r="BI43" s="327" t="s">
        <v>188</v>
      </c>
      <c r="BJ43" s="327" t="s">
        <v>189</v>
      </c>
      <c r="BK43" s="327" t="s">
        <v>188</v>
      </c>
      <c r="BL43" s="327" t="s">
        <v>188</v>
      </c>
      <c r="BM43" s="327" t="s">
        <v>189</v>
      </c>
    </row>
    <row r="44" spans="1:65" x14ac:dyDescent="0.3">
      <c r="A44" s="323">
        <v>12386</v>
      </c>
      <c r="B44" s="326">
        <v>52</v>
      </c>
      <c r="C44" s="326">
        <v>152</v>
      </c>
      <c r="D44" s="326" t="s">
        <v>277</v>
      </c>
      <c r="E44" s="326" t="s">
        <v>191</v>
      </c>
      <c r="F44" s="326">
        <v>1152</v>
      </c>
      <c r="G44" s="326" t="s">
        <v>212</v>
      </c>
      <c r="H44" s="326">
        <v>11152</v>
      </c>
      <c r="I44" s="326" t="s">
        <v>212</v>
      </c>
      <c r="J44" s="326">
        <v>43914</v>
      </c>
      <c r="K44" s="326">
        <v>43914</v>
      </c>
      <c r="L44" s="326">
        <v>43</v>
      </c>
      <c r="M44" s="326">
        <v>1</v>
      </c>
      <c r="N44" s="327">
        <v>1.3149999999999999</v>
      </c>
      <c r="O44" s="327">
        <v>0</v>
      </c>
      <c r="P44" s="327">
        <v>0</v>
      </c>
      <c r="Q44" s="327" t="s">
        <v>186</v>
      </c>
      <c r="R44" s="327">
        <v>12386</v>
      </c>
      <c r="S44" s="327" t="s">
        <v>187</v>
      </c>
      <c r="T44" s="327">
        <v>25.5</v>
      </c>
      <c r="U44" s="327">
        <v>29</v>
      </c>
      <c r="V44" s="327" t="s">
        <v>190</v>
      </c>
      <c r="W44" s="327" t="s">
        <v>190</v>
      </c>
      <c r="X44" s="327" t="s">
        <v>188</v>
      </c>
      <c r="Y44" s="327" t="s">
        <v>188</v>
      </c>
      <c r="Z44" s="327" t="s">
        <v>28</v>
      </c>
      <c r="AA44" s="327" t="s">
        <v>190</v>
      </c>
      <c r="AB44" s="327" t="s">
        <v>188</v>
      </c>
      <c r="AC44" s="327" t="s">
        <v>188</v>
      </c>
      <c r="AD44" s="327" t="s">
        <v>28</v>
      </c>
      <c r="AE44" s="327" t="s">
        <v>190</v>
      </c>
      <c r="AF44" s="327" t="s">
        <v>188</v>
      </c>
      <c r="AG44" s="327" t="s">
        <v>188</v>
      </c>
      <c r="AH44" s="327" t="s">
        <v>28</v>
      </c>
      <c r="AI44" s="327" t="s">
        <v>190</v>
      </c>
      <c r="AJ44" s="327" t="s">
        <v>188</v>
      </c>
      <c r="AK44" s="327" t="s">
        <v>188</v>
      </c>
      <c r="AL44" s="327" t="s">
        <v>28</v>
      </c>
      <c r="AM44" s="327" t="s">
        <v>188</v>
      </c>
      <c r="AN44" s="327" t="s">
        <v>190</v>
      </c>
      <c r="AO44" s="327" t="s">
        <v>190</v>
      </c>
      <c r="AP44" s="327" t="s">
        <v>188</v>
      </c>
      <c r="AQ44" s="327" t="s">
        <v>188</v>
      </c>
      <c r="AR44" s="327" t="s">
        <v>28</v>
      </c>
      <c r="AS44" s="327" t="s">
        <v>188</v>
      </c>
      <c r="AT44" s="327" t="s">
        <v>190</v>
      </c>
      <c r="AU44" s="327" t="s">
        <v>28</v>
      </c>
      <c r="AV44" s="327" t="s">
        <v>188</v>
      </c>
      <c r="AW44" s="327" t="s">
        <v>188</v>
      </c>
      <c r="AX44" s="327" t="s">
        <v>190</v>
      </c>
      <c r="AY44" s="327" t="s">
        <v>190</v>
      </c>
      <c r="AZ44" s="327" t="s">
        <v>190</v>
      </c>
      <c r="BA44" s="327" t="s">
        <v>28</v>
      </c>
      <c r="BB44" s="327" t="s">
        <v>188</v>
      </c>
      <c r="BC44" s="327" t="s">
        <v>188</v>
      </c>
      <c r="BD44" s="327" t="s">
        <v>190</v>
      </c>
      <c r="BE44" s="327" t="s">
        <v>190</v>
      </c>
      <c r="BF44" s="327" t="s">
        <v>28</v>
      </c>
      <c r="BG44" s="327" t="s">
        <v>190</v>
      </c>
      <c r="BH44" s="327" t="s">
        <v>190</v>
      </c>
      <c r="BI44" s="327" t="s">
        <v>188</v>
      </c>
      <c r="BJ44" s="327" t="s">
        <v>28</v>
      </c>
      <c r="BK44" s="327" t="s">
        <v>190</v>
      </c>
      <c r="BL44" s="327" t="s">
        <v>188</v>
      </c>
      <c r="BM44" s="327" t="s">
        <v>28</v>
      </c>
    </row>
    <row r="45" spans="1:65" x14ac:dyDescent="0.3">
      <c r="A45" s="323">
        <v>12387</v>
      </c>
      <c r="B45" s="326">
        <v>53</v>
      </c>
      <c r="C45" s="326">
        <v>153</v>
      </c>
      <c r="D45" s="326" t="s">
        <v>278</v>
      </c>
      <c r="E45" s="326" t="s">
        <v>191</v>
      </c>
      <c r="F45" s="326">
        <v>1153</v>
      </c>
      <c r="G45" s="326" t="s">
        <v>193</v>
      </c>
      <c r="H45" s="326">
        <v>11153</v>
      </c>
      <c r="I45" s="326" t="s">
        <v>193</v>
      </c>
      <c r="J45" s="326">
        <v>43914</v>
      </c>
      <c r="K45" s="326">
        <v>43914</v>
      </c>
      <c r="L45" s="326">
        <v>79</v>
      </c>
      <c r="M45" s="326">
        <v>1</v>
      </c>
      <c r="N45" s="327">
        <v>1.325</v>
      </c>
      <c r="O45" s="327">
        <v>0</v>
      </c>
      <c r="P45" s="327">
        <v>0</v>
      </c>
      <c r="Q45" s="327" t="s">
        <v>185</v>
      </c>
      <c r="R45" s="327">
        <v>12387</v>
      </c>
      <c r="S45" s="327" t="s">
        <v>187</v>
      </c>
      <c r="T45" s="327">
        <v>25.5</v>
      </c>
      <c r="U45" s="327">
        <v>29</v>
      </c>
      <c r="V45" s="327" t="s">
        <v>190</v>
      </c>
      <c r="W45" s="327" t="s">
        <v>190</v>
      </c>
      <c r="X45" s="327" t="s">
        <v>190</v>
      </c>
      <c r="Y45" s="327" t="s">
        <v>190</v>
      </c>
      <c r="Z45" s="327" t="s">
        <v>29</v>
      </c>
      <c r="AA45" s="327" t="s">
        <v>190</v>
      </c>
      <c r="AB45" s="327" t="s">
        <v>190</v>
      </c>
      <c r="AC45" s="327" t="s">
        <v>190</v>
      </c>
      <c r="AD45" s="327" t="s">
        <v>29</v>
      </c>
      <c r="AE45" s="327" t="s">
        <v>190</v>
      </c>
      <c r="AF45" s="327" t="s">
        <v>190</v>
      </c>
      <c r="AG45" s="327" t="s">
        <v>190</v>
      </c>
      <c r="AH45" s="327" t="s">
        <v>29</v>
      </c>
      <c r="AI45" s="327" t="s">
        <v>190</v>
      </c>
      <c r="AJ45" s="327" t="s">
        <v>190</v>
      </c>
      <c r="AK45" s="327" t="s">
        <v>190</v>
      </c>
      <c r="AL45" s="327" t="s">
        <v>29</v>
      </c>
      <c r="AM45" s="327" t="s">
        <v>190</v>
      </c>
      <c r="AN45" s="327" t="s">
        <v>190</v>
      </c>
      <c r="AO45" s="327" t="s">
        <v>190</v>
      </c>
      <c r="AP45" s="327" t="s">
        <v>190</v>
      </c>
      <c r="AQ45" s="327" t="s">
        <v>190</v>
      </c>
      <c r="AR45" s="327" t="s">
        <v>29</v>
      </c>
      <c r="AS45" s="327" t="s">
        <v>190</v>
      </c>
      <c r="AT45" s="327" t="s">
        <v>190</v>
      </c>
      <c r="AU45" s="327" t="s">
        <v>29</v>
      </c>
      <c r="AV45" s="327" t="s">
        <v>190</v>
      </c>
      <c r="AW45" s="327" t="s">
        <v>190</v>
      </c>
      <c r="AX45" s="327" t="s">
        <v>190</v>
      </c>
      <c r="AY45" s="327" t="s">
        <v>190</v>
      </c>
      <c r="AZ45" s="327" t="s">
        <v>190</v>
      </c>
      <c r="BA45" s="327" t="s">
        <v>29</v>
      </c>
      <c r="BB45" s="327" t="s">
        <v>190</v>
      </c>
      <c r="BC45" s="327" t="s">
        <v>190</v>
      </c>
      <c r="BD45" s="327" t="s">
        <v>190</v>
      </c>
      <c r="BE45" s="327" t="s">
        <v>190</v>
      </c>
      <c r="BF45" s="327" t="s">
        <v>29</v>
      </c>
      <c r="BG45" s="327" t="s">
        <v>190</v>
      </c>
      <c r="BH45" s="327" t="s">
        <v>190</v>
      </c>
      <c r="BI45" s="327" t="s">
        <v>190</v>
      </c>
      <c r="BJ45" s="327" t="s">
        <v>29</v>
      </c>
      <c r="BK45" s="327" t="s">
        <v>190</v>
      </c>
      <c r="BL45" s="327" t="s">
        <v>190</v>
      </c>
      <c r="BM45" s="327" t="s">
        <v>29</v>
      </c>
    </row>
    <row r="46" spans="1:65" x14ac:dyDescent="0.3">
      <c r="A46" s="323">
        <v>12388</v>
      </c>
      <c r="B46" s="326">
        <v>54</v>
      </c>
      <c r="C46" s="326">
        <v>154</v>
      </c>
      <c r="D46" s="326" t="s">
        <v>279</v>
      </c>
      <c r="E46" s="326" t="s">
        <v>191</v>
      </c>
      <c r="F46" s="326">
        <v>1154</v>
      </c>
      <c r="G46" s="326" t="s">
        <v>194</v>
      </c>
      <c r="H46" s="326">
        <v>11154</v>
      </c>
      <c r="I46" s="326" t="s">
        <v>194</v>
      </c>
      <c r="J46" s="326">
        <v>43914</v>
      </c>
      <c r="K46" s="326">
        <v>43914</v>
      </c>
      <c r="L46" s="326">
        <v>51</v>
      </c>
      <c r="M46" s="326">
        <v>1</v>
      </c>
      <c r="N46" s="327">
        <v>1.335</v>
      </c>
      <c r="O46" s="327">
        <v>0</v>
      </c>
      <c r="P46" s="327">
        <v>0</v>
      </c>
      <c r="Q46" s="327" t="s">
        <v>185</v>
      </c>
      <c r="R46" s="327">
        <v>12388</v>
      </c>
      <c r="S46" s="327" t="s">
        <v>187</v>
      </c>
      <c r="T46" s="327">
        <v>25.5</v>
      </c>
      <c r="U46" s="327">
        <v>29</v>
      </c>
      <c r="V46" s="327" t="s">
        <v>188</v>
      </c>
      <c r="W46" s="327" t="s">
        <v>188</v>
      </c>
      <c r="X46" s="327" t="s">
        <v>188</v>
      </c>
      <c r="Y46" s="327" t="s">
        <v>188</v>
      </c>
      <c r="Z46" s="327" t="s">
        <v>189</v>
      </c>
      <c r="AA46" s="327" t="s">
        <v>188</v>
      </c>
      <c r="AB46" s="327" t="s">
        <v>188</v>
      </c>
      <c r="AC46" s="327" t="s">
        <v>188</v>
      </c>
      <c r="AD46" s="327" t="s">
        <v>189</v>
      </c>
      <c r="AE46" s="327" t="s">
        <v>188</v>
      </c>
      <c r="AF46" s="327" t="s">
        <v>188</v>
      </c>
      <c r="AG46" s="327" t="s">
        <v>188</v>
      </c>
      <c r="AH46" s="327" t="s">
        <v>189</v>
      </c>
      <c r="AI46" s="327" t="s">
        <v>188</v>
      </c>
      <c r="AJ46" s="327" t="s">
        <v>188</v>
      </c>
      <c r="AK46" s="327" t="s">
        <v>188</v>
      </c>
      <c r="AL46" s="327" t="s">
        <v>189</v>
      </c>
      <c r="AM46" s="327" t="s">
        <v>188</v>
      </c>
      <c r="AN46" s="327" t="s">
        <v>188</v>
      </c>
      <c r="AO46" s="327" t="s">
        <v>188</v>
      </c>
      <c r="AP46" s="327" t="s">
        <v>188</v>
      </c>
      <c r="AQ46" s="327" t="s">
        <v>188</v>
      </c>
      <c r="AR46" s="327" t="s">
        <v>189</v>
      </c>
      <c r="AS46" s="327" t="s">
        <v>188</v>
      </c>
      <c r="AT46" s="327" t="s">
        <v>188</v>
      </c>
      <c r="AU46" s="327" t="s">
        <v>189</v>
      </c>
      <c r="AV46" s="327" t="s">
        <v>188</v>
      </c>
      <c r="AW46" s="327" t="s">
        <v>188</v>
      </c>
      <c r="AX46" s="327" t="s">
        <v>188</v>
      </c>
      <c r="AY46" s="327" t="s">
        <v>188</v>
      </c>
      <c r="AZ46" s="327" t="s">
        <v>188</v>
      </c>
      <c r="BA46" s="327" t="s">
        <v>189</v>
      </c>
      <c r="BB46" s="327" t="s">
        <v>188</v>
      </c>
      <c r="BC46" s="327" t="s">
        <v>188</v>
      </c>
      <c r="BD46" s="327" t="s">
        <v>188</v>
      </c>
      <c r="BE46" s="327" t="s">
        <v>188</v>
      </c>
      <c r="BF46" s="327" t="s">
        <v>189</v>
      </c>
      <c r="BG46" s="327" t="s">
        <v>188</v>
      </c>
      <c r="BH46" s="327" t="s">
        <v>188</v>
      </c>
      <c r="BI46" s="327" t="s">
        <v>188</v>
      </c>
      <c r="BJ46" s="327" t="s">
        <v>189</v>
      </c>
      <c r="BK46" s="327" t="s">
        <v>188</v>
      </c>
      <c r="BL46" s="327" t="s">
        <v>188</v>
      </c>
      <c r="BM46" s="327" t="s">
        <v>189</v>
      </c>
    </row>
    <row r="47" spans="1:65" x14ac:dyDescent="0.3">
      <c r="A47" s="323">
        <v>12389</v>
      </c>
      <c r="B47" s="326">
        <v>55</v>
      </c>
      <c r="C47" s="326">
        <v>155</v>
      </c>
      <c r="D47" s="326" t="s">
        <v>280</v>
      </c>
      <c r="E47" s="326" t="s">
        <v>191</v>
      </c>
      <c r="F47" s="326">
        <v>1155</v>
      </c>
      <c r="G47" s="326" t="s">
        <v>195</v>
      </c>
      <c r="H47" s="326">
        <v>11155</v>
      </c>
      <c r="I47" s="326" t="s">
        <v>195</v>
      </c>
      <c r="J47" s="326">
        <v>43914</v>
      </c>
      <c r="K47" s="326">
        <v>43914</v>
      </c>
      <c r="L47" s="326">
        <v>24</v>
      </c>
      <c r="M47" s="326">
        <v>1</v>
      </c>
      <c r="N47" s="327">
        <v>1.345</v>
      </c>
      <c r="O47" s="327">
        <v>0</v>
      </c>
      <c r="P47" s="327">
        <v>0</v>
      </c>
      <c r="Q47" s="327" t="s">
        <v>185</v>
      </c>
      <c r="R47" s="327">
        <v>12389</v>
      </c>
      <c r="S47" s="327" t="s">
        <v>187</v>
      </c>
      <c r="T47" s="327">
        <v>25.5</v>
      </c>
      <c r="U47" s="327">
        <v>29</v>
      </c>
      <c r="V47" s="327" t="s">
        <v>188</v>
      </c>
      <c r="W47" s="327" t="s">
        <v>188</v>
      </c>
      <c r="X47" s="327" t="s">
        <v>188</v>
      </c>
      <c r="Y47" s="327" t="s">
        <v>188</v>
      </c>
      <c r="Z47" s="327" t="s">
        <v>189</v>
      </c>
      <c r="AA47" s="327" t="s">
        <v>188</v>
      </c>
      <c r="AB47" s="327" t="s">
        <v>188</v>
      </c>
      <c r="AC47" s="327" t="s">
        <v>188</v>
      </c>
      <c r="AD47" s="327" t="s">
        <v>189</v>
      </c>
      <c r="AE47" s="327" t="s">
        <v>188</v>
      </c>
      <c r="AF47" s="327" t="s">
        <v>188</v>
      </c>
      <c r="AG47" s="327" t="s">
        <v>188</v>
      </c>
      <c r="AH47" s="327" t="s">
        <v>189</v>
      </c>
      <c r="AI47" s="327" t="s">
        <v>188</v>
      </c>
      <c r="AJ47" s="327" t="s">
        <v>188</v>
      </c>
      <c r="AK47" s="327" t="s">
        <v>188</v>
      </c>
      <c r="AL47" s="327" t="s">
        <v>189</v>
      </c>
      <c r="AM47" s="327" t="s">
        <v>188</v>
      </c>
      <c r="AN47" s="327" t="s">
        <v>188</v>
      </c>
      <c r="AO47" s="327" t="s">
        <v>188</v>
      </c>
      <c r="AP47" s="327" t="s">
        <v>188</v>
      </c>
      <c r="AQ47" s="327" t="s">
        <v>188</v>
      </c>
      <c r="AR47" s="327" t="s">
        <v>189</v>
      </c>
      <c r="AS47" s="327" t="s">
        <v>188</v>
      </c>
      <c r="AT47" s="327" t="s">
        <v>188</v>
      </c>
      <c r="AU47" s="327" t="s">
        <v>189</v>
      </c>
      <c r="AV47" s="327" t="s">
        <v>188</v>
      </c>
      <c r="AW47" s="327" t="s">
        <v>188</v>
      </c>
      <c r="AX47" s="327" t="s">
        <v>188</v>
      </c>
      <c r="AY47" s="327" t="s">
        <v>188</v>
      </c>
      <c r="AZ47" s="327" t="s">
        <v>188</v>
      </c>
      <c r="BA47" s="327" t="s">
        <v>189</v>
      </c>
      <c r="BB47" s="327" t="s">
        <v>188</v>
      </c>
      <c r="BC47" s="327" t="s">
        <v>188</v>
      </c>
      <c r="BD47" s="327" t="s">
        <v>188</v>
      </c>
      <c r="BE47" s="327" t="s">
        <v>188</v>
      </c>
      <c r="BF47" s="327" t="s">
        <v>189</v>
      </c>
      <c r="BG47" s="327" t="s">
        <v>188</v>
      </c>
      <c r="BH47" s="327" t="s">
        <v>188</v>
      </c>
      <c r="BI47" s="327" t="s">
        <v>188</v>
      </c>
      <c r="BJ47" s="327" t="s">
        <v>189</v>
      </c>
      <c r="BK47" s="327" t="s">
        <v>188</v>
      </c>
      <c r="BL47" s="327" t="s">
        <v>188</v>
      </c>
      <c r="BM47" s="327" t="s">
        <v>189</v>
      </c>
    </row>
    <row r="48" spans="1:65" x14ac:dyDescent="0.3">
      <c r="A48" s="323">
        <v>12390</v>
      </c>
      <c r="B48" s="326">
        <v>56</v>
      </c>
      <c r="C48" s="326">
        <v>156</v>
      </c>
      <c r="D48" s="326" t="s">
        <v>281</v>
      </c>
      <c r="E48" s="326" t="s">
        <v>191</v>
      </c>
      <c r="F48" s="326">
        <v>1156</v>
      </c>
      <c r="G48" s="326" t="s">
        <v>196</v>
      </c>
      <c r="H48" s="326">
        <v>11156</v>
      </c>
      <c r="I48" s="326" t="s">
        <v>196</v>
      </c>
      <c r="J48" s="326">
        <v>43914</v>
      </c>
      <c r="K48" s="326">
        <v>43914</v>
      </c>
      <c r="L48" s="326">
        <v>23</v>
      </c>
      <c r="M48" s="326">
        <v>1</v>
      </c>
      <c r="N48" s="327">
        <v>1.355</v>
      </c>
      <c r="O48" s="327">
        <v>0</v>
      </c>
      <c r="P48" s="327">
        <v>0</v>
      </c>
      <c r="Q48" s="327" t="s">
        <v>185</v>
      </c>
      <c r="R48" s="327">
        <v>12390</v>
      </c>
      <c r="S48" s="327" t="s">
        <v>187</v>
      </c>
      <c r="T48" s="327">
        <v>25.5</v>
      </c>
      <c r="U48" s="327">
        <v>29</v>
      </c>
      <c r="V48" s="327" t="s">
        <v>188</v>
      </c>
      <c r="W48" s="327" t="s">
        <v>188</v>
      </c>
      <c r="X48" s="327" t="s">
        <v>188</v>
      </c>
      <c r="Y48" s="327" t="s">
        <v>188</v>
      </c>
      <c r="Z48" s="327" t="s">
        <v>189</v>
      </c>
      <c r="AA48" s="327" t="s">
        <v>188</v>
      </c>
      <c r="AB48" s="327" t="s">
        <v>188</v>
      </c>
      <c r="AC48" s="327" t="s">
        <v>188</v>
      </c>
      <c r="AD48" s="327" t="s">
        <v>189</v>
      </c>
      <c r="AE48" s="327" t="s">
        <v>188</v>
      </c>
      <c r="AF48" s="327" t="s">
        <v>188</v>
      </c>
      <c r="AG48" s="327" t="s">
        <v>188</v>
      </c>
      <c r="AH48" s="327" t="s">
        <v>189</v>
      </c>
      <c r="AI48" s="327" t="s">
        <v>188</v>
      </c>
      <c r="AJ48" s="327" t="s">
        <v>188</v>
      </c>
      <c r="AK48" s="327" t="s">
        <v>188</v>
      </c>
      <c r="AL48" s="327" t="s">
        <v>189</v>
      </c>
      <c r="AM48" s="327" t="s">
        <v>188</v>
      </c>
      <c r="AN48" s="327" t="s">
        <v>188</v>
      </c>
      <c r="AO48" s="327" t="s">
        <v>188</v>
      </c>
      <c r="AP48" s="327" t="s">
        <v>188</v>
      </c>
      <c r="AQ48" s="327" t="s">
        <v>188</v>
      </c>
      <c r="AR48" s="327" t="s">
        <v>189</v>
      </c>
      <c r="AS48" s="327" t="s">
        <v>188</v>
      </c>
      <c r="AT48" s="327" t="s">
        <v>188</v>
      </c>
      <c r="AU48" s="327" t="s">
        <v>189</v>
      </c>
      <c r="AV48" s="327" t="s">
        <v>188</v>
      </c>
      <c r="AW48" s="327" t="s">
        <v>188</v>
      </c>
      <c r="AX48" s="327" t="s">
        <v>188</v>
      </c>
      <c r="AY48" s="327" t="s">
        <v>188</v>
      </c>
      <c r="AZ48" s="327" t="s">
        <v>188</v>
      </c>
      <c r="BA48" s="327" t="s">
        <v>189</v>
      </c>
      <c r="BB48" s="327" t="s">
        <v>188</v>
      </c>
      <c r="BC48" s="327" t="s">
        <v>188</v>
      </c>
      <c r="BD48" s="327" t="s">
        <v>188</v>
      </c>
      <c r="BE48" s="327" t="s">
        <v>188</v>
      </c>
      <c r="BF48" s="327" t="s">
        <v>189</v>
      </c>
      <c r="BG48" s="327" t="s">
        <v>188</v>
      </c>
      <c r="BH48" s="327" t="s">
        <v>188</v>
      </c>
      <c r="BI48" s="327" t="s">
        <v>188</v>
      </c>
      <c r="BJ48" s="327" t="s">
        <v>189</v>
      </c>
      <c r="BK48" s="327" t="s">
        <v>188</v>
      </c>
      <c r="BL48" s="327" t="s">
        <v>188</v>
      </c>
      <c r="BM48" s="327" t="s">
        <v>189</v>
      </c>
    </row>
    <row r="49" spans="1:65" x14ac:dyDescent="0.3">
      <c r="A49" s="323">
        <v>12391</v>
      </c>
      <c r="B49" s="326">
        <v>57</v>
      </c>
      <c r="C49" s="326">
        <v>157</v>
      </c>
      <c r="D49" s="326" t="s">
        <v>282</v>
      </c>
      <c r="E49" s="326" t="s">
        <v>191</v>
      </c>
      <c r="F49" s="326">
        <v>1157</v>
      </c>
      <c r="G49" s="326" t="s">
        <v>197</v>
      </c>
      <c r="H49" s="326">
        <v>11157</v>
      </c>
      <c r="I49" s="326" t="s">
        <v>197</v>
      </c>
      <c r="J49" s="326">
        <v>43914</v>
      </c>
      <c r="K49" s="326">
        <v>43914</v>
      </c>
      <c r="L49" s="326">
        <v>81</v>
      </c>
      <c r="M49" s="326">
        <v>1</v>
      </c>
      <c r="N49" s="327">
        <v>1.365</v>
      </c>
      <c r="O49" s="327">
        <v>0</v>
      </c>
      <c r="P49" s="327">
        <v>0</v>
      </c>
      <c r="Q49" s="327" t="s">
        <v>186</v>
      </c>
      <c r="R49" s="327">
        <v>12391</v>
      </c>
      <c r="S49" s="327" t="s">
        <v>187</v>
      </c>
      <c r="T49" s="327">
        <v>25.5</v>
      </c>
      <c r="U49" s="327">
        <v>29</v>
      </c>
      <c r="V49" s="327" t="s">
        <v>190</v>
      </c>
      <c r="W49" s="327" t="s">
        <v>190</v>
      </c>
      <c r="X49" s="327" t="s">
        <v>188</v>
      </c>
      <c r="Y49" s="327" t="s">
        <v>188</v>
      </c>
      <c r="Z49" s="327" t="s">
        <v>28</v>
      </c>
      <c r="AA49" s="327" t="s">
        <v>190</v>
      </c>
      <c r="AB49" s="327" t="s">
        <v>188</v>
      </c>
      <c r="AC49" s="327" t="s">
        <v>188</v>
      </c>
      <c r="AD49" s="327" t="s">
        <v>28</v>
      </c>
      <c r="AE49" s="327" t="s">
        <v>190</v>
      </c>
      <c r="AF49" s="327" t="s">
        <v>188</v>
      </c>
      <c r="AG49" s="327" t="s">
        <v>188</v>
      </c>
      <c r="AH49" s="327" t="s">
        <v>28</v>
      </c>
      <c r="AI49" s="327" t="s">
        <v>190</v>
      </c>
      <c r="AJ49" s="327" t="s">
        <v>188</v>
      </c>
      <c r="AK49" s="327" t="s">
        <v>188</v>
      </c>
      <c r="AL49" s="327" t="s">
        <v>28</v>
      </c>
      <c r="AM49" s="327" t="s">
        <v>188</v>
      </c>
      <c r="AN49" s="327" t="s">
        <v>190</v>
      </c>
      <c r="AO49" s="327" t="s">
        <v>190</v>
      </c>
      <c r="AP49" s="327" t="s">
        <v>188</v>
      </c>
      <c r="AQ49" s="327" t="s">
        <v>188</v>
      </c>
      <c r="AR49" s="327" t="s">
        <v>28</v>
      </c>
      <c r="AS49" s="327" t="s">
        <v>188</v>
      </c>
      <c r="AT49" s="327" t="s">
        <v>190</v>
      </c>
      <c r="AU49" s="327" t="s">
        <v>28</v>
      </c>
      <c r="AV49" s="327" t="s">
        <v>188</v>
      </c>
      <c r="AW49" s="327" t="s">
        <v>188</v>
      </c>
      <c r="AX49" s="327" t="s">
        <v>190</v>
      </c>
      <c r="AY49" s="327" t="s">
        <v>190</v>
      </c>
      <c r="AZ49" s="327" t="s">
        <v>190</v>
      </c>
      <c r="BA49" s="327" t="s">
        <v>28</v>
      </c>
      <c r="BB49" s="327" t="s">
        <v>188</v>
      </c>
      <c r="BC49" s="327" t="s">
        <v>188</v>
      </c>
      <c r="BD49" s="327" t="s">
        <v>190</v>
      </c>
      <c r="BE49" s="327" t="s">
        <v>190</v>
      </c>
      <c r="BF49" s="327" t="s">
        <v>28</v>
      </c>
      <c r="BG49" s="327" t="s">
        <v>190</v>
      </c>
      <c r="BH49" s="327" t="s">
        <v>190</v>
      </c>
      <c r="BI49" s="327" t="s">
        <v>188</v>
      </c>
      <c r="BJ49" s="327" t="s">
        <v>28</v>
      </c>
      <c r="BK49" s="327" t="s">
        <v>190</v>
      </c>
      <c r="BL49" s="327" t="s">
        <v>188</v>
      </c>
      <c r="BM49" s="327" t="s">
        <v>28</v>
      </c>
    </row>
    <row r="50" spans="1:65" x14ac:dyDescent="0.3">
      <c r="A50" s="323">
        <v>12392</v>
      </c>
      <c r="B50" s="326">
        <v>58</v>
      </c>
      <c r="C50" s="326">
        <v>158</v>
      </c>
      <c r="D50" s="326" t="s">
        <v>283</v>
      </c>
      <c r="E50" s="326" t="s">
        <v>191</v>
      </c>
      <c r="F50" s="326">
        <v>1158</v>
      </c>
      <c r="G50" s="326" t="s">
        <v>198</v>
      </c>
      <c r="H50" s="326">
        <v>11158</v>
      </c>
      <c r="I50" s="326" t="s">
        <v>198</v>
      </c>
      <c r="J50" s="326">
        <v>43914</v>
      </c>
      <c r="K50" s="326">
        <v>43914</v>
      </c>
      <c r="L50" s="326">
        <v>22</v>
      </c>
      <c r="M50" s="326">
        <v>1</v>
      </c>
      <c r="N50" s="327">
        <v>1.375</v>
      </c>
      <c r="O50" s="327">
        <v>0</v>
      </c>
      <c r="P50" s="327">
        <v>0</v>
      </c>
      <c r="Q50" s="327" t="s">
        <v>185</v>
      </c>
      <c r="R50" s="327">
        <v>12392</v>
      </c>
      <c r="S50" s="327" t="s">
        <v>187</v>
      </c>
      <c r="T50" s="327">
        <v>25.5</v>
      </c>
      <c r="U50" s="327">
        <v>29</v>
      </c>
      <c r="V50" s="327" t="s">
        <v>190</v>
      </c>
      <c r="W50" s="327" t="s">
        <v>190</v>
      </c>
      <c r="X50" s="327" t="s">
        <v>190</v>
      </c>
      <c r="Y50" s="327" t="s">
        <v>190</v>
      </c>
      <c r="Z50" s="327" t="s">
        <v>29</v>
      </c>
      <c r="AA50" s="327" t="s">
        <v>190</v>
      </c>
      <c r="AB50" s="327" t="s">
        <v>190</v>
      </c>
      <c r="AC50" s="327" t="s">
        <v>190</v>
      </c>
      <c r="AD50" s="327" t="s">
        <v>29</v>
      </c>
      <c r="AE50" s="327" t="s">
        <v>190</v>
      </c>
      <c r="AF50" s="327" t="s">
        <v>190</v>
      </c>
      <c r="AG50" s="327" t="s">
        <v>190</v>
      </c>
      <c r="AH50" s="327" t="s">
        <v>29</v>
      </c>
      <c r="AI50" s="327" t="s">
        <v>190</v>
      </c>
      <c r="AJ50" s="327" t="s">
        <v>190</v>
      </c>
      <c r="AK50" s="327" t="s">
        <v>190</v>
      </c>
      <c r="AL50" s="327" t="s">
        <v>29</v>
      </c>
      <c r="AM50" s="327" t="s">
        <v>190</v>
      </c>
      <c r="AN50" s="327" t="s">
        <v>190</v>
      </c>
      <c r="AO50" s="327" t="s">
        <v>190</v>
      </c>
      <c r="AP50" s="327" t="s">
        <v>190</v>
      </c>
      <c r="AQ50" s="327" t="s">
        <v>190</v>
      </c>
      <c r="AR50" s="327" t="s">
        <v>29</v>
      </c>
      <c r="AS50" s="327" t="s">
        <v>190</v>
      </c>
      <c r="AT50" s="327" t="s">
        <v>190</v>
      </c>
      <c r="AU50" s="327" t="s">
        <v>29</v>
      </c>
      <c r="AV50" s="327" t="s">
        <v>190</v>
      </c>
      <c r="AW50" s="327" t="s">
        <v>190</v>
      </c>
      <c r="AX50" s="327" t="s">
        <v>190</v>
      </c>
      <c r="AY50" s="327" t="s">
        <v>190</v>
      </c>
      <c r="AZ50" s="327" t="s">
        <v>190</v>
      </c>
      <c r="BA50" s="327" t="s">
        <v>29</v>
      </c>
      <c r="BB50" s="327" t="s">
        <v>190</v>
      </c>
      <c r="BC50" s="327" t="s">
        <v>190</v>
      </c>
      <c r="BD50" s="327" t="s">
        <v>190</v>
      </c>
      <c r="BE50" s="327" t="s">
        <v>190</v>
      </c>
      <c r="BF50" s="327" t="s">
        <v>29</v>
      </c>
      <c r="BG50" s="327" t="s">
        <v>190</v>
      </c>
      <c r="BH50" s="327" t="s">
        <v>190</v>
      </c>
      <c r="BI50" s="327" t="s">
        <v>190</v>
      </c>
      <c r="BJ50" s="327" t="s">
        <v>29</v>
      </c>
      <c r="BK50" s="327" t="s">
        <v>190</v>
      </c>
      <c r="BL50" s="327" t="s">
        <v>190</v>
      </c>
      <c r="BM50" s="327" t="s">
        <v>29</v>
      </c>
    </row>
    <row r="51" spans="1:65" x14ac:dyDescent="0.3">
      <c r="A51" s="323">
        <v>12393</v>
      </c>
      <c r="B51" s="326">
        <v>59</v>
      </c>
      <c r="C51" s="326">
        <v>159</v>
      </c>
      <c r="D51" s="326" t="s">
        <v>284</v>
      </c>
      <c r="E51" s="326" t="s">
        <v>191</v>
      </c>
      <c r="F51" s="326">
        <v>1159</v>
      </c>
      <c r="G51" s="326" t="s">
        <v>199</v>
      </c>
      <c r="H51" s="326">
        <v>11159</v>
      </c>
      <c r="I51" s="326" t="s">
        <v>199</v>
      </c>
      <c r="J51" s="326">
        <v>43914</v>
      </c>
      <c r="K51" s="326">
        <v>43914</v>
      </c>
      <c r="L51" s="326">
        <v>91</v>
      </c>
      <c r="M51" s="326">
        <v>1</v>
      </c>
      <c r="N51" s="327">
        <v>1.385</v>
      </c>
      <c r="O51" s="327">
        <v>0</v>
      </c>
      <c r="P51" s="327">
        <v>0</v>
      </c>
      <c r="Q51" s="327" t="s">
        <v>185</v>
      </c>
      <c r="R51" s="327">
        <v>12393</v>
      </c>
      <c r="S51" s="327" t="s">
        <v>187</v>
      </c>
      <c r="T51" s="327">
        <v>25.5</v>
      </c>
      <c r="U51" s="327">
        <v>29</v>
      </c>
      <c r="V51" s="327" t="s">
        <v>188</v>
      </c>
      <c r="W51" s="327" t="s">
        <v>188</v>
      </c>
      <c r="X51" s="327" t="s">
        <v>188</v>
      </c>
      <c r="Y51" s="327" t="s">
        <v>188</v>
      </c>
      <c r="Z51" s="327" t="s">
        <v>189</v>
      </c>
      <c r="AA51" s="327" t="s">
        <v>188</v>
      </c>
      <c r="AB51" s="327" t="s">
        <v>188</v>
      </c>
      <c r="AC51" s="327" t="s">
        <v>188</v>
      </c>
      <c r="AD51" s="327" t="s">
        <v>189</v>
      </c>
      <c r="AE51" s="327" t="s">
        <v>188</v>
      </c>
      <c r="AF51" s="327" t="s">
        <v>188</v>
      </c>
      <c r="AG51" s="327" t="s">
        <v>188</v>
      </c>
      <c r="AH51" s="327" t="s">
        <v>189</v>
      </c>
      <c r="AI51" s="327" t="s">
        <v>188</v>
      </c>
      <c r="AJ51" s="327" t="s">
        <v>188</v>
      </c>
      <c r="AK51" s="327" t="s">
        <v>188</v>
      </c>
      <c r="AL51" s="327" t="s">
        <v>189</v>
      </c>
      <c r="AM51" s="327" t="s">
        <v>188</v>
      </c>
      <c r="AN51" s="327" t="s">
        <v>188</v>
      </c>
      <c r="AO51" s="327" t="s">
        <v>188</v>
      </c>
      <c r="AP51" s="327" t="s">
        <v>188</v>
      </c>
      <c r="AQ51" s="327" t="s">
        <v>188</v>
      </c>
      <c r="AR51" s="327" t="s">
        <v>189</v>
      </c>
      <c r="AS51" s="327" t="s">
        <v>188</v>
      </c>
      <c r="AT51" s="327" t="s">
        <v>188</v>
      </c>
      <c r="AU51" s="327" t="s">
        <v>189</v>
      </c>
      <c r="AV51" s="327" t="s">
        <v>188</v>
      </c>
      <c r="AW51" s="327" t="s">
        <v>188</v>
      </c>
      <c r="AX51" s="327" t="s">
        <v>188</v>
      </c>
      <c r="AY51" s="327" t="s">
        <v>188</v>
      </c>
      <c r="AZ51" s="327" t="s">
        <v>188</v>
      </c>
      <c r="BA51" s="327" t="s">
        <v>189</v>
      </c>
      <c r="BB51" s="327" t="s">
        <v>188</v>
      </c>
      <c r="BC51" s="327" t="s">
        <v>188</v>
      </c>
      <c r="BD51" s="327" t="s">
        <v>188</v>
      </c>
      <c r="BE51" s="327" t="s">
        <v>188</v>
      </c>
      <c r="BF51" s="327" t="s">
        <v>189</v>
      </c>
      <c r="BG51" s="327" t="s">
        <v>188</v>
      </c>
      <c r="BH51" s="327" t="s">
        <v>188</v>
      </c>
      <c r="BI51" s="327" t="s">
        <v>188</v>
      </c>
      <c r="BJ51" s="327" t="s">
        <v>189</v>
      </c>
      <c r="BK51" s="327" t="s">
        <v>188</v>
      </c>
      <c r="BL51" s="327" t="s">
        <v>188</v>
      </c>
      <c r="BM51" s="327" t="s">
        <v>189</v>
      </c>
    </row>
    <row r="52" spans="1:65" x14ac:dyDescent="0.3">
      <c r="A52" s="323">
        <v>12394</v>
      </c>
      <c r="B52" s="326">
        <v>60</v>
      </c>
      <c r="C52" s="326">
        <v>160</v>
      </c>
      <c r="D52" s="326" t="s">
        <v>285</v>
      </c>
      <c r="E52" s="326" t="s">
        <v>191</v>
      </c>
      <c r="F52" s="326">
        <v>1160</v>
      </c>
      <c r="G52" s="326" t="s">
        <v>200</v>
      </c>
      <c r="H52" s="326">
        <v>11160</v>
      </c>
      <c r="I52" s="326" t="s">
        <v>200</v>
      </c>
      <c r="J52" s="326">
        <v>43914</v>
      </c>
      <c r="K52" s="326">
        <v>43914</v>
      </c>
      <c r="L52" s="326">
        <v>34</v>
      </c>
      <c r="M52" s="326">
        <v>1</v>
      </c>
      <c r="N52" s="327">
        <v>1.395</v>
      </c>
      <c r="O52" s="327">
        <v>0</v>
      </c>
      <c r="P52" s="327">
        <v>0</v>
      </c>
      <c r="Q52" s="327" t="s">
        <v>185</v>
      </c>
      <c r="R52" s="327">
        <v>12394</v>
      </c>
      <c r="S52" s="327" t="s">
        <v>187</v>
      </c>
      <c r="T52" s="327">
        <v>25.5</v>
      </c>
      <c r="U52" s="327">
        <v>29</v>
      </c>
      <c r="V52" s="327" t="s">
        <v>188</v>
      </c>
      <c r="W52" s="327" t="s">
        <v>188</v>
      </c>
      <c r="X52" s="327" t="s">
        <v>188</v>
      </c>
      <c r="Y52" s="327" t="s">
        <v>188</v>
      </c>
      <c r="Z52" s="327" t="s">
        <v>189</v>
      </c>
      <c r="AA52" s="327" t="s">
        <v>188</v>
      </c>
      <c r="AB52" s="327" t="s">
        <v>188</v>
      </c>
      <c r="AC52" s="327" t="s">
        <v>188</v>
      </c>
      <c r="AD52" s="327" t="s">
        <v>189</v>
      </c>
      <c r="AE52" s="327" t="s">
        <v>188</v>
      </c>
      <c r="AF52" s="327" t="s">
        <v>188</v>
      </c>
      <c r="AG52" s="327" t="s">
        <v>188</v>
      </c>
      <c r="AH52" s="327" t="s">
        <v>189</v>
      </c>
      <c r="AI52" s="327" t="s">
        <v>188</v>
      </c>
      <c r="AJ52" s="327" t="s">
        <v>188</v>
      </c>
      <c r="AK52" s="327" t="s">
        <v>188</v>
      </c>
      <c r="AL52" s="327" t="s">
        <v>189</v>
      </c>
      <c r="AM52" s="327" t="s">
        <v>188</v>
      </c>
      <c r="AN52" s="327" t="s">
        <v>188</v>
      </c>
      <c r="AO52" s="327" t="s">
        <v>188</v>
      </c>
      <c r="AP52" s="327" t="s">
        <v>188</v>
      </c>
      <c r="AQ52" s="327" t="s">
        <v>188</v>
      </c>
      <c r="AR52" s="327" t="s">
        <v>189</v>
      </c>
      <c r="AS52" s="327" t="s">
        <v>188</v>
      </c>
      <c r="AT52" s="327" t="s">
        <v>188</v>
      </c>
      <c r="AU52" s="327" t="s">
        <v>189</v>
      </c>
      <c r="AV52" s="327" t="s">
        <v>188</v>
      </c>
      <c r="AW52" s="327" t="s">
        <v>188</v>
      </c>
      <c r="AX52" s="327" t="s">
        <v>188</v>
      </c>
      <c r="AY52" s="327" t="s">
        <v>188</v>
      </c>
      <c r="AZ52" s="327" t="s">
        <v>188</v>
      </c>
      <c r="BA52" s="327" t="s">
        <v>189</v>
      </c>
      <c r="BB52" s="327" t="s">
        <v>188</v>
      </c>
      <c r="BC52" s="327" t="s">
        <v>188</v>
      </c>
      <c r="BD52" s="327" t="s">
        <v>188</v>
      </c>
      <c r="BE52" s="327" t="s">
        <v>188</v>
      </c>
      <c r="BF52" s="327" t="s">
        <v>189</v>
      </c>
      <c r="BG52" s="327" t="s">
        <v>188</v>
      </c>
      <c r="BH52" s="327" t="s">
        <v>188</v>
      </c>
      <c r="BI52" s="327" t="s">
        <v>188</v>
      </c>
      <c r="BJ52" s="327" t="s">
        <v>189</v>
      </c>
      <c r="BK52" s="327" t="s">
        <v>188</v>
      </c>
      <c r="BL52" s="327" t="s">
        <v>188</v>
      </c>
      <c r="BM52" s="327" t="s">
        <v>189</v>
      </c>
    </row>
  </sheetData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Guide</vt:lpstr>
      <vt:lpstr>Top 50 Mono</vt:lpstr>
      <vt:lpstr>Top 50 DUO</vt:lpstr>
      <vt:lpstr>Paramétrage</vt:lpstr>
      <vt:lpstr>Data Brut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john</dc:creator>
  <cp:lastModifiedBy>john john</cp:lastModifiedBy>
  <dcterms:created xsi:type="dcterms:W3CDTF">2020-03-19T20:21:24Z</dcterms:created>
  <dcterms:modified xsi:type="dcterms:W3CDTF">2020-03-26T09:59:43Z</dcterms:modified>
</cp:coreProperties>
</file>