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es Documents\Excel\"/>
    </mc:Choice>
  </mc:AlternateContent>
  <xr:revisionPtr revIDLastSave="0" documentId="13_ncr:1_{B842F0AB-8397-435A-A7B0-C6DD2131478F}" xr6:coauthVersionLast="47" xr6:coauthVersionMax="47" xr10:uidLastSave="{00000000-0000-0000-0000-000000000000}"/>
  <bookViews>
    <workbookView xWindow="-120" yWindow="-120" windowWidth="29040" windowHeight="15840" activeTab="1" xr2:uid="{D979CA6A-F621-42A8-9F2C-1DAF439CE4D2}"/>
  </bookViews>
  <sheets>
    <sheet name="Tarifs Vins" sheetId="1" r:id="rId1"/>
    <sheet name="Commande" sheetId="2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8" i="2" l="1"/>
  <c r="L17" i="2"/>
  <c r="L22" i="2" s="1"/>
  <c r="L13" i="2"/>
  <c r="L12" i="2"/>
  <c r="K22" i="2"/>
  <c r="C4" i="2"/>
  <c r="G4" i="2" s="1"/>
  <c r="E4" i="2"/>
  <c r="C5" i="2"/>
  <c r="G5" i="2" s="1"/>
  <c r="E5" i="2"/>
  <c r="C6" i="2"/>
  <c r="G6" i="2" s="1"/>
  <c r="E6" i="2"/>
  <c r="C7" i="2"/>
  <c r="G7" i="2" s="1"/>
  <c r="E7" i="2"/>
  <c r="C8" i="2"/>
  <c r="G8" i="2" s="1"/>
  <c r="E8" i="2"/>
  <c r="C9" i="2"/>
  <c r="G9" i="2" s="1"/>
  <c r="E9" i="2"/>
  <c r="C10" i="2"/>
  <c r="G10" i="2" s="1"/>
  <c r="E10" i="2"/>
  <c r="C11" i="2"/>
  <c r="G11" i="2" s="1"/>
  <c r="E11" i="2"/>
  <c r="C12" i="2"/>
  <c r="G12" i="2" s="1"/>
  <c r="E12" i="2"/>
  <c r="C13" i="2"/>
  <c r="G13" i="2" s="1"/>
  <c r="E13" i="2"/>
  <c r="C14" i="2"/>
  <c r="G14" i="2" s="1"/>
  <c r="E14" i="2"/>
  <c r="C15" i="2"/>
  <c r="G15" i="2" s="1"/>
  <c r="E15" i="2"/>
  <c r="C16" i="2"/>
  <c r="G16" i="2" s="1"/>
  <c r="E16" i="2"/>
  <c r="C17" i="2"/>
  <c r="G17" i="2" s="1"/>
  <c r="E17" i="2"/>
  <c r="C18" i="2"/>
  <c r="G18" i="2" s="1"/>
  <c r="E18" i="2"/>
  <c r="C19" i="2"/>
  <c r="G19" i="2" s="1"/>
  <c r="E19" i="2"/>
  <c r="C20" i="2"/>
  <c r="G20" i="2" s="1"/>
  <c r="E20" i="2"/>
  <c r="C21" i="2"/>
  <c r="G21" i="2" s="1"/>
  <c r="E21" i="2"/>
  <c r="C22" i="2"/>
  <c r="G22" i="2" s="1"/>
  <c r="E22" i="2"/>
  <c r="C23" i="2"/>
  <c r="G23" i="2" s="1"/>
  <c r="E23" i="2"/>
  <c r="C24" i="2"/>
  <c r="G24" i="2" s="1"/>
  <c r="E24" i="2"/>
  <c r="C25" i="2"/>
  <c r="G25" i="2" s="1"/>
  <c r="E25" i="2"/>
  <c r="C26" i="2"/>
  <c r="G26" i="2" s="1"/>
  <c r="E26" i="2"/>
  <c r="C27" i="2"/>
  <c r="G27" i="2" s="1"/>
  <c r="E27" i="2"/>
  <c r="C28" i="2"/>
  <c r="G28" i="2" s="1"/>
  <c r="E28" i="2"/>
  <c r="C29" i="2"/>
  <c r="G29" i="2" s="1"/>
  <c r="E29" i="2"/>
  <c r="C30" i="2"/>
  <c r="G30" i="2" s="1"/>
  <c r="E30" i="2"/>
  <c r="C31" i="2"/>
  <c r="G31" i="2" s="1"/>
  <c r="E31" i="2"/>
  <c r="C32" i="2"/>
  <c r="G32" i="2" s="1"/>
  <c r="E32" i="2"/>
  <c r="C3" i="2"/>
  <c r="G3" i="2" s="1"/>
  <c r="E3" i="2"/>
  <c r="K4" i="2" l="1"/>
  <c r="K7" i="2" s="1"/>
</calcChain>
</file>

<file path=xl/sharedStrings.xml><?xml version="1.0" encoding="utf-8"?>
<sst xmlns="http://schemas.openxmlformats.org/spreadsheetml/2006/main" count="95" uniqueCount="50">
  <si>
    <t>SYLVANER</t>
  </si>
  <si>
    <t>EDELZWICKER</t>
  </si>
  <si>
    <t>PINOT BLANC</t>
  </si>
  <si>
    <t>RIESLING</t>
  </si>
  <si>
    <t>CÉPAGES</t>
  </si>
  <si>
    <t>ANNÉE</t>
  </si>
  <si>
    <t>PRIX TTC</t>
  </si>
  <si>
    <t>QUANTITÉ EN LITRES</t>
  </si>
  <si>
    <t>AUXEROIS</t>
  </si>
  <si>
    <t>MUSCAT</t>
  </si>
  <si>
    <t>ARGENTORATUM</t>
  </si>
  <si>
    <t>RIESLING (Finkenberg)</t>
  </si>
  <si>
    <t>RIESLING (Vieilles Vignes)</t>
  </si>
  <si>
    <t>RIESLING (Grand Cru Engelberg)</t>
  </si>
  <si>
    <t>PINOT GRIS</t>
  </si>
  <si>
    <t>PINOT GRIS (Vieilles Vignes)</t>
  </si>
  <si>
    <t>PINOT GRIS (Barriques)</t>
  </si>
  <si>
    <t>PINOT GRIS (Vendanges Tardives)</t>
  </si>
  <si>
    <t>GEWURZTRAMINER</t>
  </si>
  <si>
    <t>GEWURZTRAMINER (Perle D'Automne)</t>
  </si>
  <si>
    <t>GEWURZTRAMINER (Grand Cru Engelberg)</t>
  </si>
  <si>
    <t>GEWURZTRAMINER (Vendanges Tardives)</t>
  </si>
  <si>
    <t>GEWURZTRAMINER (Sélection de Grains Nobles)</t>
  </si>
  <si>
    <t>PINOT NOIR</t>
  </si>
  <si>
    <t>PINOT NOIR (Réserve)</t>
  </si>
  <si>
    <t>PINOT NOIR (Rouge)</t>
  </si>
  <si>
    <t>PINOT NOIR (Cuvée D'Été</t>
  </si>
  <si>
    <t>CRÉMANT D'ALSACE BLANC</t>
  </si>
  <si>
    <t>CRÉMANT D'ALSACE ROSÉ</t>
  </si>
  <si>
    <t>CRÉMANT D'ALSACE BLANC (Magnum)</t>
  </si>
  <si>
    <t>CRÉMANT D'ALSACE ROSÉ (Magnum)</t>
  </si>
  <si>
    <t>Prix</t>
  </si>
  <si>
    <t>Total</t>
  </si>
  <si>
    <t>Total en Litres</t>
  </si>
  <si>
    <t>Tony</t>
  </si>
  <si>
    <t>Moi</t>
  </si>
  <si>
    <t>Hervé</t>
  </si>
  <si>
    <t>Marraine</t>
  </si>
  <si>
    <t>-</t>
  </si>
  <si>
    <t>Qté</t>
  </si>
  <si>
    <t>Qté en Litres</t>
  </si>
  <si>
    <t>Litres Maximun</t>
  </si>
  <si>
    <t>Total Achat Vins</t>
  </si>
  <si>
    <t xml:space="preserve">Olivier </t>
  </si>
  <si>
    <t>Épuisé</t>
  </si>
  <si>
    <t>Jean</t>
  </si>
  <si>
    <t>Annie</t>
  </si>
  <si>
    <t>Total Restant En Litre</t>
  </si>
  <si>
    <t>Sorel Benoit</t>
  </si>
  <si>
    <t>Sorel 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</si>
</sst>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44" fontId="2" fillId="0" borderId="0" xfId="1" applyFont="1" applyBorder="1"/>
    <xf numFmtId="44" fontId="2" fillId="0" borderId="0" xfId="1" applyFont="1"/>
    <xf numFmtId="0" fontId="0" fillId="0" borderId="3" xfId="0" applyBorder="1"/>
    <xf numFmtId="0" fontId="0" fillId="0" borderId="4" xfId="0" applyBorder="1"/>
    <xf numFmtId="44" fontId="2" fillId="0" borderId="5" xfId="1" applyFont="1" applyBorder="1"/>
    <xf numFmtId="0" fontId="0" fillId="0" borderId="6" xfId="0" applyBorder="1"/>
    <xf numFmtId="44" fontId="2" fillId="0" borderId="7" xfId="1" applyFont="1" applyBorder="1"/>
    <xf numFmtId="0" fontId="0" fillId="0" borderId="8" xfId="0" applyBorder="1"/>
    <xf numFmtId="0" fontId="0" fillId="0" borderId="9" xfId="0" applyBorder="1"/>
    <xf numFmtId="44" fontId="2" fillId="0" borderId="10" xfId="1" applyFont="1" applyBorder="1"/>
    <xf numFmtId="0" fontId="0" fillId="0" borderId="11" xfId="0" applyBorder="1"/>
    <xf numFmtId="0" fontId="0" fillId="0" borderId="12" xfId="0" applyBorder="1"/>
    <xf numFmtId="44" fontId="2" fillId="0" borderId="13" xfId="1" applyFont="1" applyBorder="1"/>
    <xf numFmtId="0" fontId="0" fillId="0" borderId="14" xfId="0" applyBorder="1"/>
    <xf numFmtId="0" fontId="0" fillId="0" borderId="15" xfId="0" applyBorder="1"/>
    <xf numFmtId="44" fontId="2" fillId="0" borderId="17" xfId="1" applyFont="1" applyBorder="1"/>
    <xf numFmtId="0" fontId="0" fillId="0" borderId="18" xfId="0" applyBorder="1"/>
    <xf numFmtId="44" fontId="2" fillId="0" borderId="19" xfId="1" applyFont="1" applyBorder="1"/>
    <xf numFmtId="0" fontId="0" fillId="0" borderId="20" xfId="0" applyBorder="1"/>
    <xf numFmtId="0" fontId="0" fillId="0" borderId="21" xfId="0" applyBorder="1"/>
    <xf numFmtId="44" fontId="2" fillId="0" borderId="23" xfId="1" applyFont="1" applyBorder="1"/>
    <xf numFmtId="44" fontId="0" fillId="0" borderId="1" xfId="1" applyFont="1" applyBorder="1"/>
    <xf numFmtId="44" fontId="0" fillId="0" borderId="1" xfId="0" applyNumberFormat="1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1" xfId="0" applyFont="1" applyBorder="1"/>
    <xf numFmtId="0" fontId="2" fillId="0" borderId="13" xfId="0" applyFont="1" applyBorder="1"/>
    <xf numFmtId="44" fontId="2" fillId="0" borderId="1" xfId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6">
    <dxf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rgb="FFFEC8D1"/>
        </patternFill>
      </fill>
      <border>
        <vertical/>
        <horizontal/>
      </border>
    </dxf>
    <dxf>
      <font>
        <b/>
        <i val="0"/>
        <color rgb="FFFF0000"/>
      </font>
      <fill>
        <patternFill>
          <bgColor rgb="FFFFC8D1"/>
        </patternFill>
      </fill>
    </dxf>
    <dxf>
      <font>
        <b/>
        <i val="0"/>
        <color rgb="FFFF0000"/>
      </font>
      <fill>
        <patternFill>
          <bgColor rgb="FFFEC8D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EC8D1"/>
      <color rgb="FFFFC8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A2A84-8493-4005-A303-C1CAA9B998C9}">
  <dimension ref="A1:E38"/>
  <sheetViews>
    <sheetView showGridLines="0" workbookViewId="0">
      <selection activeCell="E33" sqref="E33"/>
    </sheetView>
  </sheetViews>
  <sheetFormatPr baseColWidth="10" defaultRowHeight="15.75" x14ac:dyDescent="0.25"/>
  <cols>
    <col min="1" max="1" width="42.125" bestFit="1" customWidth="1"/>
    <col min="2" max="2" width="12.75" customWidth="1"/>
    <col min="5" max="5" width="11" style="3"/>
  </cols>
  <sheetData>
    <row r="1" spans="1:5" ht="31.5" customHeight="1" x14ac:dyDescent="0.25">
      <c r="A1" s="26" t="s">
        <v>4</v>
      </c>
      <c r="B1" s="26" t="s">
        <v>7</v>
      </c>
      <c r="C1" s="26" t="s">
        <v>5</v>
      </c>
      <c r="D1" s="26"/>
      <c r="E1" s="29" t="s">
        <v>6</v>
      </c>
    </row>
    <row r="2" spans="1:5" ht="16.5" thickBot="1" x14ac:dyDescent="0.3">
      <c r="E2" s="2"/>
    </row>
    <row r="3" spans="1:5" ht="16.5" thickTop="1" x14ac:dyDescent="0.25">
      <c r="A3" s="4" t="s">
        <v>0</v>
      </c>
      <c r="B3" s="5">
        <v>1</v>
      </c>
      <c r="C3" s="5">
        <v>2015</v>
      </c>
      <c r="D3" s="30"/>
      <c r="E3" s="6">
        <v>6.5</v>
      </c>
    </row>
    <row r="4" spans="1:5" x14ac:dyDescent="0.25">
      <c r="A4" s="7" t="s">
        <v>1</v>
      </c>
      <c r="B4" s="1">
        <v>1</v>
      </c>
      <c r="C4" s="1">
        <v>2018</v>
      </c>
      <c r="D4" s="31"/>
      <c r="E4" s="8">
        <v>6.5</v>
      </c>
    </row>
    <row r="5" spans="1:5" x14ac:dyDescent="0.25">
      <c r="A5" s="7" t="s">
        <v>2</v>
      </c>
      <c r="B5" s="1">
        <v>1</v>
      </c>
      <c r="C5" s="1">
        <v>2017</v>
      </c>
      <c r="D5" s="31"/>
      <c r="E5" s="8">
        <v>6.5</v>
      </c>
    </row>
    <row r="6" spans="1:5" ht="16.5" thickBot="1" x14ac:dyDescent="0.3">
      <c r="A6" s="9" t="s">
        <v>3</v>
      </c>
      <c r="B6" s="10">
        <v>1</v>
      </c>
      <c r="C6" s="10">
        <v>2017</v>
      </c>
      <c r="D6" s="32"/>
      <c r="E6" s="11">
        <v>6.7</v>
      </c>
    </row>
    <row r="7" spans="1:5" ht="17.25" thickTop="1" thickBot="1" x14ac:dyDescent="0.3"/>
    <row r="8" spans="1:5" ht="16.5" thickBot="1" x14ac:dyDescent="0.3">
      <c r="A8" s="12" t="s">
        <v>8</v>
      </c>
      <c r="B8" s="13">
        <v>0.75</v>
      </c>
      <c r="C8" s="13">
        <v>2018</v>
      </c>
      <c r="D8" s="13"/>
      <c r="E8" s="14">
        <v>7</v>
      </c>
    </row>
    <row r="9" spans="1:5" ht="16.5" thickBot="1" x14ac:dyDescent="0.3"/>
    <row r="10" spans="1:5" ht="16.5" thickBot="1" x14ac:dyDescent="0.3">
      <c r="A10" s="12" t="s">
        <v>9</v>
      </c>
      <c r="B10" s="13">
        <v>0.75</v>
      </c>
      <c r="C10" s="13">
        <v>2018</v>
      </c>
      <c r="D10" s="13"/>
      <c r="E10" s="14">
        <v>7.5</v>
      </c>
    </row>
    <row r="11" spans="1:5" ht="16.5" thickBot="1" x14ac:dyDescent="0.3"/>
    <row r="12" spans="1:5" ht="16.5" thickBot="1" x14ac:dyDescent="0.3">
      <c r="A12" s="12" t="s">
        <v>10</v>
      </c>
      <c r="B12" s="13">
        <v>0.75</v>
      </c>
      <c r="C12" s="13">
        <v>2019</v>
      </c>
      <c r="D12" s="13"/>
      <c r="E12" s="14">
        <v>11</v>
      </c>
    </row>
    <row r="13" spans="1:5" ht="16.5" thickBot="1" x14ac:dyDescent="0.3"/>
    <row r="14" spans="1:5" x14ac:dyDescent="0.25">
      <c r="A14" s="15" t="s">
        <v>11</v>
      </c>
      <c r="B14" s="16">
        <v>0.75</v>
      </c>
      <c r="C14" s="16">
        <v>2017</v>
      </c>
      <c r="D14" s="33"/>
      <c r="E14" s="17">
        <v>7.5</v>
      </c>
    </row>
    <row r="15" spans="1:5" x14ac:dyDescent="0.25">
      <c r="A15" s="18" t="s">
        <v>12</v>
      </c>
      <c r="B15" s="1">
        <v>0.75</v>
      </c>
      <c r="C15" s="1">
        <v>2017</v>
      </c>
      <c r="D15" s="34"/>
      <c r="E15" s="19">
        <v>9</v>
      </c>
    </row>
    <row r="16" spans="1:5" ht="16.5" thickBot="1" x14ac:dyDescent="0.3">
      <c r="A16" s="20" t="s">
        <v>13</v>
      </c>
      <c r="B16" s="21">
        <v>0.75</v>
      </c>
      <c r="C16" s="21">
        <v>2016</v>
      </c>
      <c r="D16" s="35"/>
      <c r="E16" s="22">
        <v>13</v>
      </c>
    </row>
    <row r="17" spans="1:5" ht="16.5" thickBot="1" x14ac:dyDescent="0.3"/>
    <row r="18" spans="1:5" x14ac:dyDescent="0.25">
      <c r="A18" s="15" t="s">
        <v>14</v>
      </c>
      <c r="B18" s="16">
        <v>0.75</v>
      </c>
      <c r="C18" s="16">
        <v>2017</v>
      </c>
      <c r="D18" s="36"/>
      <c r="E18" s="17">
        <v>7.5</v>
      </c>
    </row>
    <row r="19" spans="1:5" x14ac:dyDescent="0.25">
      <c r="A19" s="18" t="s">
        <v>15</v>
      </c>
      <c r="B19" s="1">
        <v>0.75</v>
      </c>
      <c r="C19" s="1">
        <v>2016</v>
      </c>
      <c r="D19" s="31"/>
      <c r="E19" s="19">
        <v>9.5</v>
      </c>
    </row>
    <row r="20" spans="1:5" x14ac:dyDescent="0.25">
      <c r="A20" s="18" t="s">
        <v>16</v>
      </c>
      <c r="B20" s="1">
        <v>0.75</v>
      </c>
      <c r="C20" s="1">
        <v>2013</v>
      </c>
      <c r="D20" s="31"/>
      <c r="E20" s="19">
        <v>10.5</v>
      </c>
    </row>
    <row r="21" spans="1:5" x14ac:dyDescent="0.25">
      <c r="A21" s="18" t="s">
        <v>17</v>
      </c>
      <c r="B21" s="1">
        <v>0.75</v>
      </c>
      <c r="C21" s="1">
        <v>2015</v>
      </c>
      <c r="D21" s="31"/>
      <c r="E21" s="19">
        <v>20</v>
      </c>
    </row>
    <row r="22" spans="1:5" ht="16.5" thickBot="1" x14ac:dyDescent="0.3"/>
    <row r="23" spans="1:5" x14ac:dyDescent="0.25">
      <c r="A23" s="15" t="s">
        <v>18</v>
      </c>
      <c r="B23" s="16">
        <v>0.75</v>
      </c>
      <c r="C23" s="16">
        <v>2017</v>
      </c>
      <c r="D23" s="33"/>
      <c r="E23" s="17">
        <v>8.5</v>
      </c>
    </row>
    <row r="24" spans="1:5" x14ac:dyDescent="0.25">
      <c r="A24" s="18" t="s">
        <v>19</v>
      </c>
      <c r="B24" s="1">
        <v>0.75</v>
      </c>
      <c r="C24" s="1">
        <v>206</v>
      </c>
      <c r="D24" s="34"/>
      <c r="E24" s="19">
        <v>12</v>
      </c>
    </row>
    <row r="25" spans="1:5" x14ac:dyDescent="0.25">
      <c r="A25" s="18" t="s">
        <v>20</v>
      </c>
      <c r="B25" s="1">
        <v>0.75</v>
      </c>
      <c r="C25" s="1">
        <v>2013</v>
      </c>
      <c r="D25" s="34"/>
      <c r="E25" s="19">
        <v>14.5</v>
      </c>
    </row>
    <row r="26" spans="1:5" x14ac:dyDescent="0.25">
      <c r="A26" s="18" t="s">
        <v>21</v>
      </c>
      <c r="B26" s="1">
        <v>0.5</v>
      </c>
      <c r="C26" s="1">
        <v>2015</v>
      </c>
      <c r="D26" s="34"/>
      <c r="E26" s="19">
        <v>15</v>
      </c>
    </row>
    <row r="27" spans="1:5" ht="16.5" thickBot="1" x14ac:dyDescent="0.3">
      <c r="A27" s="20" t="s">
        <v>22</v>
      </c>
      <c r="B27" s="21">
        <v>0.5</v>
      </c>
      <c r="C27" s="21">
        <v>2009</v>
      </c>
      <c r="D27" s="35"/>
      <c r="E27" s="22">
        <v>25</v>
      </c>
    </row>
    <row r="28" spans="1:5" ht="16.5" thickBot="1" x14ac:dyDescent="0.3"/>
    <row r="29" spans="1:5" x14ac:dyDescent="0.25">
      <c r="A29" s="15" t="s">
        <v>23</v>
      </c>
      <c r="B29" s="16">
        <v>0.75</v>
      </c>
      <c r="C29" s="16">
        <v>2017</v>
      </c>
      <c r="D29" s="33"/>
      <c r="E29" s="17">
        <v>7.5</v>
      </c>
    </row>
    <row r="30" spans="1:5" x14ac:dyDescent="0.25">
      <c r="A30" s="18" t="s">
        <v>24</v>
      </c>
      <c r="B30" s="1">
        <v>0.75</v>
      </c>
      <c r="C30" s="1">
        <v>206</v>
      </c>
      <c r="D30" s="34"/>
      <c r="E30" s="19">
        <v>8.5</v>
      </c>
    </row>
    <row r="31" spans="1:5" x14ac:dyDescent="0.25">
      <c r="A31" s="18" t="s">
        <v>25</v>
      </c>
      <c r="B31" s="1">
        <v>0.75</v>
      </c>
      <c r="C31" s="1">
        <v>206</v>
      </c>
      <c r="D31" s="34"/>
      <c r="E31" s="19">
        <v>11</v>
      </c>
    </row>
    <row r="32" spans="1:5" ht="16.5" thickBot="1" x14ac:dyDescent="0.3">
      <c r="A32" s="20" t="s">
        <v>26</v>
      </c>
      <c r="B32" s="21">
        <v>0.75</v>
      </c>
      <c r="C32" s="21">
        <v>2020</v>
      </c>
      <c r="D32" s="35"/>
      <c r="E32" s="22" t="s">
        <v>44</v>
      </c>
    </row>
    <row r="33" spans="1:5" ht="16.5" thickBot="1" x14ac:dyDescent="0.3"/>
    <row r="34" spans="1:5" x14ac:dyDescent="0.25">
      <c r="A34" s="15" t="s">
        <v>27</v>
      </c>
      <c r="B34" s="16">
        <v>0.75</v>
      </c>
      <c r="C34" s="37"/>
      <c r="D34" s="38"/>
      <c r="E34" s="17">
        <v>9</v>
      </c>
    </row>
    <row r="35" spans="1:5" ht="16.5" thickBot="1" x14ac:dyDescent="0.3">
      <c r="A35" s="20" t="s">
        <v>28</v>
      </c>
      <c r="B35" s="21">
        <v>0.75</v>
      </c>
      <c r="C35" s="39"/>
      <c r="D35" s="40"/>
      <c r="E35" s="22">
        <v>9.5</v>
      </c>
    </row>
    <row r="36" spans="1:5" ht="16.5" thickBot="1" x14ac:dyDescent="0.3"/>
    <row r="37" spans="1:5" x14ac:dyDescent="0.25">
      <c r="A37" s="15" t="s">
        <v>29</v>
      </c>
      <c r="B37" s="16">
        <v>1.5</v>
      </c>
      <c r="C37" s="37"/>
      <c r="D37" s="38"/>
      <c r="E37" s="17">
        <v>22</v>
      </c>
    </row>
    <row r="38" spans="1:5" ht="16.5" thickBot="1" x14ac:dyDescent="0.3">
      <c r="A38" s="20" t="s">
        <v>30</v>
      </c>
      <c r="B38" s="21">
        <v>1.5</v>
      </c>
      <c r="C38" s="39"/>
      <c r="D38" s="40"/>
      <c r="E38" s="22">
        <v>24</v>
      </c>
    </row>
  </sheetData>
  <mergeCells count="7">
    <mergeCell ref="D3:D6"/>
    <mergeCell ref="D14:D16"/>
    <mergeCell ref="D18:D21"/>
    <mergeCell ref="C37:D38"/>
    <mergeCell ref="C34:D35"/>
    <mergeCell ref="D29:D32"/>
    <mergeCell ref="D23:D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9087A-6DA2-45EE-A1AA-EF5AD36213B3}">
  <dimension ref="A1:O32"/>
  <sheetViews>
    <sheetView tabSelected="1" workbookViewId="0">
      <selection activeCell="A3" sqref="A3:G33"/>
    </sheetView>
  </sheetViews>
  <sheetFormatPr baseColWidth="10" defaultRowHeight="15.75" x14ac:dyDescent="0.25"/>
  <cols>
    <col min="1" max="1" width="11.125" bestFit="1" customWidth="1"/>
    <col min="2" max="2" width="37.5" bestFit="1" customWidth="1"/>
    <col min="3" max="3" width="8.125" customWidth="1"/>
    <col min="4" max="4" width="4.875" bestFit="1" customWidth="1"/>
    <col min="5" max="5" width="8.625" customWidth="1"/>
    <col min="6" max="6" width="2.125" customWidth="1"/>
    <col min="10" max="10" width="19.875" bestFit="1" customWidth="1"/>
  </cols>
  <sheetData>
    <row r="1" spans="1:15" ht="33.75" customHeight="1" x14ac:dyDescent="0.25">
      <c r="A1" s="25"/>
      <c r="B1" s="25"/>
      <c r="C1" s="26" t="s">
        <v>31</v>
      </c>
      <c r="D1" s="26" t="s">
        <v>39</v>
      </c>
      <c r="E1" s="26" t="s">
        <v>40</v>
      </c>
      <c r="F1" s="25"/>
      <c r="G1" s="26" t="s">
        <v>32</v>
      </c>
    </row>
    <row r="3" spans="1:15" x14ac:dyDescent="0.25">
      <c r="A3" s="1" t="s">
        <v>45</v>
      </c>
      <c r="B3" s="1" t="s">
        <v>27</v>
      </c>
      <c r="C3" s="23">
        <f>IFERROR(VLOOKUP(B3,'Tarifs Vins'!A6:E41,5,FALSE),0)</f>
        <v>9</v>
      </c>
      <c r="D3" s="1">
        <v>6</v>
      </c>
      <c r="E3" s="1">
        <f>IFERROR($D$3*VLOOKUP(B3,'Tarifs Vins'!A6:E41,2,FALSE),"")</f>
        <v>4.5</v>
      </c>
      <c r="G3" s="24">
        <f>C3*D3</f>
        <v>54</v>
      </c>
    </row>
    <row r="4" spans="1:15" x14ac:dyDescent="0.25">
      <c r="A4" s="1" t="s">
        <v>38</v>
      </c>
      <c r="B4" s="1"/>
      <c r="C4" s="23">
        <f>IFERROR(VLOOKUP(B4,'Tarifs Vins'!A7:E42,5,FALSE),0)</f>
        <v>0</v>
      </c>
      <c r="D4" s="1"/>
      <c r="E4" s="1" t="str">
        <f>IFERROR($D$3*VLOOKUP(B4,'Tarifs Vins'!A7:E42,2,FALSE),"")</f>
        <v/>
      </c>
      <c r="G4" s="24">
        <f t="shared" ref="G4:G32" si="0">C4*D4</f>
        <v>0</v>
      </c>
      <c r="J4" s="1" t="s">
        <v>33</v>
      </c>
      <c r="K4" s="1">
        <f>SUM(E:E)</f>
        <v>27</v>
      </c>
    </row>
    <row r="5" spans="1:15" x14ac:dyDescent="0.25">
      <c r="A5" s="1" t="s">
        <v>46</v>
      </c>
      <c r="B5" s="1" t="s">
        <v>27</v>
      </c>
      <c r="C5" s="23">
        <f>IFERROR(VLOOKUP(B5,'Tarifs Vins'!A8:E43,5,FALSE),0)</f>
        <v>9</v>
      </c>
      <c r="D5" s="1">
        <v>6</v>
      </c>
      <c r="E5" s="1">
        <f>IFERROR($D$3*VLOOKUP(B5,'Tarifs Vins'!A8:E43,2,FALSE),"")</f>
        <v>4.5</v>
      </c>
      <c r="G5" s="24">
        <f t="shared" si="0"/>
        <v>54</v>
      </c>
      <c r="J5" s="1" t="s">
        <v>41</v>
      </c>
      <c r="K5" s="1">
        <v>90</v>
      </c>
    </row>
    <row r="6" spans="1:15" ht="16.5" thickBot="1" x14ac:dyDescent="0.3">
      <c r="A6" s="1" t="s">
        <v>38</v>
      </c>
      <c r="B6" s="1"/>
      <c r="C6" s="23">
        <f>IFERROR(VLOOKUP(B6,'Tarifs Vins'!A9:E44,5,FALSE),0)</f>
        <v>0</v>
      </c>
      <c r="D6" s="1"/>
      <c r="E6" s="1" t="str">
        <f>IFERROR($D$3*VLOOKUP(B6,'Tarifs Vins'!A9:E44,2,FALSE),"")</f>
        <v/>
      </c>
      <c r="G6" s="24">
        <f t="shared" si="0"/>
        <v>0</v>
      </c>
    </row>
    <row r="7" spans="1:15" ht="16.5" thickBot="1" x14ac:dyDescent="0.3">
      <c r="A7" s="1" t="s">
        <v>48</v>
      </c>
      <c r="B7" s="1" t="s">
        <v>12</v>
      </c>
      <c r="C7" s="23">
        <f>IFERROR(VLOOKUP(B7,'Tarifs Vins'!A10:E45,5,FALSE),0)</f>
        <v>9</v>
      </c>
      <c r="D7" s="1">
        <v>6</v>
      </c>
      <c r="E7" s="1">
        <f>IFERROR($D$3*VLOOKUP(B7,'Tarifs Vins'!A10:E45,2,FALSE),"")</f>
        <v>4.5</v>
      </c>
      <c r="G7" s="24">
        <f t="shared" si="0"/>
        <v>54</v>
      </c>
      <c r="J7" s="27" t="s">
        <v>47</v>
      </c>
      <c r="K7" s="28">
        <f>K5-K4</f>
        <v>63</v>
      </c>
      <c r="M7" s="41"/>
      <c r="N7" s="41"/>
      <c r="O7" s="41"/>
    </row>
    <row r="8" spans="1:15" x14ac:dyDescent="0.25">
      <c r="A8" s="1" t="s">
        <v>48</v>
      </c>
      <c r="B8" s="1" t="s">
        <v>18</v>
      </c>
      <c r="C8" s="23">
        <f>IFERROR(VLOOKUP(B8,'Tarifs Vins'!A11:E46,5,FALSE),0)</f>
        <v>8.5</v>
      </c>
      <c r="D8" s="1">
        <v>6</v>
      </c>
      <c r="E8" s="1">
        <f>IFERROR($D$3*VLOOKUP(B8,'Tarifs Vins'!A11:E46,2,FALSE),"")</f>
        <v>4.5</v>
      </c>
      <c r="G8" s="24">
        <f t="shared" si="0"/>
        <v>51</v>
      </c>
    </row>
    <row r="9" spans="1:15" x14ac:dyDescent="0.25">
      <c r="A9" s="1" t="s">
        <v>38</v>
      </c>
      <c r="B9" s="1"/>
      <c r="C9" s="23">
        <f>IFERROR(VLOOKUP(B9,'Tarifs Vins'!A12:E47,5,FALSE),0)</f>
        <v>0</v>
      </c>
      <c r="D9" s="1"/>
      <c r="E9" s="1" t="str">
        <f>IFERROR($D$3*VLOOKUP(B9,'Tarifs Vins'!A12:E47,2,FALSE),"")</f>
        <v/>
      </c>
      <c r="G9" s="24">
        <f t="shared" si="0"/>
        <v>0</v>
      </c>
    </row>
    <row r="10" spans="1:15" x14ac:dyDescent="0.25">
      <c r="A10" s="1" t="s">
        <v>49</v>
      </c>
      <c r="B10" s="1" t="s">
        <v>12</v>
      </c>
      <c r="C10" s="23">
        <f>IFERROR(VLOOKUP(B10,'Tarifs Vins'!A13:E48,5,FALSE),0)</f>
        <v>9</v>
      </c>
      <c r="D10" s="1">
        <v>6</v>
      </c>
      <c r="E10" s="1">
        <f>IFERROR($D$3*VLOOKUP(B10,'Tarifs Vins'!A13:E48,2,FALSE),"")</f>
        <v>4.5</v>
      </c>
      <c r="G10" s="24">
        <f t="shared" si="0"/>
        <v>54</v>
      </c>
      <c r="J10" s="1" t="s">
        <v>34</v>
      </c>
      <c r="K10" s="23">
        <v>0</v>
      </c>
    </row>
    <row r="11" spans="1:15" x14ac:dyDescent="0.25">
      <c r="A11" s="1" t="s">
        <v>49</v>
      </c>
      <c r="B11" s="1" t="s">
        <v>18</v>
      </c>
      <c r="C11" s="23">
        <f>IFERROR(VLOOKUP(B11,'Tarifs Vins'!A14:E49,5,FALSE),0)</f>
        <v>8.5</v>
      </c>
      <c r="D11" s="1">
        <v>6</v>
      </c>
      <c r="E11" s="1">
        <f>IFERROR($D$3*VLOOKUP(B11,'Tarifs Vins'!A14:E49,2,FALSE),"")</f>
        <v>4.5</v>
      </c>
      <c r="G11" s="24">
        <f t="shared" si="0"/>
        <v>51</v>
      </c>
      <c r="J11" s="1" t="s">
        <v>35</v>
      </c>
      <c r="K11" s="23">
        <v>0</v>
      </c>
    </row>
    <row r="12" spans="1:15" x14ac:dyDescent="0.25">
      <c r="A12" s="1" t="s">
        <v>38</v>
      </c>
      <c r="B12" s="1"/>
      <c r="C12" s="23">
        <f>IFERROR(VLOOKUP(B12,'Tarifs Vins'!A15:E50,5,FALSE),0)</f>
        <v>0</v>
      </c>
      <c r="D12" s="1"/>
      <c r="E12" s="1" t="str">
        <f>IFERROR($D$3*VLOOKUP(B12,'Tarifs Vins'!A15:E50,2,FALSE),"")</f>
        <v/>
      </c>
      <c r="G12" s="24">
        <f t="shared" si="0"/>
        <v>0</v>
      </c>
      <c r="J12" s="1" t="s">
        <v>48</v>
      </c>
      <c r="K12" s="23">
        <v>0</v>
      </c>
      <c r="L12" s="42">
        <f>SUM(G7:G8)</f>
        <v>105</v>
      </c>
    </row>
    <row r="13" spans="1:15" x14ac:dyDescent="0.25">
      <c r="A13" s="1" t="s">
        <v>38</v>
      </c>
      <c r="B13" s="1"/>
      <c r="C13" s="23">
        <f>IFERROR(VLOOKUP(B13,'Tarifs Vins'!A16:E51,5,FALSE),0)</f>
        <v>0</v>
      </c>
      <c r="D13" s="1"/>
      <c r="E13" s="1" t="str">
        <f>IFERROR($D$3*VLOOKUP(B13,'Tarifs Vins'!A16:E51,2,FALSE),"")</f>
        <v/>
      </c>
      <c r="G13" s="24">
        <f t="shared" si="0"/>
        <v>0</v>
      </c>
      <c r="J13" s="1" t="s">
        <v>49</v>
      </c>
      <c r="K13" s="23">
        <v>0</v>
      </c>
      <c r="L13" s="42">
        <f>SUM(G10:G11)</f>
        <v>105</v>
      </c>
    </row>
    <row r="14" spans="1:15" x14ac:dyDescent="0.25">
      <c r="A14" s="1" t="s">
        <v>38</v>
      </c>
      <c r="B14" s="1"/>
      <c r="C14" s="23">
        <f>IFERROR(VLOOKUP(B14,'Tarifs Vins'!A17:E52,5,FALSE),0)</f>
        <v>0</v>
      </c>
      <c r="D14" s="1"/>
      <c r="E14" s="1" t="str">
        <f>IFERROR($D$3*VLOOKUP(B14,'Tarifs Vins'!A17:E52,2,FALSE),"")</f>
        <v/>
      </c>
      <c r="G14" s="24">
        <f t="shared" si="0"/>
        <v>0</v>
      </c>
      <c r="J14" s="1" t="s">
        <v>36</v>
      </c>
      <c r="K14" s="23">
        <v>0</v>
      </c>
    </row>
    <row r="15" spans="1:15" x14ac:dyDescent="0.25">
      <c r="A15" s="1" t="s">
        <v>38</v>
      </c>
      <c r="B15" s="1"/>
      <c r="C15" s="23">
        <f>IFERROR(VLOOKUP(B15,'Tarifs Vins'!A18:E53,5,FALSE),0)</f>
        <v>0</v>
      </c>
      <c r="D15" s="1"/>
      <c r="E15" s="1" t="str">
        <f>IFERROR($D$3*VLOOKUP(B15,'Tarifs Vins'!A18:E53,2,FALSE),"")</f>
        <v/>
      </c>
      <c r="G15" s="24">
        <f t="shared" si="0"/>
        <v>0</v>
      </c>
      <c r="J15" s="1" t="s">
        <v>37</v>
      </c>
      <c r="K15" s="23">
        <v>0</v>
      </c>
    </row>
    <row r="16" spans="1:15" x14ac:dyDescent="0.25">
      <c r="A16" s="1" t="s">
        <v>38</v>
      </c>
      <c r="B16" s="1"/>
      <c r="C16" s="23">
        <f>IFERROR(VLOOKUP(B16,'Tarifs Vins'!A19:E54,5,FALSE),0)</f>
        <v>0</v>
      </c>
      <c r="D16" s="1"/>
      <c r="E16" s="1" t="str">
        <f>IFERROR($D$3*VLOOKUP(B16,'Tarifs Vins'!A19:E54,2,FALSE),"")</f>
        <v/>
      </c>
      <c r="G16" s="24">
        <f t="shared" si="0"/>
        <v>0</v>
      </c>
      <c r="J16" s="1" t="s">
        <v>43</v>
      </c>
      <c r="K16" s="23">
        <v>0</v>
      </c>
    </row>
    <row r="17" spans="1:12" x14ac:dyDescent="0.25">
      <c r="A17" s="1" t="s">
        <v>38</v>
      </c>
      <c r="B17" s="1"/>
      <c r="C17" s="23">
        <f>IFERROR(VLOOKUP(B17,'Tarifs Vins'!A20:E55,5,FALSE),0)</f>
        <v>0</v>
      </c>
      <c r="D17" s="1"/>
      <c r="E17" s="1" t="str">
        <f>IFERROR($D$3*VLOOKUP(B17,'Tarifs Vins'!A20:E55,2,FALSE),"")</f>
        <v/>
      </c>
      <c r="G17" s="24">
        <f t="shared" si="0"/>
        <v>0</v>
      </c>
      <c r="J17" s="1" t="s">
        <v>45</v>
      </c>
      <c r="K17" s="23">
        <v>0</v>
      </c>
      <c r="L17" s="42">
        <f>G3</f>
        <v>54</v>
      </c>
    </row>
    <row r="18" spans="1:12" x14ac:dyDescent="0.25">
      <c r="A18" s="1" t="s">
        <v>38</v>
      </c>
      <c r="B18" s="1"/>
      <c r="C18" s="23">
        <f>IFERROR(VLOOKUP(B18,'Tarifs Vins'!A21:E56,5,FALSE),0)</f>
        <v>0</v>
      </c>
      <c r="D18" s="1"/>
      <c r="E18" s="1" t="str">
        <f>IFERROR($D$3*VLOOKUP(B18,'Tarifs Vins'!A21:E56,2,FALSE),"")</f>
        <v/>
      </c>
      <c r="G18" s="24">
        <f t="shared" si="0"/>
        <v>0</v>
      </c>
      <c r="J18" s="1" t="s">
        <v>46</v>
      </c>
      <c r="K18" s="23">
        <v>0</v>
      </c>
      <c r="L18" s="42">
        <f>G5</f>
        <v>54</v>
      </c>
    </row>
    <row r="19" spans="1:12" x14ac:dyDescent="0.25">
      <c r="A19" s="1" t="s">
        <v>38</v>
      </c>
      <c r="B19" s="1"/>
      <c r="C19" s="23">
        <f>IFERROR(VLOOKUP(B19,'Tarifs Vins'!A22:E57,5,FALSE),0)</f>
        <v>0</v>
      </c>
      <c r="D19" s="1"/>
      <c r="E19" s="1" t="str">
        <f>IFERROR($D$3*VLOOKUP(B19,'Tarifs Vins'!A22:E57,2,FALSE),"")</f>
        <v/>
      </c>
      <c r="G19" s="24">
        <f t="shared" si="0"/>
        <v>0</v>
      </c>
    </row>
    <row r="20" spans="1:12" x14ac:dyDescent="0.25">
      <c r="A20" s="1" t="s">
        <v>38</v>
      </c>
      <c r="B20" s="1"/>
      <c r="C20" s="23">
        <f>IFERROR(VLOOKUP(B20,'Tarifs Vins'!A22:E58,5,FALSE),0)</f>
        <v>0</v>
      </c>
      <c r="D20" s="1"/>
      <c r="E20" s="1" t="str">
        <f>IFERROR($D$3*VLOOKUP(B20,'Tarifs Vins'!A22:E58,2,FALSE),"")</f>
        <v/>
      </c>
      <c r="G20" s="24">
        <f t="shared" si="0"/>
        <v>0</v>
      </c>
    </row>
    <row r="21" spans="1:12" x14ac:dyDescent="0.25">
      <c r="A21" s="1" t="s">
        <v>38</v>
      </c>
      <c r="B21" s="1"/>
      <c r="C21" s="23">
        <f>IFERROR(VLOOKUP(B21,'Tarifs Vins'!A23:E59,5,FALSE),0)</f>
        <v>0</v>
      </c>
      <c r="D21" s="1"/>
      <c r="E21" s="1" t="str">
        <f>IFERROR($D$3*VLOOKUP(B21,'Tarifs Vins'!A23:E59,2,FALSE),"")</f>
        <v/>
      </c>
      <c r="G21" s="24">
        <f t="shared" si="0"/>
        <v>0</v>
      </c>
    </row>
    <row r="22" spans="1:12" x14ac:dyDescent="0.25">
      <c r="A22" s="1" t="s">
        <v>38</v>
      </c>
      <c r="B22" s="1"/>
      <c r="C22" s="23">
        <f>IFERROR(VLOOKUP(B22,'Tarifs Vins'!A24:E60,5,FALSE),0)</f>
        <v>0</v>
      </c>
      <c r="D22" s="1"/>
      <c r="E22" s="1" t="str">
        <f>IFERROR($D$3*VLOOKUP(B22,'Tarifs Vins'!A24:E60,2,FALSE),"")</f>
        <v/>
      </c>
      <c r="G22" s="24">
        <f t="shared" si="0"/>
        <v>0</v>
      </c>
      <c r="J22" s="1" t="s">
        <v>42</v>
      </c>
      <c r="K22" s="24">
        <f>SUM(K10:K18)</f>
        <v>0</v>
      </c>
      <c r="L22" s="43">
        <f>SUM(L10:L18)</f>
        <v>318</v>
      </c>
    </row>
    <row r="23" spans="1:12" x14ac:dyDescent="0.25">
      <c r="A23" s="1" t="s">
        <v>38</v>
      </c>
      <c r="B23" s="1"/>
      <c r="C23" s="23">
        <f>IFERROR(VLOOKUP(B23,'Tarifs Vins'!A25:E61,5,FALSE),0)</f>
        <v>0</v>
      </c>
      <c r="D23" s="1"/>
      <c r="E23" s="1" t="str">
        <f>IFERROR($D$3*VLOOKUP(B23,'Tarifs Vins'!A25:E61,2,FALSE),"")</f>
        <v/>
      </c>
      <c r="G23" s="24">
        <f t="shared" si="0"/>
        <v>0</v>
      </c>
    </row>
    <row r="24" spans="1:12" x14ac:dyDescent="0.25">
      <c r="A24" s="1" t="s">
        <v>38</v>
      </c>
      <c r="B24" s="1"/>
      <c r="C24" s="23">
        <f>IFERROR(VLOOKUP(B24,'Tarifs Vins'!A26:E62,5,FALSE),0)</f>
        <v>0</v>
      </c>
      <c r="D24" s="1"/>
      <c r="E24" s="1" t="str">
        <f>IFERROR($D$3*VLOOKUP(B24,'Tarifs Vins'!A26:E62,2,FALSE),"")</f>
        <v/>
      </c>
      <c r="G24" s="24">
        <f t="shared" si="0"/>
        <v>0</v>
      </c>
    </row>
    <row r="25" spans="1:12" x14ac:dyDescent="0.25">
      <c r="A25" s="1" t="s">
        <v>38</v>
      </c>
      <c r="B25" s="1"/>
      <c r="C25" s="23">
        <f>IFERROR(VLOOKUP(B25,'Tarifs Vins'!A27:E63,5,FALSE),0)</f>
        <v>0</v>
      </c>
      <c r="D25" s="1"/>
      <c r="E25" s="1" t="str">
        <f>IFERROR($D$3*VLOOKUP(B25,'Tarifs Vins'!A27:E63,2,FALSE),"")</f>
        <v/>
      </c>
      <c r="G25" s="24">
        <f t="shared" si="0"/>
        <v>0</v>
      </c>
    </row>
    <row r="26" spans="1:12" x14ac:dyDescent="0.25">
      <c r="A26" s="1" t="s">
        <v>38</v>
      </c>
      <c r="B26" s="1"/>
      <c r="C26" s="23">
        <f>IFERROR(VLOOKUP(B26,'Tarifs Vins'!A28:E64,5,FALSE),0)</f>
        <v>0</v>
      </c>
      <c r="D26" s="1"/>
      <c r="E26" s="1" t="str">
        <f>IFERROR($D$3*VLOOKUP(B26,'Tarifs Vins'!A28:E64,2,FALSE),"")</f>
        <v/>
      </c>
      <c r="G26" s="24">
        <f t="shared" si="0"/>
        <v>0</v>
      </c>
    </row>
    <row r="27" spans="1:12" x14ac:dyDescent="0.25">
      <c r="A27" s="1" t="s">
        <v>38</v>
      </c>
      <c r="B27" s="1"/>
      <c r="C27" s="23">
        <f>IFERROR(VLOOKUP(B27,'Tarifs Vins'!A29:E65,5,FALSE),0)</f>
        <v>0</v>
      </c>
      <c r="D27" s="1"/>
      <c r="E27" s="1" t="str">
        <f>IFERROR($D$3*VLOOKUP(B27,'Tarifs Vins'!A29:E65,2,FALSE),"")</f>
        <v/>
      </c>
      <c r="G27" s="24">
        <f t="shared" si="0"/>
        <v>0</v>
      </c>
    </row>
    <row r="28" spans="1:12" x14ac:dyDescent="0.25">
      <c r="A28" s="1" t="s">
        <v>38</v>
      </c>
      <c r="B28" s="1"/>
      <c r="C28" s="23">
        <f>IFERROR(VLOOKUP(B28,'Tarifs Vins'!A30:E66,5,FALSE),0)</f>
        <v>0</v>
      </c>
      <c r="D28" s="1"/>
      <c r="E28" s="1" t="str">
        <f>IFERROR($D$3*VLOOKUP(B28,'Tarifs Vins'!A30:E66,2,FALSE),"")</f>
        <v/>
      </c>
      <c r="G28" s="24">
        <f t="shared" si="0"/>
        <v>0</v>
      </c>
    </row>
    <row r="29" spans="1:12" x14ac:dyDescent="0.25">
      <c r="A29" s="1" t="s">
        <v>38</v>
      </c>
      <c r="B29" s="1"/>
      <c r="C29" s="23">
        <f>IFERROR(VLOOKUP(B29,'Tarifs Vins'!A31:E67,5,FALSE),0)</f>
        <v>0</v>
      </c>
      <c r="D29" s="1"/>
      <c r="E29" s="1" t="str">
        <f>IFERROR($D$3*VLOOKUP(B29,'Tarifs Vins'!A31:E67,2,FALSE),"")</f>
        <v/>
      </c>
      <c r="G29" s="24">
        <f t="shared" si="0"/>
        <v>0</v>
      </c>
    </row>
    <row r="30" spans="1:12" x14ac:dyDescent="0.25">
      <c r="A30" s="1" t="s">
        <v>38</v>
      </c>
      <c r="B30" s="1"/>
      <c r="C30" s="23">
        <f>IFERROR(VLOOKUP(B30,'Tarifs Vins'!A32:E68,5,FALSE),0)</f>
        <v>0</v>
      </c>
      <c r="D30" s="1"/>
      <c r="E30" s="1" t="str">
        <f>IFERROR($D$3*VLOOKUP(B30,'Tarifs Vins'!A32:E68,2,FALSE),"")</f>
        <v/>
      </c>
      <c r="G30" s="24">
        <f t="shared" si="0"/>
        <v>0</v>
      </c>
    </row>
    <row r="31" spans="1:12" x14ac:dyDescent="0.25">
      <c r="A31" s="1" t="s">
        <v>38</v>
      </c>
      <c r="B31" s="1"/>
      <c r="C31" s="23">
        <f>IFERROR(VLOOKUP(B31,'Tarifs Vins'!A33:E69,5,FALSE),0)</f>
        <v>0</v>
      </c>
      <c r="D31" s="1"/>
      <c r="E31" s="1" t="str">
        <f>IFERROR($D$3*VLOOKUP(B31,'Tarifs Vins'!A33:E69,2,FALSE),"")</f>
        <v/>
      </c>
      <c r="G31" s="24">
        <f t="shared" si="0"/>
        <v>0</v>
      </c>
    </row>
    <row r="32" spans="1:12" x14ac:dyDescent="0.25">
      <c r="A32" s="1" t="s">
        <v>38</v>
      </c>
      <c r="B32" s="1"/>
      <c r="C32" s="23">
        <f>IFERROR(VLOOKUP(B32,'Tarifs Vins'!A34:E70,5,FALSE),0)</f>
        <v>0</v>
      </c>
      <c r="D32" s="1"/>
      <c r="E32" s="1" t="str">
        <f>IFERROR($D$3*VLOOKUP(B32,'Tarifs Vins'!A34:E70,2,FALSE),"")</f>
        <v/>
      </c>
      <c r="G32" s="24">
        <f t="shared" si="0"/>
        <v>0</v>
      </c>
    </row>
  </sheetData>
  <mergeCells count="1">
    <mergeCell ref="M7:O7"/>
  </mergeCells>
  <conditionalFormatting sqref="J4:K4">
    <cfRule type="expression" dxfId="5" priority="8">
      <formula>$K$4&lt;=50</formula>
    </cfRule>
    <cfRule type="expression" dxfId="4" priority="9">
      <formula>$K$4&lt;=80</formula>
    </cfRule>
    <cfRule type="expression" dxfId="3" priority="10">
      <formula>$K$4&gt;80</formula>
    </cfRule>
  </conditionalFormatting>
  <conditionalFormatting sqref="J7:K7">
    <cfRule type="expression" dxfId="2" priority="3">
      <formula>$K$7&lt;5</formula>
    </cfRule>
  </conditionalFormatting>
  <conditionalFormatting sqref="M7:O7">
    <cfRule type="expression" dxfId="1" priority="2">
      <formula>$M$7=Attention</formula>
    </cfRule>
  </conditionalFormatting>
  <conditionalFormatting sqref="A3:G32">
    <cfRule type="expression" dxfId="0" priority="1">
      <formula>$A$3=Jean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781509A-70A3-4815-8035-C0BA40AEB38B}">
          <x14:formula1>
            <xm:f>'Tarifs Vins'!$A$3:$A$38</xm:f>
          </x14:formula1>
          <xm:sqref>B3:B32</xm:sqref>
        </x14:dataValidation>
        <x14:dataValidation type="list" allowBlank="1" showInputMessage="1" showErrorMessage="1" xr:uid="{F4E5953C-65D7-4110-A7AC-0FC92DF46173}">
          <x14:formula1>
            <xm:f>Données!$B$1:$B$10</xm:f>
          </x14:formula1>
          <xm:sqref>A3:A32 J10:J18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E4680-9BB1-4148-AF0C-CF5DC2D06EBE}">
  <dimension ref="A1:B10"/>
  <sheetViews>
    <sheetView workbookViewId="0">
      <selection activeCell="C1" sqref="C1:C1048576"/>
    </sheetView>
  </sheetViews>
  <sheetFormatPr baseColWidth="10" defaultRowHeight="15.75" x14ac:dyDescent="0.25"/>
  <cols>
    <col min="1" max="1" width="1.875" bestFit="1" customWidth="1"/>
    <col min="2" max="2" width="11.125" bestFit="1" customWidth="1"/>
    <col min="3" max="3" width="1.875" bestFit="1" customWidth="1"/>
  </cols>
  <sheetData>
    <row r="1" spans="1:2" x14ac:dyDescent="0.25">
      <c r="B1" t="s">
        <v>38</v>
      </c>
    </row>
    <row r="2" spans="1:2" x14ac:dyDescent="0.25">
      <c r="A2">
        <v>1</v>
      </c>
      <c r="B2" t="s">
        <v>34</v>
      </c>
    </row>
    <row r="3" spans="1:2" x14ac:dyDescent="0.25">
      <c r="A3">
        <v>2</v>
      </c>
      <c r="B3" t="s">
        <v>35</v>
      </c>
    </row>
    <row r="4" spans="1:2" x14ac:dyDescent="0.25">
      <c r="A4">
        <v>3</v>
      </c>
      <c r="B4" t="s">
        <v>48</v>
      </c>
    </row>
    <row r="5" spans="1:2" x14ac:dyDescent="0.25">
      <c r="A5">
        <v>4</v>
      </c>
      <c r="B5" t="s">
        <v>49</v>
      </c>
    </row>
    <row r="6" spans="1:2" x14ac:dyDescent="0.25">
      <c r="A6">
        <v>5</v>
      </c>
      <c r="B6" t="s">
        <v>36</v>
      </c>
    </row>
    <row r="7" spans="1:2" x14ac:dyDescent="0.25">
      <c r="A7">
        <v>6</v>
      </c>
      <c r="B7" t="s">
        <v>37</v>
      </c>
    </row>
    <row r="8" spans="1:2" x14ac:dyDescent="0.25">
      <c r="A8">
        <v>7</v>
      </c>
      <c r="B8" t="s">
        <v>43</v>
      </c>
    </row>
    <row r="9" spans="1:2" x14ac:dyDescent="0.25">
      <c r="A9">
        <v>8</v>
      </c>
      <c r="B9" t="s">
        <v>45</v>
      </c>
    </row>
    <row r="10" spans="1:2" x14ac:dyDescent="0.25">
      <c r="A10">
        <v>9</v>
      </c>
      <c r="B10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Tarifs Vins</vt:lpstr>
      <vt:lpstr>Commande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cp:lastPrinted>2022-06-12T17:20:31Z</cp:lastPrinted>
  <dcterms:created xsi:type="dcterms:W3CDTF">2022-06-12T08:09:16Z</dcterms:created>
  <dcterms:modified xsi:type="dcterms:W3CDTF">2022-10-09T09:08:33Z</dcterms:modified>
</cp:coreProperties>
</file>