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BIH\Desktop\"/>
    </mc:Choice>
  </mc:AlternateContent>
  <xr:revisionPtr revIDLastSave="0" documentId="13_ncr:1_{247F132B-EC02-4B4B-8CB4-714614AE67FE}" xr6:coauthVersionLast="45" xr6:coauthVersionMax="45" xr10:uidLastSave="{00000000-0000-0000-0000-000000000000}"/>
  <bookViews>
    <workbookView xWindow="-110" yWindow="-110" windowWidth="19420" windowHeight="10420" xr2:uid="{88234C40-893B-4843-9AA7-13B83C5120EB}"/>
  </bookViews>
  <sheets>
    <sheet name="LCC" sheetId="6" r:id="rId1"/>
    <sheet name="CR" sheetId="9" r:id="rId2"/>
    <sheet name="LCC1" sheetId="8" r:id="rId3"/>
    <sheet name="BIP" sheetId="1" r:id="rId4"/>
    <sheet name="PA" sheetId="2" r:id="rId5"/>
    <sheet name="PC" sheetId="3" r:id="rId6"/>
    <sheet name="LF" sheetId="4" r:id="rId7"/>
    <sheet name="calcul EPF" sheetId="7" r:id="rId8"/>
    <sheet name="EPF" sheetId="5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6" l="1"/>
  <c r="D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G2" i="6"/>
  <c r="G3" i="6" l="1"/>
  <c r="H3" i="6" s="1"/>
  <c r="G4" i="6" l="1"/>
  <c r="H4" i="6" s="1"/>
  <c r="B29" i="8"/>
  <c r="C29" i="8" s="1"/>
  <c r="D29" i="8" s="1"/>
  <c r="E29" i="8" s="1"/>
  <c r="B30" i="8"/>
  <c r="C30" i="8" s="1"/>
  <c r="D30" i="8" s="1"/>
  <c r="E30" i="8" s="1"/>
  <c r="B31" i="8"/>
  <c r="C31" i="8" s="1"/>
  <c r="D31" i="8" s="1"/>
  <c r="E31" i="8" s="1"/>
  <c r="B32" i="8"/>
  <c r="C32" i="8" s="1"/>
  <c r="D32" i="8" s="1"/>
  <c r="E32" i="8" s="1"/>
  <c r="B33" i="8"/>
  <c r="C33" i="8" s="1"/>
  <c r="D33" i="8" s="1"/>
  <c r="E33" i="8" s="1"/>
  <c r="B34" i="8"/>
  <c r="C34" i="8" s="1"/>
  <c r="D34" i="8" s="1"/>
  <c r="E34" i="8" s="1"/>
  <c r="B35" i="8"/>
  <c r="C35" i="8" s="1"/>
  <c r="D35" i="8" s="1"/>
  <c r="E35" i="8" s="1"/>
  <c r="B36" i="8"/>
  <c r="C36" i="8" s="1"/>
  <c r="D36" i="8" s="1"/>
  <c r="E36" i="8" s="1"/>
  <c r="B37" i="8"/>
  <c r="C37" i="8" s="1"/>
  <c r="D37" i="8" s="1"/>
  <c r="E37" i="8" s="1"/>
  <c r="B38" i="8"/>
  <c r="C38" i="8" s="1"/>
  <c r="D38" i="8" s="1"/>
  <c r="E38" i="8" s="1"/>
  <c r="B39" i="8"/>
  <c r="C39" i="8" s="1"/>
  <c r="D39" i="8" s="1"/>
  <c r="E39" i="8" s="1"/>
  <c r="B40" i="8"/>
  <c r="C40" i="8" s="1"/>
  <c r="D40" i="8" s="1"/>
  <c r="E40" i="8" s="1"/>
  <c r="B41" i="8"/>
  <c r="C41" i="8" s="1"/>
  <c r="D41" i="8" s="1"/>
  <c r="E41" i="8" s="1"/>
  <c r="B42" i="8"/>
  <c r="C42" i="8" s="1"/>
  <c r="D42" i="8" s="1"/>
  <c r="E42" i="8" s="1"/>
  <c r="B43" i="8"/>
  <c r="C43" i="8" s="1"/>
  <c r="D43" i="8" s="1"/>
  <c r="E43" i="8" s="1"/>
  <c r="B44" i="8"/>
  <c r="C44" i="8" s="1"/>
  <c r="D44" i="8" s="1"/>
  <c r="E44" i="8" s="1"/>
  <c r="B45" i="8"/>
  <c r="C45" i="8" s="1"/>
  <c r="D45" i="8" s="1"/>
  <c r="E45" i="8" s="1"/>
  <c r="B46" i="8"/>
  <c r="C46" i="8" s="1"/>
  <c r="D46" i="8" s="1"/>
  <c r="E46" i="8" s="1"/>
  <c r="B47" i="8"/>
  <c r="C47" i="8" s="1"/>
  <c r="D47" i="8" s="1"/>
  <c r="E47" i="8" s="1"/>
  <c r="B48" i="8"/>
  <c r="C48" i="8" s="1"/>
  <c r="D48" i="8" s="1"/>
  <c r="E48" i="8" s="1"/>
  <c r="B49" i="8"/>
  <c r="C49" i="8" s="1"/>
  <c r="D49" i="8" s="1"/>
  <c r="E49" i="8" s="1"/>
  <c r="B50" i="8"/>
  <c r="C50" i="8" s="1"/>
  <c r="D50" i="8" s="1"/>
  <c r="E50" i="8" s="1"/>
  <c r="B51" i="8"/>
  <c r="C51" i="8" s="1"/>
  <c r="D51" i="8" s="1"/>
  <c r="E51" i="8" s="1"/>
  <c r="B52" i="8"/>
  <c r="C52" i="8" s="1"/>
  <c r="D52" i="8" s="1"/>
  <c r="E52" i="8" s="1"/>
  <c r="B53" i="8"/>
  <c r="C53" i="8" s="1"/>
  <c r="D53" i="8" s="1"/>
  <c r="E53" i="8" s="1"/>
  <c r="B54" i="8"/>
  <c r="C54" i="8" s="1"/>
  <c r="D54" i="8" s="1"/>
  <c r="E54" i="8" s="1"/>
  <c r="B55" i="8"/>
  <c r="C55" i="8" s="1"/>
  <c r="D55" i="8" s="1"/>
  <c r="E55" i="8" s="1"/>
  <c r="B56" i="8"/>
  <c r="C56" i="8" s="1"/>
  <c r="D56" i="8" s="1"/>
  <c r="E56" i="8" s="1"/>
  <c r="B57" i="8"/>
  <c r="C57" i="8" s="1"/>
  <c r="D57" i="8" s="1"/>
  <c r="E57" i="8" s="1"/>
  <c r="B58" i="8"/>
  <c r="C58" i="8" s="1"/>
  <c r="D58" i="8" s="1"/>
  <c r="E58" i="8" s="1"/>
  <c r="B59" i="8"/>
  <c r="C59" i="8" s="1"/>
  <c r="D59" i="8" s="1"/>
  <c r="E59" i="8" s="1"/>
  <c r="B60" i="8"/>
  <c r="C60" i="8" s="1"/>
  <c r="D60" i="8" s="1"/>
  <c r="E60" i="8" s="1"/>
  <c r="B61" i="8"/>
  <c r="C61" i="8" s="1"/>
  <c r="D61" i="8" s="1"/>
  <c r="E61" i="8" s="1"/>
  <c r="B62" i="8"/>
  <c r="C62" i="8" s="1"/>
  <c r="D62" i="8" s="1"/>
  <c r="E62" i="8" s="1"/>
  <c r="B63" i="8"/>
  <c r="C63" i="8" s="1"/>
  <c r="D63" i="8" s="1"/>
  <c r="E63" i="8" s="1"/>
  <c r="B64" i="8"/>
  <c r="C64" i="8" s="1"/>
  <c r="D64" i="8" s="1"/>
  <c r="E64" i="8" s="1"/>
  <c r="B65" i="8"/>
  <c r="C65" i="8" s="1"/>
  <c r="D65" i="8" s="1"/>
  <c r="E65" i="8" s="1"/>
  <c r="B66" i="8"/>
  <c r="C66" i="8" s="1"/>
  <c r="D66" i="8" s="1"/>
  <c r="E66" i="8" s="1"/>
  <c r="B67" i="8"/>
  <c r="C67" i="8" s="1"/>
  <c r="D67" i="8" s="1"/>
  <c r="E67" i="8" s="1"/>
  <c r="B68" i="8"/>
  <c r="C68" i="8" s="1"/>
  <c r="D68" i="8" s="1"/>
  <c r="E68" i="8" s="1"/>
  <c r="B69" i="8"/>
  <c r="C69" i="8" s="1"/>
  <c r="D69" i="8" s="1"/>
  <c r="E69" i="8" s="1"/>
  <c r="B70" i="8"/>
  <c r="C70" i="8" s="1"/>
  <c r="D70" i="8" s="1"/>
  <c r="E70" i="8" s="1"/>
  <c r="B71" i="8"/>
  <c r="C71" i="8" s="1"/>
  <c r="D71" i="8" s="1"/>
  <c r="E71" i="8" s="1"/>
  <c r="B72" i="8"/>
  <c r="C72" i="8" s="1"/>
  <c r="D72" i="8" s="1"/>
  <c r="E72" i="8" s="1"/>
  <c r="B73" i="8"/>
  <c r="C73" i="8" s="1"/>
  <c r="D73" i="8" s="1"/>
  <c r="E73" i="8" s="1"/>
  <c r="B74" i="8"/>
  <c r="C74" i="8" s="1"/>
  <c r="D74" i="8" s="1"/>
  <c r="E74" i="8" s="1"/>
  <c r="B75" i="8"/>
  <c r="C75" i="8" s="1"/>
  <c r="D75" i="8" s="1"/>
  <c r="E75" i="8" s="1"/>
  <c r="B76" i="8"/>
  <c r="C76" i="8" s="1"/>
  <c r="D76" i="8" s="1"/>
  <c r="E76" i="8" s="1"/>
  <c r="B77" i="8"/>
  <c r="C77" i="8" s="1"/>
  <c r="D77" i="8" s="1"/>
  <c r="E77" i="8" s="1"/>
  <c r="B78" i="8"/>
  <c r="C78" i="8" s="1"/>
  <c r="D78" i="8" s="1"/>
  <c r="E78" i="8" s="1"/>
  <c r="B79" i="8"/>
  <c r="C79" i="8" s="1"/>
  <c r="D79" i="8" s="1"/>
  <c r="E79" i="8" s="1"/>
  <c r="B80" i="8"/>
  <c r="C80" i="8" s="1"/>
  <c r="D80" i="8" s="1"/>
  <c r="E80" i="8" s="1"/>
  <c r="B81" i="8"/>
  <c r="C81" i="8" s="1"/>
  <c r="D81" i="8" s="1"/>
  <c r="E81" i="8" s="1"/>
  <c r="B82" i="8"/>
  <c r="C82" i="8" s="1"/>
  <c r="D82" i="8" s="1"/>
  <c r="E82" i="8" s="1"/>
  <c r="B83" i="8"/>
  <c r="C83" i="8" s="1"/>
  <c r="D83" i="8" s="1"/>
  <c r="E83" i="8" s="1"/>
  <c r="B3" i="8"/>
  <c r="C3" i="8" s="1"/>
  <c r="D3" i="8" s="1"/>
  <c r="E3" i="8" s="1"/>
  <c r="B28" i="8"/>
  <c r="C28" i="8" s="1"/>
  <c r="D28" i="8" s="1"/>
  <c r="E28" i="8" s="1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B27" i="8" s="1"/>
  <c r="C27" i="8" s="1"/>
  <c r="D27" i="8" s="1"/>
  <c r="E27" i="8" s="1"/>
  <c r="B3" i="6"/>
  <c r="E3" i="6" s="1"/>
  <c r="A4" i="6"/>
  <c r="N3" i="1"/>
  <c r="E3" i="1"/>
  <c r="B8" i="8" l="1"/>
  <c r="C8" i="8" s="1"/>
  <c r="D8" i="8" s="1"/>
  <c r="E8" i="8" s="1"/>
  <c r="B16" i="8"/>
  <c r="C16" i="8" s="1"/>
  <c r="D16" i="8" s="1"/>
  <c r="E16" i="8" s="1"/>
  <c r="B23" i="8"/>
  <c r="C23" i="8" s="1"/>
  <c r="D23" i="8" s="1"/>
  <c r="E23" i="8" s="1"/>
  <c r="B15" i="8"/>
  <c r="C15" i="8" s="1"/>
  <c r="D15" i="8" s="1"/>
  <c r="E15" i="8" s="1"/>
  <c r="B7" i="8"/>
  <c r="C7" i="8" s="1"/>
  <c r="D7" i="8" s="1"/>
  <c r="E7" i="8" s="1"/>
  <c r="B22" i="8"/>
  <c r="C22" i="8" s="1"/>
  <c r="D22" i="8" s="1"/>
  <c r="E22" i="8" s="1"/>
  <c r="B14" i="8"/>
  <c r="C14" i="8" s="1"/>
  <c r="D14" i="8" s="1"/>
  <c r="E14" i="8" s="1"/>
  <c r="B6" i="8"/>
  <c r="C6" i="8" s="1"/>
  <c r="D6" i="8" s="1"/>
  <c r="E6" i="8" s="1"/>
  <c r="B21" i="8"/>
  <c r="C21" i="8" s="1"/>
  <c r="D21" i="8" s="1"/>
  <c r="E21" i="8" s="1"/>
  <c r="B13" i="8"/>
  <c r="C13" i="8" s="1"/>
  <c r="D13" i="8" s="1"/>
  <c r="E13" i="8" s="1"/>
  <c r="B5" i="8"/>
  <c r="C5" i="8" s="1"/>
  <c r="D5" i="8" s="1"/>
  <c r="E5" i="8" s="1"/>
  <c r="B24" i="8"/>
  <c r="C24" i="8" s="1"/>
  <c r="D24" i="8" s="1"/>
  <c r="E24" i="8" s="1"/>
  <c r="B20" i="8"/>
  <c r="C20" i="8" s="1"/>
  <c r="D20" i="8" s="1"/>
  <c r="E20" i="8" s="1"/>
  <c r="B12" i="8"/>
  <c r="C12" i="8" s="1"/>
  <c r="D12" i="8" s="1"/>
  <c r="E12" i="8" s="1"/>
  <c r="B4" i="8"/>
  <c r="C4" i="8" s="1"/>
  <c r="D4" i="8" s="1"/>
  <c r="E4" i="8" s="1"/>
  <c r="B19" i="8"/>
  <c r="C19" i="8" s="1"/>
  <c r="D19" i="8" s="1"/>
  <c r="E19" i="8" s="1"/>
  <c r="B11" i="8"/>
  <c r="C11" i="8" s="1"/>
  <c r="D11" i="8" s="1"/>
  <c r="E11" i="8" s="1"/>
  <c r="B26" i="8"/>
  <c r="C26" i="8" s="1"/>
  <c r="D26" i="8" s="1"/>
  <c r="E26" i="8" s="1"/>
  <c r="B18" i="8"/>
  <c r="C18" i="8" s="1"/>
  <c r="D18" i="8" s="1"/>
  <c r="E18" i="8" s="1"/>
  <c r="B10" i="8"/>
  <c r="C10" i="8" s="1"/>
  <c r="D10" i="8" s="1"/>
  <c r="E10" i="8" s="1"/>
  <c r="B25" i="8"/>
  <c r="C25" i="8" s="1"/>
  <c r="D25" i="8" s="1"/>
  <c r="E25" i="8" s="1"/>
  <c r="B17" i="8"/>
  <c r="C17" i="8" s="1"/>
  <c r="D17" i="8" s="1"/>
  <c r="E17" i="8" s="1"/>
  <c r="B9" i="8"/>
  <c r="C9" i="8" s="1"/>
  <c r="D9" i="8" s="1"/>
  <c r="E9" i="8" s="1"/>
  <c r="A5" i="6"/>
  <c r="G5" i="6"/>
  <c r="H5" i="6" s="1"/>
  <c r="E3" i="4"/>
  <c r="G6" i="6" l="1"/>
  <c r="H6" i="6" s="1"/>
  <c r="A6" i="6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3" i="5"/>
  <c r="N3" i="4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3" i="5"/>
  <c r="C2" i="7"/>
  <c r="E16" i="5" s="1"/>
  <c r="A7" i="6" l="1"/>
  <c r="G7" i="6"/>
  <c r="H7" i="6" s="1"/>
  <c r="E3" i="5"/>
  <c r="E11" i="5"/>
  <c r="E21" i="5"/>
  <c r="E22" i="5"/>
  <c r="E12" i="5"/>
  <c r="E20" i="5"/>
  <c r="E23" i="5"/>
  <c r="E19" i="5"/>
  <c r="E9" i="5"/>
  <c r="D2" i="7"/>
  <c r="E5" i="5"/>
  <c r="E6" i="5"/>
  <c r="E14" i="5"/>
  <c r="E13" i="5"/>
  <c r="E15" i="5"/>
  <c r="E18" i="5"/>
  <c r="E10" i="5"/>
  <c r="E17" i="5"/>
  <c r="E4" i="5"/>
  <c r="E7" i="5"/>
  <c r="E25" i="5"/>
  <c r="E8" i="5"/>
  <c r="E24" i="5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4" i="1"/>
  <c r="N5" i="1"/>
  <c r="N6" i="1"/>
  <c r="N7" i="1"/>
  <c r="N8" i="1"/>
  <c r="N9" i="1"/>
  <c r="N10" i="1"/>
  <c r="N11" i="1"/>
  <c r="N12" i="1"/>
  <c r="N14" i="1"/>
  <c r="N15" i="1"/>
  <c r="N16" i="1"/>
  <c r="N17" i="1"/>
  <c r="N18" i="1"/>
  <c r="N19" i="1"/>
  <c r="N20" i="1"/>
  <c r="N21" i="1"/>
  <c r="N22" i="1"/>
  <c r="N23" i="1"/>
  <c r="N24" i="1"/>
  <c r="N25" i="1"/>
  <c r="N4" i="2"/>
  <c r="N5" i="2"/>
  <c r="N6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3" i="2"/>
  <c r="N3" i="3"/>
  <c r="N4" i="3"/>
  <c r="N5" i="3"/>
  <c r="N6" i="3"/>
  <c r="N7" i="3"/>
  <c r="N8" i="3"/>
  <c r="N9" i="3"/>
  <c r="N10" i="3"/>
  <c r="N11" i="3"/>
  <c r="N12" i="3"/>
  <c r="N14" i="3"/>
  <c r="N15" i="3"/>
  <c r="N16" i="3"/>
  <c r="N17" i="3"/>
  <c r="N18" i="3"/>
  <c r="N19" i="3"/>
  <c r="N20" i="3"/>
  <c r="N21" i="3"/>
  <c r="N22" i="3"/>
  <c r="N23" i="3"/>
  <c r="N24" i="3"/>
  <c r="N25" i="3"/>
  <c r="G8" i="6" l="1"/>
  <c r="H8" i="6" s="1"/>
  <c r="A8" i="6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3" i="4"/>
  <c r="H3" i="3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3" i="4"/>
  <c r="G3" i="3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3" i="4"/>
  <c r="F3" i="3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3" i="2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3" i="2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3" i="2"/>
  <c r="E4" i="3"/>
  <c r="E5" i="3"/>
  <c r="E6" i="3"/>
  <c r="E7" i="3"/>
  <c r="E8" i="3"/>
  <c r="E9" i="3"/>
  <c r="E10" i="3"/>
  <c r="E11" i="3"/>
  <c r="E12" i="3"/>
  <c r="E13" i="3"/>
  <c r="N13" i="3" s="1"/>
  <c r="E14" i="3"/>
  <c r="E15" i="3"/>
  <c r="E16" i="3"/>
  <c r="E17" i="3"/>
  <c r="E18" i="3"/>
  <c r="E19" i="3"/>
  <c r="E20" i="3"/>
  <c r="E21" i="3"/>
  <c r="E22" i="3"/>
  <c r="E23" i="3"/>
  <c r="E24" i="3"/>
  <c r="E25" i="3"/>
  <c r="E3" i="2"/>
  <c r="J3" i="2"/>
  <c r="C18" i="2"/>
  <c r="F18" i="2" s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9" i="2"/>
  <c r="J20" i="2"/>
  <c r="J21" i="2"/>
  <c r="J22" i="2"/>
  <c r="J23" i="2"/>
  <c r="J24" i="2"/>
  <c r="J25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9" i="2"/>
  <c r="H20" i="2"/>
  <c r="H21" i="2"/>
  <c r="H22" i="2"/>
  <c r="H23" i="2"/>
  <c r="H24" i="2"/>
  <c r="H25" i="2"/>
  <c r="H3" i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9" i="2"/>
  <c r="K20" i="2"/>
  <c r="K21" i="2"/>
  <c r="K22" i="2"/>
  <c r="K23" i="2"/>
  <c r="K24" i="2"/>
  <c r="K25" i="2"/>
  <c r="K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9" i="2"/>
  <c r="G20" i="2"/>
  <c r="G21" i="2"/>
  <c r="G22" i="2"/>
  <c r="G23" i="2"/>
  <c r="G24" i="2"/>
  <c r="G25" i="2"/>
  <c r="G3" i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9" i="2"/>
  <c r="L20" i="2"/>
  <c r="L21" i="2"/>
  <c r="L22" i="2"/>
  <c r="L23" i="2"/>
  <c r="L24" i="2"/>
  <c r="L25" i="2"/>
  <c r="L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9" i="2"/>
  <c r="F20" i="2"/>
  <c r="F21" i="2"/>
  <c r="F22" i="2"/>
  <c r="F23" i="2"/>
  <c r="F24" i="2"/>
  <c r="F25" i="2"/>
  <c r="F3" i="1"/>
  <c r="E4" i="2"/>
  <c r="E5" i="2"/>
  <c r="E6" i="2"/>
  <c r="E7" i="2"/>
  <c r="N7" i="2" s="1"/>
  <c r="E8" i="2"/>
  <c r="E9" i="2"/>
  <c r="E10" i="2"/>
  <c r="E11" i="2"/>
  <c r="E12" i="2"/>
  <c r="E13" i="2"/>
  <c r="E14" i="2"/>
  <c r="E15" i="2"/>
  <c r="E16" i="2"/>
  <c r="E17" i="2"/>
  <c r="E19" i="2"/>
  <c r="E20" i="2"/>
  <c r="E21" i="2"/>
  <c r="E22" i="2"/>
  <c r="E23" i="2"/>
  <c r="E24" i="2"/>
  <c r="E25" i="2"/>
  <c r="A9" i="6" l="1"/>
  <c r="G9" i="6"/>
  <c r="H9" i="6" s="1"/>
  <c r="G18" i="2"/>
  <c r="H18" i="2"/>
  <c r="L18" i="2"/>
  <c r="E18" i="2"/>
  <c r="J18" i="2"/>
  <c r="K18" i="2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3" i="4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3" i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9" i="2"/>
  <c r="C20" i="2"/>
  <c r="C21" i="2"/>
  <c r="C22" i="2"/>
  <c r="C23" i="2"/>
  <c r="C24" i="2"/>
  <c r="C25" i="2"/>
  <c r="C3" i="2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3" i="3"/>
  <c r="G10" i="6" l="1"/>
  <c r="H10" i="6" s="1"/>
  <c r="A10" i="6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3" i="5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3" i="4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3" i="2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3" i="1"/>
  <c r="A11" i="6" l="1"/>
  <c r="G11" i="6"/>
  <c r="H11" i="6" s="1"/>
  <c r="L22" i="1"/>
  <c r="H22" i="1"/>
  <c r="J22" i="1"/>
  <c r="K22" i="1"/>
  <c r="G22" i="1"/>
  <c r="F22" i="1"/>
  <c r="E22" i="1"/>
  <c r="G8" i="1"/>
  <c r="F8" i="1"/>
  <c r="L8" i="1"/>
  <c r="K8" i="1"/>
  <c r="J8" i="1"/>
  <c r="H8" i="1"/>
  <c r="E8" i="1"/>
  <c r="L7" i="1"/>
  <c r="J7" i="1"/>
  <c r="H7" i="1"/>
  <c r="K7" i="1"/>
  <c r="G7" i="1"/>
  <c r="F7" i="1"/>
  <c r="E7" i="1"/>
  <c r="L14" i="1"/>
  <c r="J14" i="1"/>
  <c r="H14" i="1"/>
  <c r="K14" i="1"/>
  <c r="G14" i="1"/>
  <c r="F14" i="1"/>
  <c r="E14" i="1"/>
  <c r="H21" i="1"/>
  <c r="J21" i="1"/>
  <c r="K21" i="1"/>
  <c r="G21" i="1"/>
  <c r="F21" i="1"/>
  <c r="L21" i="1"/>
  <c r="E21" i="1"/>
  <c r="J12" i="1"/>
  <c r="K12" i="1"/>
  <c r="G12" i="1"/>
  <c r="H12" i="1"/>
  <c r="F12" i="1"/>
  <c r="L12" i="1"/>
  <c r="E12" i="1"/>
  <c r="J19" i="1"/>
  <c r="H19" i="1"/>
  <c r="F19" i="1"/>
  <c r="K19" i="1"/>
  <c r="G19" i="1"/>
  <c r="L19" i="1"/>
  <c r="E19" i="1"/>
  <c r="H11" i="1"/>
  <c r="G11" i="1"/>
  <c r="K11" i="1"/>
  <c r="F11" i="1"/>
  <c r="J11" i="1"/>
  <c r="L11" i="1"/>
  <c r="E11" i="1"/>
  <c r="F16" i="1"/>
  <c r="L16" i="1"/>
  <c r="G16" i="1"/>
  <c r="J16" i="1"/>
  <c r="H16" i="1"/>
  <c r="K16" i="1"/>
  <c r="E16" i="1"/>
  <c r="L23" i="1"/>
  <c r="J23" i="1"/>
  <c r="F23" i="1"/>
  <c r="H23" i="1"/>
  <c r="K23" i="1"/>
  <c r="G23" i="1"/>
  <c r="E23" i="1"/>
  <c r="L6" i="1"/>
  <c r="H6" i="1"/>
  <c r="J6" i="1"/>
  <c r="K6" i="1"/>
  <c r="G6" i="1"/>
  <c r="F6" i="1"/>
  <c r="E6" i="1"/>
  <c r="L13" i="1"/>
  <c r="J13" i="1"/>
  <c r="H13" i="1"/>
  <c r="K13" i="1"/>
  <c r="G13" i="1"/>
  <c r="F13" i="1"/>
  <c r="E13" i="1"/>
  <c r="N13" i="1" s="1"/>
  <c r="J4" i="1"/>
  <c r="H4" i="1"/>
  <c r="K4" i="1"/>
  <c r="G4" i="1"/>
  <c r="F4" i="1"/>
  <c r="L4" i="1"/>
  <c r="E4" i="1"/>
  <c r="K10" i="1"/>
  <c r="F10" i="1"/>
  <c r="L10" i="1"/>
  <c r="H10" i="1"/>
  <c r="G10" i="1"/>
  <c r="J10" i="1"/>
  <c r="E10" i="1"/>
  <c r="F24" i="1"/>
  <c r="K24" i="1"/>
  <c r="L24" i="1"/>
  <c r="J24" i="1"/>
  <c r="H24" i="1"/>
  <c r="G24" i="1"/>
  <c r="E24" i="1"/>
  <c r="L15" i="1"/>
  <c r="J15" i="1"/>
  <c r="F15" i="1"/>
  <c r="H15" i="1"/>
  <c r="K15" i="1"/>
  <c r="G15" i="1"/>
  <c r="E15" i="1"/>
  <c r="H5" i="1"/>
  <c r="K5" i="1"/>
  <c r="J5" i="1"/>
  <c r="G5" i="1"/>
  <c r="F5" i="1"/>
  <c r="L5" i="1"/>
  <c r="E5" i="1"/>
  <c r="J20" i="1"/>
  <c r="H20" i="1"/>
  <c r="K20" i="1"/>
  <c r="G20" i="1"/>
  <c r="F20" i="1"/>
  <c r="L20" i="1"/>
  <c r="E20" i="1"/>
  <c r="K3" i="1"/>
  <c r="L3" i="1"/>
  <c r="J3" i="1"/>
  <c r="K18" i="1"/>
  <c r="G18" i="1"/>
  <c r="F18" i="1"/>
  <c r="L18" i="1"/>
  <c r="H18" i="1"/>
  <c r="J18" i="1"/>
  <c r="E18" i="1"/>
  <c r="K25" i="1"/>
  <c r="G25" i="1"/>
  <c r="H25" i="1"/>
  <c r="F25" i="1"/>
  <c r="L25" i="1"/>
  <c r="J25" i="1"/>
  <c r="E25" i="1"/>
  <c r="G17" i="1"/>
  <c r="F17" i="1"/>
  <c r="L17" i="1"/>
  <c r="H17" i="1"/>
  <c r="K17" i="1"/>
  <c r="J17" i="1"/>
  <c r="E17" i="1"/>
  <c r="G9" i="1"/>
  <c r="F9" i="1"/>
  <c r="L9" i="1"/>
  <c r="K9" i="1"/>
  <c r="J9" i="1"/>
  <c r="H9" i="1"/>
  <c r="E9" i="1"/>
  <c r="G12" i="6" l="1"/>
  <c r="H12" i="6" s="1"/>
  <c r="A12" i="6"/>
  <c r="A13" i="6" l="1"/>
  <c r="G13" i="6"/>
  <c r="H13" i="6" s="1"/>
  <c r="G14" i="6" l="1"/>
  <c r="H14" i="6" s="1"/>
  <c r="A14" i="6"/>
  <c r="A15" i="6" l="1"/>
  <c r="G15" i="6"/>
  <c r="H15" i="6" s="1"/>
  <c r="G16" i="6" l="1"/>
  <c r="H16" i="6" s="1"/>
  <c r="A16" i="6"/>
  <c r="A17" i="6" l="1"/>
  <c r="G17" i="6"/>
  <c r="H17" i="6" s="1"/>
  <c r="G18" i="6" l="1"/>
  <c r="H18" i="6" s="1"/>
  <c r="A18" i="6"/>
  <c r="A19" i="6" l="1"/>
  <c r="G19" i="6"/>
  <c r="H19" i="6" s="1"/>
  <c r="G20" i="6" l="1"/>
  <c r="H20" i="6" s="1"/>
  <c r="A20" i="6"/>
  <c r="A21" i="6" l="1"/>
  <c r="G21" i="6"/>
  <c r="H21" i="6" s="1"/>
  <c r="G22" i="6" l="1"/>
  <c r="H22" i="6" s="1"/>
  <c r="A22" i="6"/>
  <c r="G23" i="6" l="1"/>
  <c r="H23" i="6" s="1"/>
  <c r="A23" i="6"/>
  <c r="A24" i="6" l="1"/>
  <c r="G24" i="6"/>
  <c r="H24" i="6" s="1"/>
  <c r="G25" i="6" l="1"/>
  <c r="H25" i="6" s="1"/>
  <c r="A25" i="6"/>
  <c r="A26" i="6" l="1"/>
  <c r="G26" i="6"/>
  <c r="H26" i="6" s="1"/>
  <c r="G27" i="6" l="1"/>
  <c r="H27" i="6" s="1"/>
  <c r="A27" i="6"/>
  <c r="G28" i="6" l="1"/>
  <c r="H28" i="6" s="1"/>
  <c r="G29" i="6" l="1"/>
  <c r="H29" i="6" s="1"/>
  <c r="G30" i="6" l="1"/>
  <c r="H30" i="6" s="1"/>
  <c r="G31" i="6" l="1"/>
  <c r="H31" i="6" s="1"/>
  <c r="G32" i="6" l="1"/>
  <c r="H32" i="6" s="1"/>
  <c r="G33" i="6" l="1"/>
  <c r="H33" i="6" s="1"/>
  <c r="G34" i="6" l="1"/>
  <c r="H34" i="6" s="1"/>
  <c r="G35" i="6" l="1"/>
  <c r="H35" i="6" s="1"/>
  <c r="G36" i="6" l="1"/>
  <c r="H36" i="6" s="1"/>
  <c r="G37" i="6" l="1"/>
  <c r="H37" i="6" s="1"/>
  <c r="G38" i="6" l="1"/>
  <c r="H38" i="6" s="1"/>
  <c r="G39" i="6" l="1"/>
  <c r="H39" i="6" s="1"/>
  <c r="G40" i="6" l="1"/>
  <c r="H40" i="6" s="1"/>
  <c r="G41" i="6" l="1"/>
  <c r="H41" i="6" s="1"/>
  <c r="G42" i="6" l="1"/>
  <c r="H42" i="6" s="1"/>
  <c r="G43" i="6" l="1"/>
  <c r="H43" i="6" s="1"/>
  <c r="G44" i="6" l="1"/>
  <c r="H44" i="6" s="1"/>
  <c r="G45" i="6" l="1"/>
  <c r="H45" i="6" s="1"/>
  <c r="G46" i="6" l="1"/>
  <c r="H46" i="6" s="1"/>
  <c r="G47" i="6" l="1"/>
  <c r="H47" i="6" s="1"/>
  <c r="G48" i="6" l="1"/>
  <c r="H48" i="6" s="1"/>
  <c r="G49" i="6" l="1"/>
  <c r="H49" i="6" s="1"/>
  <c r="G50" i="6" l="1"/>
  <c r="H50" i="6" s="1"/>
  <c r="G51" i="6" l="1"/>
  <c r="H51" i="6" s="1"/>
  <c r="G52" i="6" l="1"/>
  <c r="H52" i="6" s="1"/>
  <c r="G53" i="6" l="1"/>
  <c r="H53" i="6" s="1"/>
  <c r="G54" i="6" l="1"/>
  <c r="H54" i="6" s="1"/>
  <c r="G55" i="6" l="1"/>
  <c r="H55" i="6" s="1"/>
  <c r="G56" i="6" l="1"/>
  <c r="H56" i="6" s="1"/>
  <c r="G57" i="6" l="1"/>
  <c r="H57" i="6" s="1"/>
  <c r="G58" i="6" l="1"/>
  <c r="H58" i="6" s="1"/>
  <c r="G59" i="6" l="1"/>
  <c r="H59" i="6" s="1"/>
  <c r="G60" i="6" l="1"/>
  <c r="H60" i="6" s="1"/>
  <c r="G61" i="6" l="1"/>
  <c r="H61" i="6" s="1"/>
  <c r="G62" i="6" l="1"/>
  <c r="H62" i="6" s="1"/>
  <c r="G63" i="6" l="1"/>
  <c r="H63" i="6" s="1"/>
  <c r="G64" i="6" l="1"/>
  <c r="H64" i="6" s="1"/>
  <c r="G65" i="6" l="1"/>
  <c r="H65" i="6" s="1"/>
  <c r="G66" i="6" l="1"/>
  <c r="H66" i="6" s="1"/>
  <c r="G67" i="6" l="1"/>
  <c r="H67" i="6" s="1"/>
  <c r="G68" i="6" l="1"/>
  <c r="H68" i="6" s="1"/>
  <c r="G69" i="6" l="1"/>
  <c r="H69" i="6" s="1"/>
  <c r="G70" i="6" l="1"/>
  <c r="H70" i="6" s="1"/>
  <c r="G71" i="6" l="1"/>
  <c r="H71" i="6" s="1"/>
  <c r="G72" i="6" l="1"/>
  <c r="H72" i="6" s="1"/>
  <c r="G73" i="6" l="1"/>
  <c r="H73" i="6" s="1"/>
  <c r="G74" i="6" l="1"/>
  <c r="H74" i="6" s="1"/>
  <c r="G75" i="6" l="1"/>
  <c r="H75" i="6" s="1"/>
  <c r="G76" i="6" l="1"/>
  <c r="H76" i="6" s="1"/>
  <c r="G77" i="6" l="1"/>
  <c r="H77" i="6" s="1"/>
  <c r="G78" i="6" l="1"/>
  <c r="H78" i="6" s="1"/>
  <c r="G79" i="6" l="1"/>
  <c r="H79" i="6" s="1"/>
  <c r="G80" i="6" l="1"/>
  <c r="H80" i="6" s="1"/>
  <c r="G81" i="6" l="1"/>
  <c r="H81" i="6" s="1"/>
  <c r="G82" i="6" l="1"/>
  <c r="H82" i="6" s="1"/>
  <c r="G83" i="6" l="1"/>
  <c r="H83" i="6" s="1"/>
</calcChain>
</file>

<file path=xl/sharedStrings.xml><?xml version="1.0" encoding="utf-8"?>
<sst xmlns="http://schemas.openxmlformats.org/spreadsheetml/2006/main" count="252" uniqueCount="85">
  <si>
    <t>DS</t>
  </si>
  <si>
    <t>AG</t>
  </si>
  <si>
    <t>50e p</t>
  </si>
  <si>
    <t>LCC</t>
  </si>
  <si>
    <t>?</t>
  </si>
  <si>
    <t>LN(EPF)</t>
  </si>
  <si>
    <t>Z score</t>
  </si>
  <si>
    <t>90ep</t>
  </si>
  <si>
    <t>10ep</t>
  </si>
  <si>
    <t>5ep</t>
  </si>
  <si>
    <t>95ep</t>
  </si>
  <si>
    <t>3ep</t>
  </si>
  <si>
    <t>97ep</t>
  </si>
  <si>
    <t>BIP mesurée</t>
  </si>
  <si>
    <t>PA mesurée</t>
  </si>
  <si>
    <t>PC mesuré</t>
  </si>
  <si>
    <t>LF mesuré</t>
  </si>
  <si>
    <t>EPF calculé</t>
  </si>
  <si>
    <t>Percentile</t>
  </si>
  <si>
    <t>Skewness</t>
  </si>
  <si>
    <t>Coef de variation</t>
  </si>
  <si>
    <t>PC (cm)</t>
  </si>
  <si>
    <t>PA (cm)</t>
  </si>
  <si>
    <t>EPF (g)</t>
  </si>
  <si>
    <t>50e p (JA)</t>
  </si>
  <si>
    <t>10 SA + 5J</t>
  </si>
  <si>
    <t>10 SA + 6J</t>
  </si>
  <si>
    <t>11 SA + 1J</t>
  </si>
  <si>
    <t>11 SA + 2J</t>
  </si>
  <si>
    <t>11 SA + 3J</t>
  </si>
  <si>
    <t>11 SA + 4J</t>
  </si>
  <si>
    <t>11 SA + 5J</t>
  </si>
  <si>
    <t>11 SA + 6J</t>
  </si>
  <si>
    <t>12 SA + 5J</t>
  </si>
  <si>
    <t>14 SA + 1J</t>
  </si>
  <si>
    <t>10 SA + 4J</t>
  </si>
  <si>
    <t>13 SA + 6J</t>
  </si>
  <si>
    <t>14 SA + 6J</t>
  </si>
  <si>
    <t xml:space="preserve">12 SA </t>
  </si>
  <si>
    <t xml:space="preserve">13 SA </t>
  </si>
  <si>
    <t xml:space="preserve">14 SA </t>
  </si>
  <si>
    <t xml:space="preserve">15 SA </t>
  </si>
  <si>
    <t xml:space="preserve">11 SA </t>
  </si>
  <si>
    <t>14 SA</t>
  </si>
  <si>
    <t>15 SA</t>
  </si>
  <si>
    <t>JA</t>
  </si>
  <si>
    <t>SA</t>
  </si>
  <si>
    <t>12 SA</t>
  </si>
  <si>
    <t>12 SA + 6J</t>
  </si>
  <si>
    <t>12 SA + 1J</t>
  </si>
  <si>
    <t>12 SA + 2J</t>
  </si>
  <si>
    <t>11 SA</t>
  </si>
  <si>
    <t>12 SA + 3J</t>
  </si>
  <si>
    <t>12 SA + 4J</t>
  </si>
  <si>
    <t>13 SA + 1J</t>
  </si>
  <si>
    <t>13 SA + 2J</t>
  </si>
  <si>
    <t>13 SA + 3J</t>
  </si>
  <si>
    <t>13 SA + 4J</t>
  </si>
  <si>
    <t>13 SA + 5J</t>
  </si>
  <si>
    <t>14 SA + 2J</t>
  </si>
  <si>
    <t>14 SA + 3J</t>
  </si>
  <si>
    <t>14 SA + 4J</t>
  </si>
  <si>
    <t>14 SA + 5J</t>
  </si>
  <si>
    <t>8 SA + 3J</t>
  </si>
  <si>
    <t>8 SA + 4J</t>
  </si>
  <si>
    <t>8 SA + 5J</t>
  </si>
  <si>
    <t>8 SA + 6J</t>
  </si>
  <si>
    <t xml:space="preserve">9 SA </t>
  </si>
  <si>
    <t>9 SA + 1J</t>
  </si>
  <si>
    <t>9 SA + 2J</t>
  </si>
  <si>
    <t>9 SA + 3J</t>
  </si>
  <si>
    <t>9 SA + 4J</t>
  </si>
  <si>
    <t>9 SA + 5J</t>
  </si>
  <si>
    <t>9 SA + 6J</t>
  </si>
  <si>
    <t xml:space="preserve">10 SA </t>
  </si>
  <si>
    <t>10 SA + 1J</t>
  </si>
  <si>
    <t>10 SA + 2J</t>
  </si>
  <si>
    <t>10 SA + 3J</t>
  </si>
  <si>
    <t xml:space="preserve">INTERGROWTH </t>
  </si>
  <si>
    <t>8 SA + 1J</t>
  </si>
  <si>
    <t>7 SA + 6J</t>
  </si>
  <si>
    <t>8 SA + 2J</t>
  </si>
  <si>
    <t>10 SA</t>
  </si>
  <si>
    <t>LCC mesurée</t>
  </si>
  <si>
    <r>
      <rPr>
        <b/>
        <sz val="10"/>
        <color theme="1"/>
        <rFont val="Calibri"/>
        <family val="2"/>
        <scheme val="minor"/>
      </rPr>
      <t>Robinson (1975)</t>
    </r>
    <r>
      <rPr>
        <sz val="10"/>
        <color theme="1"/>
        <rFont val="Calibri"/>
        <family val="2"/>
        <scheme val="minor"/>
      </rPr>
      <t xml:space="preserve">               PB / calculateur CFEF a priori il faut utiliser les jours de l'année ? Cf article de 1975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</si>
</sst>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&quot; SA&quot;"/>
    <numFmt numFmtId="166" formatCode="#&quot; JA&quot;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2" fontId="0" fillId="0" borderId="0" xfId="0" applyNumberFormat="1"/>
    <xf numFmtId="0" fontId="1" fillId="0" borderId="0" xfId="0" applyFont="1"/>
    <xf numFmtId="0" fontId="1" fillId="3" borderId="0" xfId="0" applyFont="1" applyFill="1"/>
    <xf numFmtId="0" fontId="1" fillId="2" borderId="0" xfId="0" applyFont="1" applyFill="1"/>
    <xf numFmtId="0" fontId="2" fillId="0" borderId="0" xfId="0" applyFont="1"/>
    <xf numFmtId="2" fontId="1" fillId="0" borderId="0" xfId="0" applyNumberFormat="1" applyFont="1"/>
    <xf numFmtId="0" fontId="2" fillId="3" borderId="0" xfId="0" applyFont="1" applyFill="1"/>
    <xf numFmtId="0" fontId="2" fillId="2" borderId="0" xfId="0" applyFont="1" applyFill="1"/>
    <xf numFmtId="2" fontId="2" fillId="0" borderId="0" xfId="0" applyNumberFormat="1" applyFont="1"/>
    <xf numFmtId="2" fontId="2" fillId="3" borderId="0" xfId="0" applyNumberFormat="1" applyFont="1" applyFill="1"/>
    <xf numFmtId="2" fontId="2" fillId="2" borderId="0" xfId="0" applyNumberFormat="1" applyFont="1" applyFill="1"/>
    <xf numFmtId="9" fontId="2" fillId="0" borderId="0" xfId="0" applyNumberFormat="1" applyFont="1"/>
    <xf numFmtId="0" fontId="2" fillId="4" borderId="0" xfId="0" applyFont="1" applyFill="1"/>
    <xf numFmtId="2" fontId="1" fillId="2" borderId="0" xfId="0" applyNumberFormat="1" applyFont="1" applyFill="1"/>
    <xf numFmtId="0" fontId="3" fillId="0" borderId="0" xfId="0" applyFont="1"/>
    <xf numFmtId="1" fontId="0" fillId="0" borderId="0" xfId="0" applyNumberFormat="1"/>
    <xf numFmtId="1" fontId="3" fillId="2" borderId="0" xfId="0" applyNumberFormat="1" applyFont="1" applyFill="1"/>
    <xf numFmtId="1" fontId="0" fillId="2" borderId="0" xfId="0" applyNumberFormat="1" applyFill="1"/>
    <xf numFmtId="0" fontId="0" fillId="2" borderId="0" xfId="0" applyFill="1"/>
    <xf numFmtId="0" fontId="3" fillId="3" borderId="0" xfId="0" applyFont="1" applyFill="1"/>
    <xf numFmtId="0" fontId="0" fillId="3" borderId="0" xfId="0" applyFill="1"/>
    <xf numFmtId="2" fontId="3" fillId="0" borderId="0" xfId="0" applyNumberFormat="1" applyFont="1"/>
    <xf numFmtId="1" fontId="1" fillId="2" borderId="0" xfId="0" applyNumberFormat="1" applyFont="1" applyFill="1"/>
    <xf numFmtId="164" fontId="2" fillId="0" borderId="0" xfId="0" applyNumberFormat="1" applyFont="1"/>
    <xf numFmtId="1" fontId="3" fillId="4" borderId="0" xfId="0" applyNumberFormat="1" applyFont="1" applyFill="1"/>
    <xf numFmtId="165" fontId="0" fillId="0" borderId="0" xfId="0" applyNumberFormat="1"/>
    <xf numFmtId="166" fontId="0" fillId="0" borderId="0" xfId="0" applyNumberFormat="1"/>
    <xf numFmtId="1" fontId="3" fillId="0" borderId="0" xfId="0" applyNumberFormat="1" applyFont="1"/>
    <xf numFmtId="0" fontId="0" fillId="3" borderId="0" xfId="0" applyNumberFormat="1" applyFill="1" applyAlignment="1">
      <alignment horizontal="right"/>
    </xf>
    <xf numFmtId="166" fontId="0" fillId="4" borderId="0" xfId="0" applyNumberFormat="1" applyFill="1" applyAlignment="1">
      <alignment horizontal="left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7DF33-9CA1-4ED2-9D7B-F2E0EA323206}">
  <dimension ref="A1:Q86"/>
  <sheetViews>
    <sheetView tabSelected="1" zoomScale="92" zoomScaleNormal="85" workbookViewId="0">
      <selection activeCell="H84" sqref="H84"/>
    </sheetView>
  </sheetViews>
  <sheetFormatPr baseColWidth="10" defaultRowHeight="14.5" x14ac:dyDescent="0.35"/>
  <cols>
    <col min="1" max="1" width="4" customWidth="1"/>
    <col min="2" max="2" width="9.08984375" customWidth="1"/>
    <col min="3" max="3" width="6.1796875" customWidth="1"/>
    <col min="4" max="4" width="4.54296875" customWidth="1"/>
    <col min="5" max="5" width="3" customWidth="1"/>
    <col min="6" max="6" width="9.453125" style="16" customWidth="1"/>
    <col min="7" max="7" width="12.1796875" style="16" customWidth="1"/>
    <col min="8" max="8" width="11.6328125" customWidth="1"/>
    <col min="9" max="9" width="13.54296875" customWidth="1"/>
    <col min="10" max="10" width="6.90625" style="1" customWidth="1"/>
    <col min="11" max="11" width="6.26953125" style="1" customWidth="1"/>
    <col min="12" max="12" width="5.90625" style="1" customWidth="1"/>
    <col min="13" max="13" width="5.36328125" customWidth="1"/>
    <col min="14" max="14" width="8.36328125" customWidth="1"/>
    <col min="15" max="15" width="4.54296875" style="1" customWidth="1"/>
    <col min="16" max="16" width="7.36328125" customWidth="1"/>
    <col min="17" max="17" width="8.08984375" customWidth="1"/>
  </cols>
  <sheetData>
    <row r="1" spans="1:17" x14ac:dyDescent="0.35">
      <c r="A1" s="20" t="s">
        <v>3</v>
      </c>
      <c r="B1" s="15" t="s">
        <v>24</v>
      </c>
      <c r="C1" s="15" t="s">
        <v>46</v>
      </c>
      <c r="D1" s="15" t="s">
        <v>46</v>
      </c>
      <c r="E1" s="15" t="s">
        <v>45</v>
      </c>
      <c r="F1" s="17" t="s">
        <v>1</v>
      </c>
      <c r="G1" s="28" t="s">
        <v>83</v>
      </c>
      <c r="H1" s="15" t="s">
        <v>45</v>
      </c>
      <c r="I1" s="17" t="s">
        <v>78</v>
      </c>
      <c r="J1" s="22"/>
      <c r="K1" s="22"/>
      <c r="L1" s="22"/>
      <c r="M1" s="15"/>
      <c r="N1" s="25"/>
      <c r="O1" s="22"/>
      <c r="P1" s="15"/>
      <c r="Q1" s="15"/>
    </row>
    <row r="2" spans="1:17" x14ac:dyDescent="0.35">
      <c r="A2" s="21"/>
      <c r="B2" s="1"/>
      <c r="C2" s="1"/>
      <c r="D2" s="1"/>
      <c r="F2" s="19"/>
      <c r="G2" s="16">
        <f>CR!E19</f>
        <v>23</v>
      </c>
    </row>
    <row r="3" spans="1:17" x14ac:dyDescent="0.35">
      <c r="A3" s="21">
        <v>15</v>
      </c>
      <c r="B3" s="1">
        <f>40.9041+(3.21585*A3^0.5)+(0.348956*A3)</f>
        <v>58.593373493901126</v>
      </c>
      <c r="C3" s="1">
        <f>B3/7</f>
        <v>8.3704819277001601</v>
      </c>
      <c r="D3" s="1">
        <f>C3-ROUNDDOWN(C3,0)</f>
        <v>0.37048192770016009</v>
      </c>
      <c r="E3" s="16">
        <f>D3*7</f>
        <v>2.5933734939011206</v>
      </c>
      <c r="F3" s="19" t="s">
        <v>63</v>
      </c>
      <c r="G3" s="16">
        <f t="shared" ref="G3:G27" si="0">G2</f>
        <v>23</v>
      </c>
      <c r="H3" t="b">
        <f>IF(AND(G3=A3),F3)</f>
        <v>0</v>
      </c>
    </row>
    <row r="4" spans="1:17" x14ac:dyDescent="0.35">
      <c r="A4" s="21">
        <f t="shared" ref="A4:A27" si="1">A3+1</f>
        <v>16</v>
      </c>
      <c r="B4" s="1">
        <f t="shared" ref="B4:B67" si="2">40.9041+(3.21585*A4^0.5)+(0.348956*A4)</f>
        <v>59.350795999999995</v>
      </c>
      <c r="C4" s="1">
        <f t="shared" ref="C4:C67" si="3">B4/7</f>
        <v>8.4786851428571417</v>
      </c>
      <c r="D4" s="1">
        <f t="shared" ref="D4:D67" si="4">C4-ROUNDDOWN(C4,0)</f>
        <v>0.4786851428571417</v>
      </c>
      <c r="E4" s="16">
        <f t="shared" ref="E4:E67" si="5">D4*7</f>
        <v>3.3507959999999919</v>
      </c>
      <c r="F4" s="19" t="s">
        <v>63</v>
      </c>
      <c r="G4" s="16">
        <f t="shared" si="0"/>
        <v>23</v>
      </c>
      <c r="H4" t="b">
        <f>IF(AND(G4=A4),F4)</f>
        <v>0</v>
      </c>
    </row>
    <row r="5" spans="1:17" x14ac:dyDescent="0.35">
      <c r="A5" s="21">
        <f t="shared" si="1"/>
        <v>17</v>
      </c>
      <c r="B5" s="1">
        <f t="shared" si="2"/>
        <v>60.095641226142554</v>
      </c>
      <c r="C5" s="1">
        <f t="shared" si="3"/>
        <v>8.5850916037346501</v>
      </c>
      <c r="D5" s="1">
        <f t="shared" si="4"/>
        <v>0.58509160373465008</v>
      </c>
      <c r="E5" s="16">
        <f t="shared" si="5"/>
        <v>4.0956412261425506</v>
      </c>
      <c r="F5" s="19" t="s">
        <v>64</v>
      </c>
      <c r="G5" s="16">
        <f t="shared" si="0"/>
        <v>23</v>
      </c>
      <c r="H5" t="b">
        <f>IF(AND(G5=A5),F5)</f>
        <v>0</v>
      </c>
    </row>
    <row r="6" spans="1:17" x14ac:dyDescent="0.35">
      <c r="A6" s="21">
        <f t="shared" si="1"/>
        <v>18</v>
      </c>
      <c r="B6" s="1">
        <f t="shared" si="2"/>
        <v>60.829004053672556</v>
      </c>
      <c r="C6" s="1">
        <f t="shared" si="3"/>
        <v>8.6898577219532225</v>
      </c>
      <c r="D6" s="1">
        <f t="shared" si="4"/>
        <v>0.68985772195322248</v>
      </c>
      <c r="E6" s="16">
        <f t="shared" si="5"/>
        <v>4.8290040536725574</v>
      </c>
      <c r="F6" s="19" t="s">
        <v>65</v>
      </c>
      <c r="G6" s="16">
        <f t="shared" si="0"/>
        <v>23</v>
      </c>
      <c r="H6" t="b">
        <f>IF(AND(G6=A6),F6)</f>
        <v>0</v>
      </c>
    </row>
    <row r="7" spans="1:17" x14ac:dyDescent="0.35">
      <c r="A7" s="21">
        <f t="shared" si="1"/>
        <v>19</v>
      </c>
      <c r="B7" s="1">
        <f t="shared" si="2"/>
        <v>61.551829167585275</v>
      </c>
      <c r="C7" s="1">
        <f t="shared" si="3"/>
        <v>8.7931184525121822</v>
      </c>
      <c r="D7" s="1">
        <f t="shared" si="4"/>
        <v>0.79311845251218216</v>
      </c>
      <c r="E7" s="16">
        <f t="shared" si="5"/>
        <v>5.5518291675852751</v>
      </c>
      <c r="F7" s="19" t="s">
        <v>66</v>
      </c>
      <c r="G7" s="16">
        <f t="shared" si="0"/>
        <v>23</v>
      </c>
      <c r="H7" t="b">
        <f>IF(AND(G7=A7),F7)</f>
        <v>0</v>
      </c>
    </row>
    <row r="8" spans="1:17" x14ac:dyDescent="0.35">
      <c r="A8" s="21">
        <f t="shared" si="1"/>
        <v>20</v>
      </c>
      <c r="B8" s="1">
        <f t="shared" si="2"/>
        <v>62.264938410885399</v>
      </c>
      <c r="C8" s="1">
        <f t="shared" si="3"/>
        <v>8.8949912015550563</v>
      </c>
      <c r="D8" s="1">
        <f t="shared" si="4"/>
        <v>0.89499120155505629</v>
      </c>
      <c r="E8" s="16">
        <f t="shared" si="5"/>
        <v>6.264938410885394</v>
      </c>
      <c r="F8" s="19" t="s">
        <v>66</v>
      </c>
      <c r="G8" s="16">
        <f t="shared" si="0"/>
        <v>23</v>
      </c>
      <c r="H8" t="b">
        <f t="shared" ref="H8:H42" si="6">IF(AND(G8=A8),F8)</f>
        <v>0</v>
      </c>
    </row>
    <row r="9" spans="1:17" x14ac:dyDescent="0.35">
      <c r="A9" s="21">
        <f t="shared" si="1"/>
        <v>21</v>
      </c>
      <c r="B9" s="1">
        <f t="shared" si="2"/>
        <v>62.969052048623738</v>
      </c>
      <c r="C9" s="1">
        <f t="shared" si="3"/>
        <v>8.9955788640891061</v>
      </c>
      <c r="D9" s="1">
        <f t="shared" si="4"/>
        <v>0.99557886408910612</v>
      </c>
      <c r="E9" s="16">
        <f t="shared" si="5"/>
        <v>6.9690520486237428</v>
      </c>
      <c r="F9" s="19" t="s">
        <v>67</v>
      </c>
      <c r="G9" s="16">
        <f t="shared" si="0"/>
        <v>23</v>
      </c>
      <c r="H9" t="b">
        <f t="shared" si="6"/>
        <v>0</v>
      </c>
    </row>
    <row r="10" spans="1:17" x14ac:dyDescent="0.35">
      <c r="A10" s="21">
        <f t="shared" si="1"/>
        <v>22</v>
      </c>
      <c r="B10" s="1">
        <f t="shared" si="2"/>
        <v>63.664805521228175</v>
      </c>
      <c r="C10" s="1">
        <f t="shared" si="3"/>
        <v>9.0949722173183112</v>
      </c>
      <c r="D10" s="1">
        <f t="shared" si="4"/>
        <v>9.4972217318311181E-2</v>
      </c>
      <c r="E10" s="16">
        <f t="shared" si="5"/>
        <v>0.66480552122817826</v>
      </c>
      <c r="F10" s="19" t="s">
        <v>68</v>
      </c>
      <c r="G10" s="16">
        <f t="shared" si="0"/>
        <v>23</v>
      </c>
      <c r="H10" t="b">
        <f t="shared" si="6"/>
        <v>0</v>
      </c>
    </row>
    <row r="11" spans="1:17" x14ac:dyDescent="0.35">
      <c r="A11" s="21">
        <f t="shared" si="1"/>
        <v>23</v>
      </c>
      <c r="B11" s="1">
        <f t="shared" si="2"/>
        <v>64.352762804245202</v>
      </c>
      <c r="C11" s="1">
        <f t="shared" si="3"/>
        <v>9.1932518291778855</v>
      </c>
      <c r="D11" s="1">
        <f t="shared" si="4"/>
        <v>0.19325182917788553</v>
      </c>
      <c r="E11" s="16">
        <f t="shared" si="5"/>
        <v>1.3527628042451987</v>
      </c>
      <c r="F11" s="19" t="s">
        <v>68</v>
      </c>
      <c r="G11" s="16">
        <f t="shared" si="0"/>
        <v>23</v>
      </c>
      <c r="H11" t="str">
        <f t="shared" si="6"/>
        <v>9 SA + 1J</v>
      </c>
    </row>
    <row r="12" spans="1:17" x14ac:dyDescent="0.35">
      <c r="A12" s="21">
        <f t="shared" si="1"/>
        <v>24</v>
      </c>
      <c r="B12" s="1">
        <f t="shared" si="2"/>
        <v>65.03342717865857</v>
      </c>
      <c r="C12" s="1">
        <f t="shared" si="3"/>
        <v>9.2904895969512236</v>
      </c>
      <c r="D12" s="1">
        <f t="shared" si="4"/>
        <v>0.29048959695122356</v>
      </c>
      <c r="E12" s="16">
        <f t="shared" si="5"/>
        <v>2.0334271786585649</v>
      </c>
      <c r="F12" s="19" t="s">
        <v>69</v>
      </c>
      <c r="G12" s="16">
        <f t="shared" si="0"/>
        <v>23</v>
      </c>
      <c r="H12" t="b">
        <f t="shared" si="6"/>
        <v>0</v>
      </c>
    </row>
    <row r="13" spans="1:17" x14ac:dyDescent="0.35">
      <c r="A13" s="21">
        <f t="shared" si="1"/>
        <v>25</v>
      </c>
      <c r="B13" s="1">
        <f t="shared" si="2"/>
        <v>65.707250000000002</v>
      </c>
      <c r="C13" s="1">
        <f t="shared" si="3"/>
        <v>9.386750000000001</v>
      </c>
      <c r="D13" s="1">
        <f t="shared" si="4"/>
        <v>0.38675000000000104</v>
      </c>
      <c r="E13" s="16">
        <f t="shared" si="5"/>
        <v>2.7072500000000073</v>
      </c>
      <c r="F13" s="19" t="s">
        <v>70</v>
      </c>
      <c r="G13" s="16">
        <f t="shared" si="0"/>
        <v>23</v>
      </c>
      <c r="H13" t="b">
        <f t="shared" si="6"/>
        <v>0</v>
      </c>
    </row>
    <row r="14" spans="1:17" x14ac:dyDescent="0.35">
      <c r="A14" s="21">
        <f t="shared" si="1"/>
        <v>26</v>
      </c>
      <c r="B14" s="1">
        <f t="shared" si="2"/>
        <v>66.374637902787356</v>
      </c>
      <c r="C14" s="1">
        <f t="shared" si="3"/>
        <v>9.482091128969623</v>
      </c>
      <c r="D14" s="1">
        <f t="shared" si="4"/>
        <v>0.48209112896962303</v>
      </c>
      <c r="E14" s="16">
        <f t="shared" si="5"/>
        <v>3.3746379027873612</v>
      </c>
      <c r="F14" s="19" t="s">
        <v>70</v>
      </c>
      <c r="G14" s="16">
        <f t="shared" si="0"/>
        <v>23</v>
      </c>
      <c r="H14" t="b">
        <f t="shared" si="6"/>
        <v>0</v>
      </c>
    </row>
    <row r="15" spans="1:17" x14ac:dyDescent="0.35">
      <c r="A15" s="21">
        <f t="shared" si="1"/>
        <v>27</v>
      </c>
      <c r="B15" s="1">
        <f t="shared" si="2"/>
        <v>67.03595876856113</v>
      </c>
      <c r="C15" s="1">
        <f t="shared" si="3"/>
        <v>9.576565538365875</v>
      </c>
      <c r="D15" s="1">
        <f t="shared" si="4"/>
        <v>0.57656553836587499</v>
      </c>
      <c r="E15" s="16">
        <f t="shared" si="5"/>
        <v>4.0359587685611249</v>
      </c>
      <c r="F15" s="19" t="s">
        <v>71</v>
      </c>
      <c r="G15" s="16">
        <f t="shared" si="0"/>
        <v>23</v>
      </c>
      <c r="H15" t="b">
        <f t="shared" si="6"/>
        <v>0</v>
      </c>
    </row>
    <row r="16" spans="1:17" x14ac:dyDescent="0.35">
      <c r="A16" s="21">
        <f t="shared" si="1"/>
        <v>28</v>
      </c>
      <c r="B16" s="1">
        <f t="shared" si="2"/>
        <v>67.69154670737413</v>
      </c>
      <c r="C16" s="1">
        <f t="shared" si="3"/>
        <v>9.670220958196305</v>
      </c>
      <c r="D16" s="1">
        <f t="shared" si="4"/>
        <v>0.67022095819630501</v>
      </c>
      <c r="E16" s="16">
        <f t="shared" si="5"/>
        <v>4.691546707374135</v>
      </c>
      <c r="F16" s="19" t="s">
        <v>72</v>
      </c>
      <c r="G16" s="16">
        <f t="shared" si="0"/>
        <v>23</v>
      </c>
      <c r="H16" t="b">
        <f t="shared" si="6"/>
        <v>0</v>
      </c>
    </row>
    <row r="17" spans="1:8" x14ac:dyDescent="0.35">
      <c r="A17" s="21">
        <f t="shared" si="1"/>
        <v>29</v>
      </c>
      <c r="B17" s="1">
        <f t="shared" si="2"/>
        <v>68.341706245023502</v>
      </c>
      <c r="C17" s="1">
        <f t="shared" si="3"/>
        <v>9.7631008921462143</v>
      </c>
      <c r="D17" s="1">
        <f t="shared" si="4"/>
        <v>0.76310089214621435</v>
      </c>
      <c r="E17" s="16">
        <f t="shared" si="5"/>
        <v>5.3417062450235004</v>
      </c>
      <c r="F17" s="19" t="s">
        <v>72</v>
      </c>
      <c r="G17" s="16">
        <f t="shared" si="0"/>
        <v>23</v>
      </c>
      <c r="H17" t="b">
        <f t="shared" si="6"/>
        <v>0</v>
      </c>
    </row>
    <row r="18" spans="1:8" x14ac:dyDescent="0.35">
      <c r="A18" s="21">
        <f t="shared" si="1"/>
        <v>30</v>
      </c>
      <c r="B18" s="1">
        <f t="shared" si="2"/>
        <v>68.986715865529874</v>
      </c>
      <c r="C18" s="1">
        <f t="shared" si="3"/>
        <v>9.8552451236471246</v>
      </c>
      <c r="D18" s="1">
        <f t="shared" si="4"/>
        <v>0.85524512364712457</v>
      </c>
      <c r="E18" s="16">
        <f t="shared" si="5"/>
        <v>5.986715865529872</v>
      </c>
      <c r="F18" s="19" t="s">
        <v>73</v>
      </c>
      <c r="G18" s="16">
        <f t="shared" si="0"/>
        <v>23</v>
      </c>
      <c r="H18" t="b">
        <f t="shared" si="6"/>
        <v>0</v>
      </c>
    </row>
    <row r="19" spans="1:8" x14ac:dyDescent="0.35">
      <c r="A19" s="21">
        <f t="shared" si="1"/>
        <v>31</v>
      </c>
      <c r="B19" s="1">
        <f t="shared" si="2"/>
        <v>69.626831026206929</v>
      </c>
      <c r="C19" s="1">
        <f t="shared" si="3"/>
        <v>9.9466901466009894</v>
      </c>
      <c r="D19" s="1">
        <f t="shared" si="4"/>
        <v>0.94669014660098938</v>
      </c>
      <c r="E19" s="16">
        <f t="shared" si="5"/>
        <v>6.6268310262069257</v>
      </c>
      <c r="F19" s="19" t="s">
        <v>74</v>
      </c>
      <c r="G19" s="16">
        <f t="shared" si="0"/>
        <v>23</v>
      </c>
      <c r="H19" t="b">
        <f t="shared" si="6"/>
        <v>0</v>
      </c>
    </row>
    <row r="20" spans="1:8" x14ac:dyDescent="0.35">
      <c r="A20" s="21">
        <f t="shared" si="1"/>
        <v>32</v>
      </c>
      <c r="B20" s="1">
        <f t="shared" si="2"/>
        <v>70.262286738230074</v>
      </c>
      <c r="C20" s="1">
        <f t="shared" si="3"/>
        <v>10.037469534032867</v>
      </c>
      <c r="D20" s="1">
        <f t="shared" si="4"/>
        <v>3.7469534032867458E-2</v>
      </c>
      <c r="E20" s="16">
        <f t="shared" si="5"/>
        <v>0.2622867382300722</v>
      </c>
      <c r="F20" s="19" t="s">
        <v>74</v>
      </c>
      <c r="G20" s="16">
        <f t="shared" si="0"/>
        <v>23</v>
      </c>
      <c r="H20" t="b">
        <f t="shared" si="6"/>
        <v>0</v>
      </c>
    </row>
    <row r="21" spans="1:8" x14ac:dyDescent="0.35">
      <c r="A21" s="21">
        <f t="shared" si="1"/>
        <v>33</v>
      </c>
      <c r="B21" s="1">
        <f t="shared" si="2"/>
        <v>70.893299786869321</v>
      </c>
      <c r="C21" s="1">
        <f t="shared" si="3"/>
        <v>10.127614255267046</v>
      </c>
      <c r="D21" s="1">
        <f t="shared" si="4"/>
        <v>0.12761425526704606</v>
      </c>
      <c r="E21" s="16">
        <f t="shared" si="5"/>
        <v>0.89329978686932243</v>
      </c>
      <c r="F21" s="19" t="s">
        <v>75</v>
      </c>
      <c r="G21" s="16">
        <f t="shared" si="0"/>
        <v>23</v>
      </c>
      <c r="H21" t="b">
        <f t="shared" si="6"/>
        <v>0</v>
      </c>
    </row>
    <row r="22" spans="1:8" x14ac:dyDescent="0.35">
      <c r="A22" s="21">
        <f t="shared" si="1"/>
        <v>34</v>
      </c>
      <c r="B22" s="1">
        <f t="shared" si="2"/>
        <v>71.520070651038253</v>
      </c>
      <c r="C22" s="1">
        <f t="shared" si="3"/>
        <v>10.217152950148321</v>
      </c>
      <c r="D22" s="1">
        <f t="shared" si="4"/>
        <v>0.21715295014832137</v>
      </c>
      <c r="E22" s="16">
        <f t="shared" si="5"/>
        <v>1.5200706510382496</v>
      </c>
      <c r="F22" s="19" t="s">
        <v>76</v>
      </c>
      <c r="G22" s="16">
        <f t="shared" si="0"/>
        <v>23</v>
      </c>
      <c r="H22" t="b">
        <f t="shared" si="6"/>
        <v>0</v>
      </c>
    </row>
    <row r="23" spans="1:8" x14ac:dyDescent="0.35">
      <c r="A23" s="21">
        <f t="shared" si="1"/>
        <v>35</v>
      </c>
      <c r="B23" s="1">
        <f t="shared" si="2"/>
        <v>72.142785170480906</v>
      </c>
      <c r="C23" s="1">
        <f t="shared" si="3"/>
        <v>10.306112167211557</v>
      </c>
      <c r="D23" s="1">
        <f t="shared" si="4"/>
        <v>0.30611216721155721</v>
      </c>
      <c r="E23" s="16">
        <f t="shared" si="5"/>
        <v>2.1427851704809004</v>
      </c>
      <c r="F23" s="19" t="s">
        <v>76</v>
      </c>
      <c r="G23" s="16">
        <f t="shared" si="0"/>
        <v>23</v>
      </c>
      <c r="H23" t="b">
        <f t="shared" si="6"/>
        <v>0</v>
      </c>
    </row>
    <row r="24" spans="1:8" x14ac:dyDescent="0.35">
      <c r="A24" s="21">
        <f t="shared" si="1"/>
        <v>36</v>
      </c>
      <c r="B24" s="1">
        <f t="shared" si="2"/>
        <v>72.761616000000004</v>
      </c>
      <c r="C24" s="1">
        <f t="shared" si="3"/>
        <v>10.394516571428571</v>
      </c>
      <c r="D24" s="1">
        <f t="shared" si="4"/>
        <v>0.39451657142857144</v>
      </c>
      <c r="E24" s="16">
        <f t="shared" si="5"/>
        <v>2.7616160000000001</v>
      </c>
      <c r="F24" s="19" t="s">
        <v>77</v>
      </c>
      <c r="G24" s="16">
        <f t="shared" si="0"/>
        <v>23</v>
      </c>
      <c r="H24" t="b">
        <f t="shared" si="6"/>
        <v>0</v>
      </c>
    </row>
    <row r="25" spans="1:8" x14ac:dyDescent="0.35">
      <c r="A25" s="21">
        <f t="shared" si="1"/>
        <v>37</v>
      </c>
      <c r="B25" s="1">
        <f t="shared" si="2"/>
        <v>73.376723883059526</v>
      </c>
      <c r="C25" s="1">
        <f t="shared" si="3"/>
        <v>10.482389126151361</v>
      </c>
      <c r="D25" s="1">
        <f t="shared" si="4"/>
        <v>0.48238912615136087</v>
      </c>
      <c r="E25" s="16">
        <f t="shared" si="5"/>
        <v>3.3767238830595261</v>
      </c>
      <c r="F25" s="19" t="s">
        <v>77</v>
      </c>
      <c r="G25" s="16">
        <f t="shared" si="0"/>
        <v>23</v>
      </c>
      <c r="H25" t="b">
        <f t="shared" si="6"/>
        <v>0</v>
      </c>
    </row>
    <row r="26" spans="1:8" x14ac:dyDescent="0.35">
      <c r="A26" s="21">
        <f t="shared" si="1"/>
        <v>38</v>
      </c>
      <c r="B26" s="1">
        <f t="shared" si="2"/>
        <v>73.988258771447775</v>
      </c>
      <c r="C26" s="1">
        <f t="shared" si="3"/>
        <v>10.569751253063968</v>
      </c>
      <c r="D26" s="1">
        <f t="shared" si="4"/>
        <v>0.56975125306396812</v>
      </c>
      <c r="E26" s="16">
        <f t="shared" si="5"/>
        <v>3.9882587714477769</v>
      </c>
      <c r="F26" s="19" t="s">
        <v>35</v>
      </c>
      <c r="G26" s="16">
        <f t="shared" si="0"/>
        <v>23</v>
      </c>
      <c r="H26" t="b">
        <f t="shared" si="6"/>
        <v>0</v>
      </c>
    </row>
    <row r="27" spans="1:8" x14ac:dyDescent="0.35">
      <c r="A27" s="21">
        <f t="shared" si="1"/>
        <v>39</v>
      </c>
      <c r="B27" s="1">
        <f t="shared" si="2"/>
        <v>74.596360813149488</v>
      </c>
      <c r="C27" s="1">
        <f t="shared" si="3"/>
        <v>10.656622973307069</v>
      </c>
      <c r="D27" s="1">
        <f t="shared" si="4"/>
        <v>0.6566229733070692</v>
      </c>
      <c r="E27" s="16">
        <f t="shared" si="5"/>
        <v>4.5963608131494844</v>
      </c>
      <c r="F27" s="19" t="s">
        <v>25</v>
      </c>
      <c r="G27" s="16">
        <f t="shared" si="0"/>
        <v>23</v>
      </c>
      <c r="H27" t="b">
        <f t="shared" si="6"/>
        <v>0</v>
      </c>
    </row>
    <row r="28" spans="1:8" x14ac:dyDescent="0.35">
      <c r="A28" s="21">
        <v>40</v>
      </c>
      <c r="B28" s="1">
        <f t="shared" si="2"/>
        <v>75.201161226904972</v>
      </c>
      <c r="C28" s="1">
        <f t="shared" si="3"/>
        <v>10.743023032414996</v>
      </c>
      <c r="D28" s="1">
        <f t="shared" si="4"/>
        <v>0.74302303241499601</v>
      </c>
      <c r="E28" s="16">
        <f t="shared" si="5"/>
        <v>5.2011612269049721</v>
      </c>
      <c r="F28" s="18" t="s">
        <v>25</v>
      </c>
      <c r="G28" s="16">
        <f t="shared" ref="G28:G83" si="7">G27</f>
        <v>23</v>
      </c>
      <c r="H28" t="b">
        <f t="shared" si="6"/>
        <v>0</v>
      </c>
    </row>
    <row r="29" spans="1:8" x14ac:dyDescent="0.35">
      <c r="A29" s="21">
        <v>41</v>
      </c>
      <c r="B29" s="1">
        <f t="shared" si="2"/>
        <v>75.802783078948423</v>
      </c>
      <c r="C29" s="1">
        <f t="shared" si="3"/>
        <v>10.828969011278346</v>
      </c>
      <c r="D29" s="1">
        <f t="shared" si="4"/>
        <v>0.8289690112783461</v>
      </c>
      <c r="E29" s="16">
        <f t="shared" si="5"/>
        <v>5.8027830789484227</v>
      </c>
      <c r="F29" s="18" t="s">
        <v>26</v>
      </c>
      <c r="G29" s="16">
        <f t="shared" si="7"/>
        <v>23</v>
      </c>
      <c r="H29" t="b">
        <f t="shared" si="6"/>
        <v>0</v>
      </c>
    </row>
    <row r="30" spans="1:8" x14ac:dyDescent="0.35">
      <c r="A30" s="21">
        <v>42</v>
      </c>
      <c r="B30" s="1">
        <f t="shared" si="2"/>
        <v>76.401341974974912</v>
      </c>
      <c r="C30" s="1">
        <f t="shared" si="3"/>
        <v>10.914477424996416</v>
      </c>
      <c r="D30" s="1">
        <f t="shared" si="4"/>
        <v>0.91447742499641649</v>
      </c>
      <c r="E30" s="16">
        <f t="shared" si="5"/>
        <v>6.4013419749749154</v>
      </c>
      <c r="F30" s="18" t="s">
        <v>26</v>
      </c>
      <c r="G30" s="16">
        <f t="shared" si="7"/>
        <v>23</v>
      </c>
      <c r="H30" t="b">
        <f t="shared" si="6"/>
        <v>0</v>
      </c>
    </row>
    <row r="31" spans="1:8" x14ac:dyDescent="0.35">
      <c r="A31" s="21">
        <v>43</v>
      </c>
      <c r="B31" s="1">
        <f t="shared" si="2"/>
        <v>76.996946678376588</v>
      </c>
      <c r="C31" s="1">
        <f t="shared" si="3"/>
        <v>10.999563811196655</v>
      </c>
      <c r="D31" s="1">
        <f t="shared" si="4"/>
        <v>0.99956381119665494</v>
      </c>
      <c r="E31" s="16">
        <f t="shared" si="5"/>
        <v>6.9969466783765846</v>
      </c>
      <c r="F31" s="18" t="s">
        <v>51</v>
      </c>
      <c r="G31" s="16">
        <f t="shared" si="7"/>
        <v>23</v>
      </c>
      <c r="H31" t="b">
        <f t="shared" si="6"/>
        <v>0</v>
      </c>
    </row>
    <row r="32" spans="1:8" x14ac:dyDescent="0.35">
      <c r="A32" s="21">
        <v>44</v>
      </c>
      <c r="B32" s="1">
        <f t="shared" si="2"/>
        <v>77.589699664128815</v>
      </c>
      <c r="C32" s="1">
        <f t="shared" si="3"/>
        <v>11.084242809161259</v>
      </c>
      <c r="D32" s="1">
        <f t="shared" si="4"/>
        <v>8.4242809161258592E-2</v>
      </c>
      <c r="E32" s="16">
        <f t="shared" si="5"/>
        <v>0.58969966412881014</v>
      </c>
      <c r="F32" s="18" t="s">
        <v>27</v>
      </c>
      <c r="G32" s="16">
        <f t="shared" si="7"/>
        <v>23</v>
      </c>
      <c r="H32" t="b">
        <f t="shared" si="6"/>
        <v>0</v>
      </c>
    </row>
    <row r="33" spans="1:8" x14ac:dyDescent="0.35">
      <c r="A33" s="21">
        <v>45</v>
      </c>
      <c r="B33" s="1">
        <f t="shared" si="2"/>
        <v>78.179697616328099</v>
      </c>
      <c r="C33" s="1">
        <f t="shared" si="3"/>
        <v>11.168528230904014</v>
      </c>
      <c r="D33" s="1">
        <f t="shared" si="4"/>
        <v>0.16852823090401436</v>
      </c>
      <c r="E33" s="16">
        <f t="shared" si="5"/>
        <v>1.1796976163281006</v>
      </c>
      <c r="F33" s="18" t="s">
        <v>27</v>
      </c>
      <c r="G33" s="16">
        <f t="shared" si="7"/>
        <v>23</v>
      </c>
      <c r="H33" t="b">
        <f t="shared" si="6"/>
        <v>0</v>
      </c>
    </row>
    <row r="34" spans="1:8" x14ac:dyDescent="0.35">
      <c r="A34" s="21">
        <v>46</v>
      </c>
      <c r="B34" s="1">
        <f t="shared" si="2"/>
        <v>78.767031876233389</v>
      </c>
      <c r="C34" s="1">
        <f t="shared" si="3"/>
        <v>11.252433125176198</v>
      </c>
      <c r="D34" s="1">
        <f t="shared" si="4"/>
        <v>0.2524331251761982</v>
      </c>
      <c r="E34" s="16">
        <f t="shared" si="5"/>
        <v>1.7670318762333874</v>
      </c>
      <c r="F34" s="18" t="s">
        <v>28</v>
      </c>
      <c r="G34" s="16">
        <f t="shared" si="7"/>
        <v>23</v>
      </c>
      <c r="H34" t="b">
        <f t="shared" si="6"/>
        <v>0</v>
      </c>
    </row>
    <row r="35" spans="1:8" x14ac:dyDescent="0.35">
      <c r="A35" s="21">
        <v>47</v>
      </c>
      <c r="B35" s="1">
        <f t="shared" si="2"/>
        <v>79.351788846699691</v>
      </c>
      <c r="C35" s="1">
        <f t="shared" si="3"/>
        <v>11.335969835242812</v>
      </c>
      <c r="D35" s="1">
        <f t="shared" si="4"/>
        <v>0.33596983524281221</v>
      </c>
      <c r="E35" s="16">
        <f t="shared" si="5"/>
        <v>2.3517888466996855</v>
      </c>
      <c r="F35" s="18" t="s">
        <v>28</v>
      </c>
      <c r="G35" s="16">
        <f t="shared" si="7"/>
        <v>23</v>
      </c>
      <c r="H35" t="b">
        <f t="shared" si="6"/>
        <v>0</v>
      </c>
    </row>
    <row r="36" spans="1:8" x14ac:dyDescent="0.35">
      <c r="A36" s="21">
        <v>48</v>
      </c>
      <c r="B36" s="1">
        <f t="shared" si="2"/>
        <v>79.934050358081493</v>
      </c>
      <c r="C36" s="1">
        <f t="shared" si="3"/>
        <v>11.419150051154499</v>
      </c>
      <c r="D36" s="1">
        <f t="shared" si="4"/>
        <v>0.41915005115449944</v>
      </c>
      <c r="E36" s="16">
        <f t="shared" si="5"/>
        <v>2.9340503580814961</v>
      </c>
      <c r="F36" s="18" t="s">
        <v>29</v>
      </c>
      <c r="G36" s="16">
        <f t="shared" si="7"/>
        <v>23</v>
      </c>
      <c r="H36" t="b">
        <f t="shared" si="6"/>
        <v>0</v>
      </c>
    </row>
    <row r="37" spans="1:8" x14ac:dyDescent="0.35">
      <c r="A37" s="21">
        <v>49</v>
      </c>
      <c r="B37" s="1">
        <f t="shared" si="2"/>
        <v>80.513893999999993</v>
      </c>
      <c r="C37" s="1">
        <f t="shared" si="3"/>
        <v>11.501984857142856</v>
      </c>
      <c r="D37" s="1">
        <f t="shared" si="4"/>
        <v>0.50198485714285646</v>
      </c>
      <c r="E37" s="16">
        <f t="shared" si="5"/>
        <v>3.5138939999999952</v>
      </c>
      <c r="F37" s="18" t="s">
        <v>30</v>
      </c>
      <c r="G37" s="16">
        <f t="shared" si="7"/>
        <v>23</v>
      </c>
      <c r="H37" t="b">
        <f t="shared" si="6"/>
        <v>0</v>
      </c>
    </row>
    <row r="38" spans="1:8" x14ac:dyDescent="0.35">
      <c r="A38" s="21">
        <v>50</v>
      </c>
      <c r="B38" s="1">
        <f t="shared" si="2"/>
        <v>81.09139342278759</v>
      </c>
      <c r="C38" s="1">
        <f t="shared" si="3"/>
        <v>11.584484774683942</v>
      </c>
      <c r="D38" s="1">
        <f t="shared" si="4"/>
        <v>0.58448477468394167</v>
      </c>
      <c r="E38" s="16">
        <f t="shared" si="5"/>
        <v>4.0913934227875917</v>
      </c>
      <c r="F38" s="18" t="s">
        <v>30</v>
      </c>
      <c r="G38" s="16">
        <f t="shared" si="7"/>
        <v>23</v>
      </c>
      <c r="H38" t="b">
        <f t="shared" si="6"/>
        <v>0</v>
      </c>
    </row>
    <row r="39" spans="1:8" x14ac:dyDescent="0.35">
      <c r="A39" s="21">
        <v>51</v>
      </c>
      <c r="B39" s="1">
        <f t="shared" si="2"/>
        <v>81.666618611929522</v>
      </c>
      <c r="C39" s="1">
        <f t="shared" si="3"/>
        <v>11.666659801704217</v>
      </c>
      <c r="D39" s="1">
        <f t="shared" si="4"/>
        <v>0.6666598017042169</v>
      </c>
      <c r="E39" s="16">
        <f t="shared" si="5"/>
        <v>4.6666186119295183</v>
      </c>
      <c r="F39" s="18" t="s">
        <v>31</v>
      </c>
      <c r="G39" s="16">
        <f t="shared" si="7"/>
        <v>23</v>
      </c>
      <c r="H39" t="b">
        <f t="shared" si="6"/>
        <v>0</v>
      </c>
    </row>
    <row r="40" spans="1:8" x14ac:dyDescent="0.35">
      <c r="A40" s="21">
        <v>52</v>
      </c>
      <c r="B40" s="1">
        <f t="shared" si="2"/>
        <v>82.23963613840175</v>
      </c>
      <c r="C40" s="1">
        <f t="shared" si="3"/>
        <v>11.748519448343107</v>
      </c>
      <c r="D40" s="1">
        <f t="shared" si="4"/>
        <v>0.74851944834310657</v>
      </c>
      <c r="E40" s="16">
        <f t="shared" si="5"/>
        <v>5.239636138401746</v>
      </c>
      <c r="F40" s="18" t="s">
        <v>31</v>
      </c>
      <c r="G40" s="16">
        <f t="shared" si="7"/>
        <v>23</v>
      </c>
      <c r="H40" t="b">
        <f t="shared" si="6"/>
        <v>0</v>
      </c>
    </row>
    <row r="41" spans="1:8" x14ac:dyDescent="0.35">
      <c r="A41" s="21">
        <v>53</v>
      </c>
      <c r="B41" s="1">
        <f t="shared" si="2"/>
        <v>82.810509387442764</v>
      </c>
      <c r="C41" s="1">
        <f t="shared" si="3"/>
        <v>11.830072769634681</v>
      </c>
      <c r="D41" s="1">
        <f t="shared" si="4"/>
        <v>0.8300727696346808</v>
      </c>
      <c r="E41" s="16">
        <f t="shared" si="5"/>
        <v>5.8105093874427656</v>
      </c>
      <c r="F41" s="18" t="s">
        <v>32</v>
      </c>
      <c r="G41" s="16">
        <f t="shared" si="7"/>
        <v>23</v>
      </c>
      <c r="H41" t="b">
        <f t="shared" si="6"/>
        <v>0</v>
      </c>
    </row>
    <row r="42" spans="1:8" x14ac:dyDescent="0.35">
      <c r="A42" s="21">
        <v>54</v>
      </c>
      <c r="B42" s="1">
        <f t="shared" si="2"/>
        <v>83.379298767987848</v>
      </c>
      <c r="C42" s="1">
        <f t="shared" si="3"/>
        <v>11.911328395426835</v>
      </c>
      <c r="D42" s="1">
        <f t="shared" si="4"/>
        <v>0.91132839542683541</v>
      </c>
      <c r="E42" s="16">
        <f t="shared" si="5"/>
        <v>6.3792987679878479</v>
      </c>
      <c r="F42" s="18" t="s">
        <v>32</v>
      </c>
      <c r="G42" s="16">
        <f t="shared" si="7"/>
        <v>23</v>
      </c>
      <c r="H42" t="b">
        <f t="shared" si="6"/>
        <v>0</v>
      </c>
    </row>
    <row r="43" spans="1:8" x14ac:dyDescent="0.35">
      <c r="A43" s="21">
        <v>55</v>
      </c>
      <c r="B43" s="1">
        <f t="shared" si="2"/>
        <v>83.946061904726577</v>
      </c>
      <c r="C43" s="1">
        <f t="shared" si="3"/>
        <v>11.992294557818083</v>
      </c>
      <c r="D43" s="1">
        <f t="shared" si="4"/>
        <v>0.99229455781808262</v>
      </c>
      <c r="E43" s="16">
        <f t="shared" si="5"/>
        <v>6.9460619047265784</v>
      </c>
      <c r="F43" s="18" t="s">
        <v>38</v>
      </c>
      <c r="G43" s="16">
        <f t="shared" si="7"/>
        <v>23</v>
      </c>
      <c r="H43" t="b">
        <f>IF(AND(G43=A43),F43)</f>
        <v>0</v>
      </c>
    </row>
    <row r="44" spans="1:8" x14ac:dyDescent="0.35">
      <c r="A44" s="21">
        <v>56</v>
      </c>
      <c r="B44" s="1">
        <f t="shared" si="2"/>
        <v>84.510853814513951</v>
      </c>
      <c r="C44" s="1">
        <f t="shared" si="3"/>
        <v>12.072979116359136</v>
      </c>
      <c r="D44" s="1">
        <f t="shared" si="4"/>
        <v>7.2979116359135787E-2</v>
      </c>
      <c r="E44" s="16">
        <f t="shared" si="5"/>
        <v>0.51085381451395051</v>
      </c>
      <c r="F44" s="18" t="s">
        <v>49</v>
      </c>
      <c r="G44" s="16">
        <f t="shared" si="7"/>
        <v>23</v>
      </c>
      <c r="H44" t="b">
        <f t="shared" ref="H44:H66" si="8">IF(AND(G44=A44),F44)</f>
        <v>0</v>
      </c>
    </row>
    <row r="45" spans="1:8" x14ac:dyDescent="0.35">
      <c r="A45" s="21">
        <v>57</v>
      </c>
      <c r="B45" s="1">
        <f t="shared" si="2"/>
        <v>85.073727068665434</v>
      </c>
      <c r="C45" s="1">
        <f t="shared" si="3"/>
        <v>12.153389581237919</v>
      </c>
      <c r="D45" s="1">
        <f t="shared" si="4"/>
        <v>0.1533895812379189</v>
      </c>
      <c r="E45" s="16">
        <f t="shared" si="5"/>
        <v>1.0737270686654323</v>
      </c>
      <c r="F45" s="18" t="s">
        <v>49</v>
      </c>
      <c r="G45" s="16">
        <f t="shared" si="7"/>
        <v>23</v>
      </c>
      <c r="H45" t="b">
        <f t="shared" si="8"/>
        <v>0</v>
      </c>
    </row>
    <row r="46" spans="1:8" x14ac:dyDescent="0.35">
      <c r="A46" s="21">
        <v>58</v>
      </c>
      <c r="B46" s="1">
        <f t="shared" si="2"/>
        <v>85.634731942492451</v>
      </c>
      <c r="C46" s="1">
        <f t="shared" si="3"/>
        <v>12.233533134641778</v>
      </c>
      <c r="D46" s="1">
        <f t="shared" si="4"/>
        <v>0.23353313464177816</v>
      </c>
      <c r="E46" s="16">
        <f t="shared" si="5"/>
        <v>1.6347319424924471</v>
      </c>
      <c r="F46" s="18" t="s">
        <v>50</v>
      </c>
      <c r="G46" s="16">
        <f t="shared" si="7"/>
        <v>23</v>
      </c>
      <c r="H46" t="b">
        <f t="shared" si="8"/>
        <v>0</v>
      </c>
    </row>
    <row r="47" spans="1:8" x14ac:dyDescent="0.35">
      <c r="A47" s="21">
        <v>59</v>
      </c>
      <c r="B47" s="1">
        <f t="shared" si="2"/>
        <v>86.193916553283259</v>
      </c>
      <c r="C47" s="1">
        <f t="shared" si="3"/>
        <v>12.313416650469037</v>
      </c>
      <c r="D47" s="1">
        <f t="shared" si="4"/>
        <v>0.31341665046903699</v>
      </c>
      <c r="E47" s="16">
        <f t="shared" si="5"/>
        <v>2.193916553283259</v>
      </c>
      <c r="F47" s="18" t="s">
        <v>50</v>
      </c>
      <c r="G47" s="16">
        <f t="shared" si="7"/>
        <v>23</v>
      </c>
      <c r="H47" t="b">
        <f t="shared" si="8"/>
        <v>0</v>
      </c>
    </row>
    <row r="48" spans="1:8" x14ac:dyDescent="0.35">
      <c r="A48" s="21">
        <v>60</v>
      </c>
      <c r="B48" s="1">
        <f t="shared" si="2"/>
        <v>86.751326987802244</v>
      </c>
      <c r="C48" s="1">
        <f t="shared" si="3"/>
        <v>12.393046712543178</v>
      </c>
      <c r="D48" s="1">
        <f t="shared" si="4"/>
        <v>0.39304671254317824</v>
      </c>
      <c r="E48" s="16">
        <f t="shared" si="5"/>
        <v>2.7513269878022477</v>
      </c>
      <c r="F48" s="18" t="s">
        <v>52</v>
      </c>
      <c r="G48" s="16">
        <f t="shared" si="7"/>
        <v>23</v>
      </c>
      <c r="H48" t="b">
        <f t="shared" si="8"/>
        <v>0</v>
      </c>
    </row>
    <row r="49" spans="1:8" x14ac:dyDescent="0.35">
      <c r="A49" s="21">
        <v>61</v>
      </c>
      <c r="B49" s="1">
        <f t="shared" si="2"/>
        <v>87.307007420264412</v>
      </c>
      <c r="C49" s="1">
        <f t="shared" si="3"/>
        <v>12.472429631466344</v>
      </c>
      <c r="D49" s="1">
        <f t="shared" si="4"/>
        <v>0.47242963146634409</v>
      </c>
      <c r="E49" s="16">
        <f t="shared" si="5"/>
        <v>3.3070074202644086</v>
      </c>
      <c r="F49" s="18" t="s">
        <v>52</v>
      </c>
      <c r="G49" s="16">
        <f t="shared" si="7"/>
        <v>23</v>
      </c>
      <c r="H49" t="b">
        <f t="shared" si="8"/>
        <v>0</v>
      </c>
    </row>
    <row r="50" spans="1:8" x14ac:dyDescent="0.35">
      <c r="A50" s="21">
        <v>62</v>
      </c>
      <c r="B50" s="1">
        <f t="shared" si="2"/>
        <v>87.861000221640879</v>
      </c>
      <c r="C50" s="1">
        <f t="shared" si="3"/>
        <v>12.551571460234412</v>
      </c>
      <c r="D50" s="1">
        <f t="shared" si="4"/>
        <v>0.5515714602344115</v>
      </c>
      <c r="E50" s="16">
        <f t="shared" si="5"/>
        <v>3.8610002216408805</v>
      </c>
      <c r="F50" s="18" t="s">
        <v>53</v>
      </c>
      <c r="G50" s="16">
        <f t="shared" si="7"/>
        <v>23</v>
      </c>
      <c r="H50" t="b">
        <f t="shared" si="8"/>
        <v>0</v>
      </c>
    </row>
    <row r="51" spans="1:8" x14ac:dyDescent="0.35">
      <c r="A51" s="21">
        <v>63</v>
      </c>
      <c r="B51" s="1">
        <f t="shared" si="2"/>
        <v>88.413346061061191</v>
      </c>
      <c r="C51" s="1">
        <f t="shared" si="3"/>
        <v>12.630478008723028</v>
      </c>
      <c r="D51" s="1">
        <f t="shared" si="4"/>
        <v>0.63047800872302773</v>
      </c>
      <c r="E51" s="16">
        <f t="shared" si="5"/>
        <v>4.4133460610611941</v>
      </c>
      <c r="F51" s="18" t="s">
        <v>53</v>
      </c>
      <c r="G51" s="16">
        <f t="shared" si="7"/>
        <v>23</v>
      </c>
      <c r="H51" t="b">
        <f t="shared" si="8"/>
        <v>0</v>
      </c>
    </row>
    <row r="52" spans="1:8" x14ac:dyDescent="0.35">
      <c r="A52" s="21">
        <v>64</v>
      </c>
      <c r="B52" s="1">
        <f t="shared" si="2"/>
        <v>88.964084</v>
      </c>
      <c r="C52" s="1">
        <f t="shared" si="3"/>
        <v>12.709154857142858</v>
      </c>
      <c r="D52" s="1">
        <f t="shared" si="4"/>
        <v>0.70915485714285786</v>
      </c>
      <c r="E52" s="16">
        <f t="shared" si="5"/>
        <v>4.964084000000005</v>
      </c>
      <c r="F52" s="18" t="s">
        <v>33</v>
      </c>
      <c r="G52" s="16">
        <f t="shared" si="7"/>
        <v>23</v>
      </c>
      <c r="H52" t="b">
        <f t="shared" si="8"/>
        <v>0</v>
      </c>
    </row>
    <row r="53" spans="1:8" x14ac:dyDescent="0.35">
      <c r="A53" s="21">
        <v>65</v>
      </c>
      <c r="B53" s="1">
        <f t="shared" si="2"/>
        <v>89.513251579865894</v>
      </c>
      <c r="C53" s="1">
        <f t="shared" si="3"/>
        <v>12.787607368552271</v>
      </c>
      <c r="D53" s="1">
        <f t="shared" si="4"/>
        <v>0.78760736855227087</v>
      </c>
      <c r="E53" s="16">
        <f t="shared" si="5"/>
        <v>5.5132515798658961</v>
      </c>
      <c r="F53" s="18" t="s">
        <v>48</v>
      </c>
      <c r="G53" s="16">
        <f t="shared" si="7"/>
        <v>23</v>
      </c>
      <c r="H53" t="b">
        <f t="shared" si="8"/>
        <v>0</v>
      </c>
    </row>
    <row r="54" spans="1:8" x14ac:dyDescent="0.35">
      <c r="A54" s="21">
        <v>66</v>
      </c>
      <c r="B54" s="1">
        <f t="shared" si="2"/>
        <v>90.060884903548555</v>
      </c>
      <c r="C54" s="1">
        <f t="shared" si="3"/>
        <v>12.865840700506936</v>
      </c>
      <c r="D54" s="1">
        <f t="shared" si="4"/>
        <v>0.8658407005069364</v>
      </c>
      <c r="E54" s="16">
        <f t="shared" si="5"/>
        <v>6.0608849035485548</v>
      </c>
      <c r="F54" s="18" t="s">
        <v>48</v>
      </c>
      <c r="G54" s="16">
        <f t="shared" si="7"/>
        <v>23</v>
      </c>
      <c r="H54" t="b">
        <f t="shared" si="8"/>
        <v>0</v>
      </c>
    </row>
    <row r="55" spans="1:8" x14ac:dyDescent="0.35">
      <c r="A55" s="21">
        <v>67</v>
      </c>
      <c r="B55" s="1">
        <f t="shared" si="2"/>
        <v>90.607018711426008</v>
      </c>
      <c r="C55" s="1">
        <f t="shared" si="3"/>
        <v>12.943859815918001</v>
      </c>
      <c r="D55" s="1">
        <f t="shared" si="4"/>
        <v>0.94385981591800139</v>
      </c>
      <c r="E55" s="16">
        <f t="shared" si="5"/>
        <v>6.6070187114260097</v>
      </c>
      <c r="F55" s="18" t="s">
        <v>39</v>
      </c>
      <c r="G55" s="16">
        <f t="shared" si="7"/>
        <v>23</v>
      </c>
      <c r="H55" t="b">
        <f t="shared" si="8"/>
        <v>0</v>
      </c>
    </row>
    <row r="56" spans="1:8" x14ac:dyDescent="0.35">
      <c r="A56" s="21">
        <v>68</v>
      </c>
      <c r="B56" s="1">
        <f t="shared" si="2"/>
        <v>91.151686452285105</v>
      </c>
      <c r="C56" s="1">
        <f t="shared" si="3"/>
        <v>13.021669493183586</v>
      </c>
      <c r="D56" s="1">
        <f t="shared" si="4"/>
        <v>2.1669493183585686E-2</v>
      </c>
      <c r="E56" s="16">
        <f t="shared" si="5"/>
        <v>0.1516864522850998</v>
      </c>
      <c r="F56" s="18" t="s">
        <v>39</v>
      </c>
      <c r="G56" s="16">
        <f t="shared" si="7"/>
        <v>23</v>
      </c>
      <c r="H56" t="b">
        <f t="shared" si="8"/>
        <v>0</v>
      </c>
    </row>
    <row r="57" spans="1:8" x14ac:dyDescent="0.35">
      <c r="A57" s="21">
        <v>69</v>
      </c>
      <c r="B57" s="1">
        <f t="shared" si="2"/>
        <v>91.694920349565081</v>
      </c>
      <c r="C57" s="1">
        <f t="shared" si="3"/>
        <v>13.099274335652154</v>
      </c>
      <c r="D57" s="1">
        <f t="shared" si="4"/>
        <v>9.9274335652154377E-2</v>
      </c>
      <c r="E57" s="16">
        <f t="shared" si="5"/>
        <v>0.69492034956508064</v>
      </c>
      <c r="F57" s="18" t="s">
        <v>54</v>
      </c>
      <c r="G57" s="16">
        <f t="shared" si="7"/>
        <v>23</v>
      </c>
      <c r="H57" t="b">
        <f t="shared" si="8"/>
        <v>0</v>
      </c>
    </row>
    <row r="58" spans="1:8" x14ac:dyDescent="0.35">
      <c r="A58" s="21">
        <v>70</v>
      </c>
      <c r="B58" s="1">
        <f t="shared" si="2"/>
        <v>92.236751463296059</v>
      </c>
      <c r="C58" s="1">
        <f t="shared" si="3"/>
        <v>13.176678780470866</v>
      </c>
      <c r="D58" s="1">
        <f t="shared" si="4"/>
        <v>0.1766787804708656</v>
      </c>
      <c r="E58" s="16">
        <f t="shared" si="5"/>
        <v>1.2367514632960592</v>
      </c>
      <c r="F58" s="18" t="s">
        <v>54</v>
      </c>
      <c r="G58" s="16">
        <f t="shared" si="7"/>
        <v>23</v>
      </c>
      <c r="H58" t="b">
        <f t="shared" si="8"/>
        <v>0</v>
      </c>
    </row>
    <row r="59" spans="1:8" x14ac:dyDescent="0.35">
      <c r="A59" s="21">
        <v>71</v>
      </c>
      <c r="B59" s="1">
        <f t="shared" si="2"/>
        <v>92.777209748069183</v>
      </c>
      <c r="C59" s="1">
        <f t="shared" si="3"/>
        <v>13.253887106867026</v>
      </c>
      <c r="D59" s="1">
        <f t="shared" si="4"/>
        <v>0.25388710686702609</v>
      </c>
      <c r="E59" s="16">
        <f t="shared" si="5"/>
        <v>1.7772097480691826</v>
      </c>
      <c r="F59" s="18" t="s">
        <v>55</v>
      </c>
      <c r="G59" s="16">
        <f t="shared" si="7"/>
        <v>23</v>
      </c>
      <c r="H59" t="b">
        <f t="shared" si="8"/>
        <v>0</v>
      </c>
    </row>
    <row r="60" spans="1:8" x14ac:dyDescent="0.35">
      <c r="A60" s="21">
        <v>72</v>
      </c>
      <c r="B60" s="1">
        <f t="shared" si="2"/>
        <v>93.31632410734511</v>
      </c>
      <c r="C60" s="1">
        <f t="shared" si="3"/>
        <v>13.330903443906445</v>
      </c>
      <c r="D60" s="1">
        <f t="shared" si="4"/>
        <v>0.3309034439064451</v>
      </c>
      <c r="E60" s="16">
        <f t="shared" si="5"/>
        <v>2.3163241073451157</v>
      </c>
      <c r="F60" s="18" t="s">
        <v>55</v>
      </c>
      <c r="G60" s="16">
        <f t="shared" si="7"/>
        <v>23</v>
      </c>
      <c r="H60" t="b">
        <f t="shared" si="8"/>
        <v>0</v>
      </c>
    </row>
    <row r="61" spans="1:8" x14ac:dyDescent="0.35">
      <c r="A61" s="21">
        <v>73</v>
      </c>
      <c r="B61" s="1">
        <f t="shared" si="2"/>
        <v>93.854122444379371</v>
      </c>
      <c r="C61" s="1">
        <f t="shared" si="3"/>
        <v>13.407731777768481</v>
      </c>
      <c r="D61" s="1">
        <f t="shared" si="4"/>
        <v>0.4077317777684808</v>
      </c>
      <c r="E61" s="16">
        <f t="shared" si="5"/>
        <v>2.8541224443793656</v>
      </c>
      <c r="F61" s="18" t="s">
        <v>56</v>
      </c>
      <c r="G61" s="16">
        <f t="shared" si="7"/>
        <v>23</v>
      </c>
      <c r="H61" t="b">
        <f t="shared" si="8"/>
        <v>0</v>
      </c>
    </row>
    <row r="62" spans="1:8" x14ac:dyDescent="0.35">
      <c r="A62" s="21">
        <v>74</v>
      </c>
      <c r="B62" s="1">
        <f t="shared" si="2"/>
        <v>94.390631710019036</v>
      </c>
      <c r="C62" s="1">
        <f t="shared" si="3"/>
        <v>13.484375958574148</v>
      </c>
      <c r="D62" s="1">
        <f t="shared" si="4"/>
        <v>0.48437595857414806</v>
      </c>
      <c r="E62" s="16">
        <f t="shared" si="5"/>
        <v>3.3906317100190364</v>
      </c>
      <c r="F62" s="18" t="s">
        <v>56</v>
      </c>
      <c r="G62" s="16">
        <f t="shared" si="7"/>
        <v>23</v>
      </c>
      <c r="H62" t="b">
        <f t="shared" si="8"/>
        <v>0</v>
      </c>
    </row>
    <row r="63" spans="1:8" x14ac:dyDescent="0.35">
      <c r="A63" s="21">
        <v>75</v>
      </c>
      <c r="B63" s="1">
        <f t="shared" si="2"/>
        <v>94.925877947601876</v>
      </c>
      <c r="C63" s="1">
        <f t="shared" si="3"/>
        <v>13.560839706800268</v>
      </c>
      <c r="D63" s="1">
        <f t="shared" si="4"/>
        <v>0.56083970680026773</v>
      </c>
      <c r="E63" s="16">
        <f t="shared" si="5"/>
        <v>3.9258779476018741</v>
      </c>
      <c r="F63" s="18" t="s">
        <v>57</v>
      </c>
      <c r="G63" s="16">
        <f t="shared" si="7"/>
        <v>23</v>
      </c>
      <c r="H63" t="b">
        <f t="shared" si="8"/>
        <v>0</v>
      </c>
    </row>
    <row r="64" spans="1:8" x14ac:dyDescent="0.35">
      <c r="A64" s="21">
        <v>76</v>
      </c>
      <c r="B64" s="1">
        <f t="shared" si="2"/>
        <v>95.459886335170552</v>
      </c>
      <c r="C64" s="1">
        <f t="shared" si="3"/>
        <v>13.637126619310079</v>
      </c>
      <c r="D64" s="1">
        <f t="shared" si="4"/>
        <v>0.63712661931007908</v>
      </c>
      <c r="E64" s="16">
        <f t="shared" si="5"/>
        <v>4.4598863351705536</v>
      </c>
      <c r="F64" s="18" t="s">
        <v>57</v>
      </c>
      <c r="G64" s="16">
        <f t="shared" si="7"/>
        <v>23</v>
      </c>
      <c r="H64" t="b">
        <f t="shared" si="8"/>
        <v>0</v>
      </c>
    </row>
    <row r="65" spans="1:17" x14ac:dyDescent="0.35">
      <c r="A65" s="21">
        <v>77</v>
      </c>
      <c r="B65" s="1">
        <f t="shared" si="2"/>
        <v>95.992681225194957</v>
      </c>
      <c r="C65" s="1">
        <f t="shared" si="3"/>
        <v>13.713240175027851</v>
      </c>
      <c r="D65" s="1">
        <f t="shared" si="4"/>
        <v>0.71324017502785075</v>
      </c>
      <c r="E65" s="16">
        <f t="shared" si="5"/>
        <v>4.9926812251949553</v>
      </c>
      <c r="F65" s="18" t="s">
        <v>58</v>
      </c>
      <c r="G65" s="16">
        <f t="shared" si="7"/>
        <v>23</v>
      </c>
      <c r="H65" t="b">
        <f t="shared" si="8"/>
        <v>0</v>
      </c>
    </row>
    <row r="66" spans="1:17" x14ac:dyDescent="0.35">
      <c r="A66" s="21">
        <v>78</v>
      </c>
      <c r="B66" s="1">
        <f t="shared" si="2"/>
        <v>96.524286181980415</v>
      </c>
      <c r="C66" s="1">
        <f t="shared" si="3"/>
        <v>13.789183740282917</v>
      </c>
      <c r="D66" s="1">
        <f t="shared" si="4"/>
        <v>0.78918374028291716</v>
      </c>
      <c r="E66" s="16">
        <f t="shared" si="5"/>
        <v>5.5242861819804201</v>
      </c>
      <c r="F66" s="18" t="s">
        <v>36</v>
      </c>
      <c r="G66" s="16">
        <f t="shared" si="7"/>
        <v>23</v>
      </c>
      <c r="H66" t="b">
        <f t="shared" si="8"/>
        <v>0</v>
      </c>
    </row>
    <row r="67" spans="1:17" x14ac:dyDescent="0.35">
      <c r="A67" s="21">
        <v>79</v>
      </c>
      <c r="B67" s="1">
        <f t="shared" si="2"/>
        <v>97.054724016924325</v>
      </c>
      <c r="C67" s="1">
        <f t="shared" si="3"/>
        <v>13.864960573846332</v>
      </c>
      <c r="D67" s="1">
        <f t="shared" si="4"/>
        <v>0.86496057384633218</v>
      </c>
      <c r="E67" s="16">
        <f t="shared" si="5"/>
        <v>6.0547240169243253</v>
      </c>
      <c r="F67" s="18" t="s">
        <v>36</v>
      </c>
      <c r="G67" s="16">
        <f t="shared" si="7"/>
        <v>23</v>
      </c>
      <c r="H67" t="b">
        <f>IF(AND(G67=A67),F67)</f>
        <v>0</v>
      </c>
    </row>
    <row r="68" spans="1:17" x14ac:dyDescent="0.35">
      <c r="A68" s="21">
        <v>80</v>
      </c>
      <c r="B68" s="1">
        <f t="shared" ref="B68:B83" si="9">40.9041+(3.21585*A68^0.5)+(0.348956*A68)</f>
        <v>97.584016821770803</v>
      </c>
      <c r="C68" s="1">
        <f t="shared" ref="C68:C83" si="10">B68/7</f>
        <v>13.940573831681544</v>
      </c>
      <c r="D68" s="1">
        <f t="shared" ref="D68:D83" si="11">C68-ROUNDDOWN(C68,0)</f>
        <v>0.94057383168154374</v>
      </c>
      <c r="E68" s="16">
        <f t="shared" ref="E68:E83" si="12">D68*7</f>
        <v>6.5840168217708062</v>
      </c>
      <c r="F68" s="18" t="s">
        <v>43</v>
      </c>
      <c r="G68" s="16">
        <f t="shared" si="7"/>
        <v>23</v>
      </c>
      <c r="H68" t="b">
        <f>IF(AND(G68=A68),F68)</f>
        <v>0</v>
      </c>
    </row>
    <row r="69" spans="1:17" x14ac:dyDescent="0.35">
      <c r="A69" s="21">
        <v>81</v>
      </c>
      <c r="B69" s="1">
        <f t="shared" si="9"/>
        <v>98.112185999999994</v>
      </c>
      <c r="C69" s="1">
        <f t="shared" si="10"/>
        <v>14.01602657142857</v>
      </c>
      <c r="D69" s="1">
        <f t="shared" si="11"/>
        <v>1.6026571428570335E-2</v>
      </c>
      <c r="E69" s="16">
        <f t="shared" si="12"/>
        <v>0.11218599999999235</v>
      </c>
      <c r="F69" s="18" t="s">
        <v>40</v>
      </c>
      <c r="G69" s="16">
        <f t="shared" si="7"/>
        <v>23</v>
      </c>
      <c r="H69" t="b">
        <f t="shared" ref="H69:H83" si="13">IF(AND(G69=A69),F69)</f>
        <v>0</v>
      </c>
    </row>
    <row r="70" spans="1:17" x14ac:dyDescent="0.35">
      <c r="A70" s="21">
        <v>82</v>
      </c>
      <c r="B70" s="1">
        <f t="shared" si="9"/>
        <v>98.639252296479214</v>
      </c>
      <c r="C70" s="1">
        <f t="shared" si="10"/>
        <v>14.091321756639887</v>
      </c>
      <c r="D70" s="1">
        <f t="shared" si="11"/>
        <v>9.1321756639887397E-2</v>
      </c>
      <c r="E70" s="16">
        <f t="shared" si="12"/>
        <v>0.63925229647921178</v>
      </c>
      <c r="F70" s="18" t="s">
        <v>34</v>
      </c>
      <c r="G70" s="16">
        <f t="shared" si="7"/>
        <v>23</v>
      </c>
      <c r="H70" t="b">
        <f t="shared" si="13"/>
        <v>0</v>
      </c>
    </row>
    <row r="71" spans="1:17" x14ac:dyDescent="0.35">
      <c r="A71" s="21">
        <v>83</v>
      </c>
      <c r="B71" s="1">
        <f t="shared" si="9"/>
        <v>99.165235825491195</v>
      </c>
      <c r="C71" s="1">
        <f t="shared" si="10"/>
        <v>14.166462260784456</v>
      </c>
      <c r="D71" s="1">
        <f t="shared" si="11"/>
        <v>0.16646226078445636</v>
      </c>
      <c r="E71" s="16">
        <f t="shared" si="12"/>
        <v>1.1652358254911945</v>
      </c>
      <c r="F71" s="18" t="s">
        <v>34</v>
      </c>
      <c r="G71" s="16">
        <f t="shared" si="7"/>
        <v>23</v>
      </c>
      <c r="H71" t="b">
        <f t="shared" si="13"/>
        <v>0</v>
      </c>
    </row>
    <row r="72" spans="1:17" x14ac:dyDescent="0.35">
      <c r="A72" s="21">
        <v>84</v>
      </c>
      <c r="B72" s="1">
        <f t="shared" si="9"/>
        <v>99.690156097247481</v>
      </c>
      <c r="C72" s="1">
        <f t="shared" si="10"/>
        <v>14.241450871035354</v>
      </c>
      <c r="D72" s="1">
        <f t="shared" si="11"/>
        <v>0.24145087103535445</v>
      </c>
      <c r="E72" s="16">
        <f t="shared" si="12"/>
        <v>1.6901560972474812</v>
      </c>
      <c r="F72" s="18" t="s">
        <v>59</v>
      </c>
      <c r="G72" s="16">
        <f t="shared" si="7"/>
        <v>23</v>
      </c>
      <c r="H72" t="b">
        <f t="shared" si="13"/>
        <v>0</v>
      </c>
    </row>
    <row r="73" spans="1:17" x14ac:dyDescent="0.35">
      <c r="A73" s="21">
        <v>85</v>
      </c>
      <c r="B73" s="1">
        <f t="shared" si="9"/>
        <v>100.21403204298534</v>
      </c>
      <c r="C73" s="1">
        <f t="shared" si="10"/>
        <v>14.316290291855049</v>
      </c>
      <c r="D73" s="1">
        <f t="shared" si="11"/>
        <v>0.31629029185504898</v>
      </c>
      <c r="E73" s="16">
        <f t="shared" si="12"/>
        <v>2.2140320429853428</v>
      </c>
      <c r="F73" s="18" t="s">
        <v>59</v>
      </c>
      <c r="G73" s="16">
        <f t="shared" si="7"/>
        <v>23</v>
      </c>
      <c r="H73" t="b">
        <f t="shared" si="13"/>
        <v>0</v>
      </c>
    </row>
    <row r="74" spans="1:17" x14ac:dyDescent="0.35">
      <c r="A74" s="21">
        <v>86</v>
      </c>
      <c r="B74" s="1">
        <f t="shared" si="9"/>
        <v>100.73688203873986</v>
      </c>
      <c r="C74" s="1">
        <f t="shared" si="10"/>
        <v>14.39098314839141</v>
      </c>
      <c r="D74" s="1">
        <f t="shared" si="11"/>
        <v>0.39098314839140969</v>
      </c>
      <c r="E74" s="16">
        <f t="shared" si="12"/>
        <v>2.7368820387398678</v>
      </c>
      <c r="F74" s="18" t="s">
        <v>60</v>
      </c>
      <c r="G74" s="16">
        <f t="shared" si="7"/>
        <v>23</v>
      </c>
      <c r="H74" t="b">
        <f t="shared" si="13"/>
        <v>0</v>
      </c>
    </row>
    <row r="75" spans="1:17" x14ac:dyDescent="0.35">
      <c r="A75" s="21">
        <v>87</v>
      </c>
      <c r="B75" s="1">
        <f t="shared" si="9"/>
        <v>101.25872392787566</v>
      </c>
      <c r="C75" s="1">
        <f t="shared" si="10"/>
        <v>14.465531989696524</v>
      </c>
      <c r="D75" s="1">
        <f t="shared" si="11"/>
        <v>0.46553198969652421</v>
      </c>
      <c r="E75" s="16">
        <f t="shared" si="12"/>
        <v>3.2587239278756694</v>
      </c>
      <c r="F75" s="18" t="s">
        <v>60</v>
      </c>
      <c r="G75" s="16">
        <f t="shared" si="7"/>
        <v>23</v>
      </c>
      <c r="H75" t="b">
        <f t="shared" si="13"/>
        <v>0</v>
      </c>
    </row>
    <row r="76" spans="1:17" x14ac:dyDescent="0.35">
      <c r="A76" s="21">
        <v>88</v>
      </c>
      <c r="B76" s="1">
        <f t="shared" si="9"/>
        <v>101.77957504245636</v>
      </c>
      <c r="C76" s="1">
        <f t="shared" si="10"/>
        <v>14.539939291779479</v>
      </c>
      <c r="D76" s="1">
        <f t="shared" si="11"/>
        <v>0.53993929177947919</v>
      </c>
      <c r="E76" s="16">
        <f t="shared" si="12"/>
        <v>3.7795750424563543</v>
      </c>
      <c r="F76" s="18" t="s">
        <v>61</v>
      </c>
      <c r="G76" s="16">
        <f t="shared" si="7"/>
        <v>23</v>
      </c>
      <c r="H76" t="b">
        <f t="shared" si="13"/>
        <v>0</v>
      </c>
    </row>
    <row r="77" spans="1:17" x14ac:dyDescent="0.35">
      <c r="A77" s="21">
        <v>89</v>
      </c>
      <c r="B77" s="1">
        <f t="shared" si="9"/>
        <v>102.29945222352423</v>
      </c>
      <c r="C77" s="1">
        <f t="shared" si="10"/>
        <v>14.614207460503462</v>
      </c>
      <c r="D77" s="1">
        <f t="shared" si="11"/>
        <v>0.61420746050346153</v>
      </c>
      <c r="E77" s="16">
        <f t="shared" si="12"/>
        <v>4.2994522235242307</v>
      </c>
      <c r="F77" s="18" t="s">
        <v>61</v>
      </c>
      <c r="G77" s="16">
        <f t="shared" si="7"/>
        <v>23</v>
      </c>
      <c r="H77" t="b">
        <f t="shared" si="13"/>
        <v>0</v>
      </c>
      <c r="Q77" s="1"/>
    </row>
    <row r="78" spans="1:17" x14ac:dyDescent="0.35">
      <c r="A78" s="21">
        <v>90</v>
      </c>
      <c r="B78" s="1">
        <f t="shared" si="9"/>
        <v>102.81837184035746</v>
      </c>
      <c r="C78" s="1">
        <f t="shared" si="10"/>
        <v>14.688338834336779</v>
      </c>
      <c r="D78" s="1">
        <f t="shared" si="11"/>
        <v>0.68833883433677912</v>
      </c>
      <c r="E78" s="16">
        <f t="shared" si="12"/>
        <v>4.8183718403574538</v>
      </c>
      <c r="F78" s="18" t="s">
        <v>62</v>
      </c>
      <c r="G78" s="16">
        <f t="shared" si="7"/>
        <v>23</v>
      </c>
      <c r="H78" t="b">
        <f t="shared" si="13"/>
        <v>0</v>
      </c>
    </row>
    <row r="79" spans="1:17" x14ac:dyDescent="0.35">
      <c r="A79" s="21">
        <v>91</v>
      </c>
      <c r="B79" s="1">
        <f t="shared" si="9"/>
        <v>103.33634980876684</v>
      </c>
      <c r="C79" s="1">
        <f t="shared" si="10"/>
        <v>14.762335686966692</v>
      </c>
      <c r="D79" s="1">
        <f t="shared" si="11"/>
        <v>0.76233568696669174</v>
      </c>
      <c r="E79" s="16">
        <f t="shared" si="12"/>
        <v>5.3363498087668422</v>
      </c>
      <c r="F79" s="18" t="s">
        <v>62</v>
      </c>
      <c r="G79" s="16">
        <f t="shared" si="7"/>
        <v>23</v>
      </c>
      <c r="H79" t="b">
        <f t="shared" si="13"/>
        <v>0</v>
      </c>
    </row>
    <row r="80" spans="1:17" x14ac:dyDescent="0.35">
      <c r="A80" s="21">
        <v>92</v>
      </c>
      <c r="B80" s="1">
        <f t="shared" si="9"/>
        <v>103.8534016084904</v>
      </c>
      <c r="C80" s="1">
        <f t="shared" si="10"/>
        <v>14.836200229784342</v>
      </c>
      <c r="D80" s="1">
        <f t="shared" si="11"/>
        <v>0.8362002297843425</v>
      </c>
      <c r="E80" s="16">
        <f t="shared" si="12"/>
        <v>5.8534016084903975</v>
      </c>
      <c r="F80" s="18" t="s">
        <v>37</v>
      </c>
      <c r="G80" s="16">
        <f t="shared" si="7"/>
        <v>23</v>
      </c>
      <c r="H80" t="b">
        <f t="shared" si="13"/>
        <v>0</v>
      </c>
    </row>
    <row r="81" spans="1:11" x14ac:dyDescent="0.35">
      <c r="A81" s="21">
        <v>93</v>
      </c>
      <c r="B81" s="1">
        <f t="shared" si="9"/>
        <v>104.36954229973921</v>
      </c>
      <c r="C81" s="1">
        <f t="shared" si="10"/>
        <v>14.909934614248458</v>
      </c>
      <c r="D81" s="1">
        <f t="shared" si="11"/>
        <v>0.90993461424845812</v>
      </c>
      <c r="E81" s="16">
        <f t="shared" si="12"/>
        <v>6.3695422997392068</v>
      </c>
      <c r="F81" s="18" t="s">
        <v>37</v>
      </c>
      <c r="G81" s="16">
        <f t="shared" si="7"/>
        <v>23</v>
      </c>
      <c r="H81" t="b">
        <f t="shared" si="13"/>
        <v>0</v>
      </c>
    </row>
    <row r="82" spans="1:11" x14ac:dyDescent="0.35">
      <c r="A82" s="21">
        <v>94</v>
      </c>
      <c r="B82" s="1">
        <f t="shared" si="9"/>
        <v>104.88478653894461</v>
      </c>
      <c r="C82" s="1">
        <f t="shared" si="10"/>
        <v>14.983540934134945</v>
      </c>
      <c r="D82" s="1">
        <f t="shared" si="11"/>
        <v>0.98354093413494503</v>
      </c>
      <c r="E82" s="16">
        <f t="shared" si="12"/>
        <v>6.8847865389446152</v>
      </c>
      <c r="F82" s="18" t="s">
        <v>41</v>
      </c>
      <c r="G82" s="16">
        <f t="shared" si="7"/>
        <v>23</v>
      </c>
      <c r="H82" t="b">
        <f t="shared" si="13"/>
        <v>0</v>
      </c>
    </row>
    <row r="83" spans="1:11" x14ac:dyDescent="0.35">
      <c r="A83" s="21">
        <v>95</v>
      </c>
      <c r="B83" s="1">
        <f t="shared" si="9"/>
        <v>105.39914859375391</v>
      </c>
      <c r="C83" s="1">
        <f t="shared" si="10"/>
        <v>15.05702122767913</v>
      </c>
      <c r="D83" s="1">
        <f t="shared" si="11"/>
        <v>5.7021227679129538E-2</v>
      </c>
      <c r="E83" s="16">
        <f t="shared" si="12"/>
        <v>0.39914859375390677</v>
      </c>
      <c r="F83" s="18" t="s">
        <v>44</v>
      </c>
      <c r="G83" s="16">
        <f t="shared" si="7"/>
        <v>23</v>
      </c>
      <c r="H83" t="b">
        <f t="shared" si="13"/>
        <v>0</v>
      </c>
    </row>
    <row r="84" spans="1:11" x14ac:dyDescent="0.35">
      <c r="H84" s="1"/>
      <c r="I84" s="1"/>
    </row>
    <row r="85" spans="1:11" x14ac:dyDescent="0.35">
      <c r="H85" s="26"/>
      <c r="I85" s="26"/>
      <c r="K85" s="27"/>
    </row>
    <row r="86" spans="1:11" x14ac:dyDescent="0.35">
      <c r="I86" s="26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F7B7B-D28D-48E4-80D5-B10BAD87C237}">
  <dimension ref="D19:F20"/>
  <sheetViews>
    <sheetView topLeftCell="A4" workbookViewId="0">
      <selection activeCell="E20" sqref="E20"/>
    </sheetView>
  </sheetViews>
  <sheetFormatPr baseColWidth="10" defaultRowHeight="14.5" x14ac:dyDescent="0.35"/>
  <cols>
    <col min="5" max="5" width="6.81640625" customWidth="1"/>
    <col min="6" max="6" width="4.6328125" customWidth="1"/>
  </cols>
  <sheetData>
    <row r="19" spans="4:6" x14ac:dyDescent="0.35">
      <c r="D19" s="19" t="s">
        <v>3</v>
      </c>
      <c r="E19" s="18">
        <v>23</v>
      </c>
    </row>
    <row r="20" spans="4:6" x14ac:dyDescent="0.35">
      <c r="D20" s="21" t="s">
        <v>1</v>
      </c>
      <c r="E20" s="29"/>
      <c r="F20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0EB28-7186-4F6A-B9EE-4DAE99A62348}">
  <dimension ref="A1:L83"/>
  <sheetViews>
    <sheetView workbookViewId="0">
      <selection activeCell="K11" sqref="K11"/>
    </sheetView>
  </sheetViews>
  <sheetFormatPr baseColWidth="10" defaultRowHeight="13" x14ac:dyDescent="0.3"/>
  <cols>
    <col min="1" max="1" width="3.36328125" style="5" customWidth="1"/>
    <col min="2" max="2" width="10.90625" style="5"/>
    <col min="3" max="3" width="6.1796875" style="24" customWidth="1"/>
    <col min="4" max="4" width="4.6328125" style="9" customWidth="1"/>
    <col min="5" max="5" width="3.36328125" style="5" customWidth="1"/>
    <col min="6" max="6" width="8.54296875" style="5" customWidth="1"/>
    <col min="7" max="7" width="6.453125" style="5" customWidth="1"/>
    <col min="8" max="8" width="2.6328125" style="5" customWidth="1"/>
    <col min="9" max="9" width="3.453125" style="5" customWidth="1"/>
    <col min="10" max="10" width="10.90625" style="5"/>
    <col min="11" max="11" width="6" style="9" customWidth="1"/>
    <col min="12" max="12" width="4.1796875" style="9" customWidth="1"/>
    <col min="13" max="13" width="3.54296875" style="5" customWidth="1"/>
    <col min="14" max="14" width="7.81640625" style="5" customWidth="1"/>
    <col min="15" max="15" width="4.26953125" style="5" customWidth="1"/>
    <col min="16" max="16" width="4.7265625" style="5" customWidth="1"/>
    <col min="17" max="17" width="15.453125" style="5" customWidth="1"/>
    <col min="18" max="16384" width="10.90625" style="5"/>
  </cols>
  <sheetData>
    <row r="1" spans="1:12" x14ac:dyDescent="0.3">
      <c r="A1" s="3" t="s">
        <v>3</v>
      </c>
      <c r="B1" s="6" t="s">
        <v>24</v>
      </c>
      <c r="C1" s="6" t="s">
        <v>46</v>
      </c>
      <c r="D1" s="6" t="s">
        <v>46</v>
      </c>
      <c r="E1" s="2" t="s">
        <v>45</v>
      </c>
      <c r="F1" s="23" t="s">
        <v>1</v>
      </c>
      <c r="G1" s="2"/>
      <c r="K1" s="5"/>
      <c r="L1" s="5"/>
    </row>
    <row r="2" spans="1:12" x14ac:dyDescent="0.3">
      <c r="A2" s="7"/>
      <c r="C2" s="9"/>
      <c r="F2" s="8"/>
    </row>
    <row r="3" spans="1:12" x14ac:dyDescent="0.3">
      <c r="A3" s="7">
        <v>15</v>
      </c>
      <c r="B3" s="5">
        <f>8.052*(A3*1.037)^0.5+23.73</f>
        <v>55.486949172110343</v>
      </c>
      <c r="C3" s="9">
        <f>B3/7</f>
        <v>7.9267070245871922</v>
      </c>
      <c r="D3" s="9">
        <f>C3-ROUNDDOWN(C3,0)</f>
        <v>0.92670702458719223</v>
      </c>
      <c r="E3" s="5">
        <f>D3*7</f>
        <v>6.4869491721103456</v>
      </c>
      <c r="F3" s="8" t="s">
        <v>80</v>
      </c>
      <c r="J3" s="31" t="s">
        <v>84</v>
      </c>
      <c r="K3" s="32"/>
      <c r="L3" s="32"/>
    </row>
    <row r="4" spans="1:12" x14ac:dyDescent="0.3">
      <c r="A4" s="7">
        <f>A3+1</f>
        <v>16</v>
      </c>
      <c r="B4" s="5">
        <f t="shared" ref="B4:B27" si="0">8.052*(A4*1.037)^0.5+23.73</f>
        <v>56.528436071983677</v>
      </c>
      <c r="C4" s="9">
        <f t="shared" ref="C4:C27" si="1">B4/7</f>
        <v>8.0754908674262396</v>
      </c>
      <c r="D4" s="9">
        <f t="shared" ref="D4:D27" si="2">C4-ROUNDDOWN(C4,0)</f>
        <v>7.5490867426239561E-2</v>
      </c>
      <c r="E4" s="5">
        <f t="shared" ref="E4:E27" si="3">D4*7</f>
        <v>0.52843607198367692</v>
      </c>
      <c r="F4" s="8" t="s">
        <v>79</v>
      </c>
      <c r="J4" s="32"/>
      <c r="K4" s="32"/>
      <c r="L4" s="32"/>
    </row>
    <row r="5" spans="1:12" x14ac:dyDescent="0.3">
      <c r="A5" s="7">
        <f t="shared" ref="A5:A27" si="4">A4+1</f>
        <v>17</v>
      </c>
      <c r="B5" s="5">
        <f t="shared" si="0"/>
        <v>57.537854069964268</v>
      </c>
      <c r="C5" s="9">
        <f t="shared" si="1"/>
        <v>8.2196934385663241</v>
      </c>
      <c r="D5" s="9">
        <f t="shared" si="2"/>
        <v>0.21969343856632406</v>
      </c>
      <c r="E5" s="5">
        <f t="shared" si="3"/>
        <v>1.5378540699642684</v>
      </c>
      <c r="F5" s="8" t="s">
        <v>81</v>
      </c>
      <c r="J5" s="32"/>
      <c r="K5" s="32"/>
      <c r="L5" s="32"/>
    </row>
    <row r="6" spans="1:12" x14ac:dyDescent="0.3">
      <c r="A6" s="7">
        <f t="shared" si="4"/>
        <v>18</v>
      </c>
      <c r="B6" s="5">
        <f t="shared" si="0"/>
        <v>58.517994838219678</v>
      </c>
      <c r="C6" s="9">
        <f t="shared" si="1"/>
        <v>8.3597135483170977</v>
      </c>
      <c r="D6" s="9">
        <f t="shared" si="2"/>
        <v>0.35971354831709768</v>
      </c>
      <c r="E6" s="5">
        <f t="shared" si="3"/>
        <v>2.5179948382196837</v>
      </c>
      <c r="F6" s="8" t="s">
        <v>63</v>
      </c>
      <c r="J6" s="32"/>
      <c r="K6" s="32"/>
      <c r="L6" s="32"/>
    </row>
    <row r="7" spans="1:12" x14ac:dyDescent="0.3">
      <c r="A7" s="7">
        <f t="shared" si="4"/>
        <v>19</v>
      </c>
      <c r="B7" s="5">
        <f t="shared" si="0"/>
        <v>59.471267085988984</v>
      </c>
      <c r="C7" s="9">
        <f t="shared" si="1"/>
        <v>8.4958952979984268</v>
      </c>
      <c r="D7" s="9">
        <f t="shared" si="2"/>
        <v>0.4958952979984268</v>
      </c>
      <c r="E7" s="5">
        <f t="shared" si="3"/>
        <v>3.4712670859889876</v>
      </c>
      <c r="F7" s="8" t="s">
        <v>63</v>
      </c>
      <c r="J7" s="32"/>
      <c r="K7" s="32"/>
      <c r="L7" s="32"/>
    </row>
    <row r="8" spans="1:12" x14ac:dyDescent="0.3">
      <c r="A8" s="7">
        <f t="shared" si="4"/>
        <v>20</v>
      </c>
      <c r="B8" s="5">
        <f t="shared" si="0"/>
        <v>60.399766306318341</v>
      </c>
      <c r="C8" s="9">
        <f t="shared" si="1"/>
        <v>8.6285380437597627</v>
      </c>
      <c r="D8" s="9">
        <f t="shared" si="2"/>
        <v>0.62853804375976274</v>
      </c>
      <c r="E8" s="5">
        <f t="shared" si="3"/>
        <v>4.3997663063183392</v>
      </c>
      <c r="F8" s="8" t="s">
        <v>64</v>
      </c>
      <c r="J8" s="32"/>
      <c r="K8" s="32"/>
      <c r="L8" s="32"/>
    </row>
    <row r="9" spans="1:12" x14ac:dyDescent="0.3">
      <c r="A9" s="7">
        <f t="shared" si="4"/>
        <v>21</v>
      </c>
      <c r="B9" s="5">
        <f t="shared" si="0"/>
        <v>61.305328994008818</v>
      </c>
      <c r="C9" s="9">
        <f t="shared" si="1"/>
        <v>8.7579041420012604</v>
      </c>
      <c r="D9" s="9">
        <f t="shared" si="2"/>
        <v>0.75790414200126044</v>
      </c>
      <c r="E9" s="5">
        <f t="shared" si="3"/>
        <v>5.3053289940088231</v>
      </c>
      <c r="F9" s="8" t="s">
        <v>65</v>
      </c>
    </row>
    <row r="10" spans="1:12" x14ac:dyDescent="0.3">
      <c r="A10" s="7">
        <f t="shared" si="4"/>
        <v>22</v>
      </c>
      <c r="B10" s="5">
        <f t="shared" si="0"/>
        <v>62.189575362398372</v>
      </c>
      <c r="C10" s="9">
        <f t="shared" si="1"/>
        <v>8.884225051771196</v>
      </c>
      <c r="D10" s="9">
        <f t="shared" si="2"/>
        <v>0.88422505177119604</v>
      </c>
      <c r="E10" s="5">
        <f t="shared" si="3"/>
        <v>6.1895753623983722</v>
      </c>
      <c r="F10" s="8" t="s">
        <v>66</v>
      </c>
    </row>
    <row r="11" spans="1:12" x14ac:dyDescent="0.3">
      <c r="A11" s="7">
        <f t="shared" si="4"/>
        <v>23</v>
      </c>
      <c r="B11" s="5">
        <f t="shared" si="0"/>
        <v>63.053943407344079</v>
      </c>
      <c r="C11" s="9">
        <f t="shared" si="1"/>
        <v>9.0077062010491549</v>
      </c>
      <c r="D11" s="9">
        <f t="shared" si="2"/>
        <v>7.7062010491548705E-3</v>
      </c>
      <c r="E11" s="5">
        <f t="shared" si="3"/>
        <v>5.3943407344084093E-2</v>
      </c>
      <c r="F11" s="8" t="s">
        <v>67</v>
      </c>
    </row>
    <row r="12" spans="1:12" x14ac:dyDescent="0.3">
      <c r="A12" s="7">
        <f t="shared" si="4"/>
        <v>24</v>
      </c>
      <c r="B12" s="5">
        <f t="shared" si="0"/>
        <v>63.899716368826901</v>
      </c>
      <c r="C12" s="9">
        <f t="shared" si="1"/>
        <v>9.1285309098324152</v>
      </c>
      <c r="D12" s="9">
        <f t="shared" si="2"/>
        <v>0.12853090983241522</v>
      </c>
      <c r="E12" s="5">
        <f t="shared" si="3"/>
        <v>0.89971636882690653</v>
      </c>
      <c r="F12" s="8" t="s">
        <v>68</v>
      </c>
    </row>
    <row r="13" spans="1:12" x14ac:dyDescent="0.3">
      <c r="A13" s="7">
        <f t="shared" si="4"/>
        <v>25</v>
      </c>
      <c r="B13" s="5">
        <f t="shared" si="0"/>
        <v>64.728045089979588</v>
      </c>
      <c r="C13" s="9">
        <f t="shared" si="1"/>
        <v>9.2468635842827975</v>
      </c>
      <c r="D13" s="9">
        <f t="shared" si="2"/>
        <v>0.24686358428279753</v>
      </c>
      <c r="E13" s="5">
        <f t="shared" si="3"/>
        <v>1.7280450899795827</v>
      </c>
      <c r="F13" s="8" t="s">
        <v>69</v>
      </c>
    </row>
    <row r="14" spans="1:12" x14ac:dyDescent="0.3">
      <c r="A14" s="7">
        <f t="shared" si="4"/>
        <v>26</v>
      </c>
      <c r="B14" s="5">
        <f t="shared" si="0"/>
        <v>65.539966386592553</v>
      </c>
      <c r="C14" s="9">
        <f t="shared" si="1"/>
        <v>9.3628523409417941</v>
      </c>
      <c r="D14" s="9">
        <f t="shared" si="2"/>
        <v>0.36285234094179408</v>
      </c>
      <c r="E14" s="5">
        <f t="shared" si="3"/>
        <v>2.5399663865925586</v>
      </c>
      <c r="F14" s="8" t="s">
        <v>70</v>
      </c>
    </row>
    <row r="15" spans="1:12" x14ac:dyDescent="0.3">
      <c r="A15" s="7">
        <f t="shared" si="4"/>
        <v>27</v>
      </c>
      <c r="B15" s="5">
        <f t="shared" si="0"/>
        <v>66.336418264106641</v>
      </c>
      <c r="C15" s="9">
        <f t="shared" si="1"/>
        <v>9.4766311805866632</v>
      </c>
      <c r="D15" s="9">
        <f t="shared" si="2"/>
        <v>0.47663118058666321</v>
      </c>
      <c r="E15" s="5">
        <f t="shared" si="3"/>
        <v>3.3364182641066424</v>
      </c>
      <c r="F15" s="8" t="s">
        <v>70</v>
      </c>
    </row>
    <row r="16" spans="1:12" x14ac:dyDescent="0.3">
      <c r="A16" s="7">
        <f t="shared" si="4"/>
        <v>28</v>
      </c>
      <c r="B16" s="5">
        <f t="shared" si="0"/>
        <v>67.118252619159477</v>
      </c>
      <c r="C16" s="9">
        <f t="shared" si="1"/>
        <v>9.5883218027370685</v>
      </c>
      <c r="D16" s="9">
        <f t="shared" si="2"/>
        <v>0.58832180273706847</v>
      </c>
      <c r="E16" s="5">
        <f t="shared" si="3"/>
        <v>4.1182526191594793</v>
      </c>
      <c r="F16" s="8" t="s">
        <v>71</v>
      </c>
    </row>
    <row r="17" spans="1:6" x14ac:dyDescent="0.3">
      <c r="A17" s="7">
        <f t="shared" si="4"/>
        <v>29</v>
      </c>
      <c r="B17" s="5">
        <f t="shared" si="0"/>
        <v>67.886245915974328</v>
      </c>
      <c r="C17" s="9">
        <f t="shared" si="1"/>
        <v>9.6980351308534747</v>
      </c>
      <c r="D17" s="9">
        <f t="shared" si="2"/>
        <v>0.69803513085347468</v>
      </c>
      <c r="E17" s="5">
        <f t="shared" si="3"/>
        <v>4.8862459159743228</v>
      </c>
      <c r="F17" s="8" t="s">
        <v>72</v>
      </c>
    </row>
    <row r="18" spans="1:6" x14ac:dyDescent="0.3">
      <c r="A18" s="7">
        <f t="shared" si="4"/>
        <v>30</v>
      </c>
      <c r="B18" s="5">
        <f t="shared" si="0"/>
        <v>68.641108218791487</v>
      </c>
      <c r="C18" s="9">
        <f t="shared" si="1"/>
        <v>9.8058726026844987</v>
      </c>
      <c r="D18" s="9">
        <f t="shared" si="2"/>
        <v>0.80587260268449867</v>
      </c>
      <c r="E18" s="5">
        <f t="shared" si="3"/>
        <v>5.6411082187914907</v>
      </c>
      <c r="F18" s="8" t="s">
        <v>73</v>
      </c>
    </row>
    <row r="19" spans="1:6" x14ac:dyDescent="0.3">
      <c r="A19" s="7">
        <f t="shared" si="4"/>
        <v>31</v>
      </c>
      <c r="B19" s="5">
        <f t="shared" si="0"/>
        <v>69.383490879537348</v>
      </c>
      <c r="C19" s="9">
        <f t="shared" si="1"/>
        <v>9.9119272685053357</v>
      </c>
      <c r="D19" s="9">
        <f t="shared" si="2"/>
        <v>0.91192726850533568</v>
      </c>
      <c r="E19" s="5">
        <f t="shared" si="3"/>
        <v>6.3834908795373497</v>
      </c>
      <c r="F19" s="8" t="s">
        <v>73</v>
      </c>
    </row>
    <row r="20" spans="1:6" x14ac:dyDescent="0.3">
      <c r="A20" s="7">
        <f t="shared" si="4"/>
        <v>32</v>
      </c>
      <c r="B20" s="5">
        <f t="shared" si="0"/>
        <v>70.113993117626251</v>
      </c>
      <c r="C20" s="9">
        <f t="shared" si="1"/>
        <v>10.016284731089465</v>
      </c>
      <c r="D20" s="9">
        <f t="shared" si="2"/>
        <v>1.6284731089465154E-2</v>
      </c>
      <c r="E20" s="5">
        <f t="shared" si="3"/>
        <v>0.11399311762625608</v>
      </c>
      <c r="F20" s="8" t="s">
        <v>82</v>
      </c>
    </row>
    <row r="21" spans="1:6" x14ac:dyDescent="0.3">
      <c r="A21" s="7">
        <f t="shared" si="4"/>
        <v>33</v>
      </c>
      <c r="B21" s="5">
        <f t="shared" si="0"/>
        <v>70.833167680995714</v>
      </c>
      <c r="C21" s="9">
        <f t="shared" si="1"/>
        <v>10.119023954427959</v>
      </c>
      <c r="D21" s="9">
        <f t="shared" si="2"/>
        <v>0.11902395442795921</v>
      </c>
      <c r="E21" s="5">
        <f t="shared" si="3"/>
        <v>0.83316768099571448</v>
      </c>
      <c r="F21" s="8" t="s">
        <v>75</v>
      </c>
    </row>
    <row r="22" spans="1:6" x14ac:dyDescent="0.3">
      <c r="A22" s="7">
        <f t="shared" si="4"/>
        <v>34</v>
      </c>
      <c r="B22" s="5">
        <f t="shared" si="0"/>
        <v>71.541525740473915</v>
      </c>
      <c r="C22" s="9">
        <f t="shared" si="1"/>
        <v>10.220217962924846</v>
      </c>
      <c r="D22" s="9">
        <f t="shared" si="2"/>
        <v>0.22021796292484552</v>
      </c>
      <c r="E22" s="5">
        <f t="shared" si="3"/>
        <v>1.5415257404739187</v>
      </c>
      <c r="F22" s="8" t="s">
        <v>76</v>
      </c>
    </row>
    <row r="23" spans="1:6" x14ac:dyDescent="0.3">
      <c r="A23" s="7">
        <f t="shared" si="4"/>
        <v>35</v>
      </c>
      <c r="B23" s="5">
        <f t="shared" si="0"/>
        <v>72.239541140686953</v>
      </c>
      <c r="C23" s="9">
        <f t="shared" si="1"/>
        <v>10.319934448669565</v>
      </c>
      <c r="D23" s="9">
        <f t="shared" si="2"/>
        <v>0.31993444866956544</v>
      </c>
      <c r="E23" s="5">
        <f t="shared" si="3"/>
        <v>2.2395411406869581</v>
      </c>
      <c r="F23" s="8" t="s">
        <v>76</v>
      </c>
    </row>
    <row r="24" spans="1:6" x14ac:dyDescent="0.3">
      <c r="A24" s="7">
        <f t="shared" si="4"/>
        <v>36</v>
      </c>
      <c r="B24" s="5">
        <f t="shared" si="0"/>
        <v>72.927654107975499</v>
      </c>
      <c r="C24" s="9">
        <f t="shared" si="1"/>
        <v>10.418236301139357</v>
      </c>
      <c r="D24" s="9">
        <f t="shared" si="2"/>
        <v>0.41823630113935728</v>
      </c>
      <c r="E24" s="5">
        <f t="shared" si="3"/>
        <v>2.927654107975501</v>
      </c>
      <c r="F24" s="8" t="s">
        <v>77</v>
      </c>
    </row>
    <row r="25" spans="1:6" x14ac:dyDescent="0.3">
      <c r="A25" s="7">
        <f t="shared" si="4"/>
        <v>37</v>
      </c>
      <c r="B25" s="5">
        <f t="shared" si="0"/>
        <v>73.606274497760964</v>
      </c>
      <c r="C25" s="9">
        <f t="shared" si="1"/>
        <v>10.515182071108709</v>
      </c>
      <c r="D25" s="9">
        <f t="shared" si="2"/>
        <v>0.51518207110870939</v>
      </c>
      <c r="E25" s="5">
        <f t="shared" si="3"/>
        <v>3.6062744977609658</v>
      </c>
      <c r="F25" s="8" t="s">
        <v>35</v>
      </c>
    </row>
    <row r="26" spans="1:6" x14ac:dyDescent="0.3">
      <c r="A26" s="7">
        <f t="shared" si="4"/>
        <v>38</v>
      </c>
      <c r="B26" s="5">
        <f t="shared" si="0"/>
        <v>74.275784649404741</v>
      </c>
      <c r="C26" s="9">
        <f t="shared" si="1"/>
        <v>10.610826378486392</v>
      </c>
      <c r="D26" s="9">
        <f t="shared" si="2"/>
        <v>0.61082637848639187</v>
      </c>
      <c r="E26" s="5">
        <f t="shared" si="3"/>
        <v>4.2757846494047431</v>
      </c>
      <c r="F26" s="8" t="s">
        <v>35</v>
      </c>
    </row>
    <row r="27" spans="1:6" x14ac:dyDescent="0.3">
      <c r="A27" s="7">
        <f t="shared" si="4"/>
        <v>39</v>
      </c>
      <c r="B27" s="5">
        <f t="shared" si="0"/>
        <v>74.936541905033963</v>
      </c>
      <c r="C27" s="9">
        <f t="shared" si="1"/>
        <v>10.705220272147709</v>
      </c>
      <c r="D27" s="9">
        <f t="shared" si="2"/>
        <v>0.70522027214770944</v>
      </c>
      <c r="E27" s="5">
        <f t="shared" si="3"/>
        <v>4.9365419050339661</v>
      </c>
      <c r="F27" s="8" t="s">
        <v>25</v>
      </c>
    </row>
    <row r="28" spans="1:6" x14ac:dyDescent="0.3">
      <c r="A28" s="7">
        <v>40</v>
      </c>
      <c r="B28" s="5">
        <f>8.052*(A28*1.037)^0.5+23.73</f>
        <v>75.588880839447356</v>
      </c>
      <c r="C28" s="24">
        <f>B28/7</f>
        <v>10.79841154849248</v>
      </c>
      <c r="D28" s="9">
        <f>C28-ROUNDDOWN(C28,0)</f>
        <v>0.79841154849247964</v>
      </c>
      <c r="E28" s="5">
        <f>D28*7</f>
        <v>5.5888808394473575</v>
      </c>
      <c r="F28" s="8" t="s">
        <v>26</v>
      </c>
    </row>
    <row r="29" spans="1:6" x14ac:dyDescent="0.3">
      <c r="A29" s="7">
        <v>41</v>
      </c>
      <c r="B29" s="5">
        <f>8.052*(A29*1.037)^0.5+23.73</f>
        <v>76.233115240602615</v>
      </c>
      <c r="C29" s="24">
        <f>B29/7</f>
        <v>10.890445034371803</v>
      </c>
      <c r="D29" s="9">
        <f>C29-ROUNDDOWN(C29,0)</f>
        <v>0.89044503437180289</v>
      </c>
      <c r="E29" s="5">
        <f>D29*7</f>
        <v>6.2331152406026202</v>
      </c>
      <c r="F29" s="8" t="s">
        <v>26</v>
      </c>
    </row>
    <row r="30" spans="1:6" x14ac:dyDescent="0.3">
      <c r="A30" s="7">
        <v>42</v>
      </c>
      <c r="B30" s="5">
        <f>8.052*(A30*1.037)^0.5+23.73</f>
        <v>76.86953987395826</v>
      </c>
      <c r="C30" s="24">
        <f>B30/7</f>
        <v>10.981362839136894</v>
      </c>
      <c r="D30" s="9">
        <f>C30-ROUNDDOWN(C30,0)</f>
        <v>0.98136283913689404</v>
      </c>
      <c r="E30" s="5">
        <f>D30*7</f>
        <v>6.8695398739582583</v>
      </c>
      <c r="F30" s="8" t="s">
        <v>42</v>
      </c>
    </row>
    <row r="31" spans="1:6" x14ac:dyDescent="0.3">
      <c r="A31" s="7">
        <v>43</v>
      </c>
      <c r="B31" s="5">
        <f>8.052*(A31*1.037)^0.5+23.73</f>
        <v>77.498432058820526</v>
      </c>
      <c r="C31" s="24">
        <f>B31/7</f>
        <v>11.071204579831504</v>
      </c>
      <c r="D31" s="9">
        <f>C31-ROUNDDOWN(C31,0)</f>
        <v>7.1204579831503523E-2</v>
      </c>
      <c r="E31" s="5">
        <f>D31*7</f>
        <v>0.49843205882052466</v>
      </c>
      <c r="F31" s="8" t="s">
        <v>42</v>
      </c>
    </row>
    <row r="32" spans="1:6" x14ac:dyDescent="0.3">
      <c r="A32" s="7">
        <v>44</v>
      </c>
      <c r="B32" s="5">
        <f>8.052*(A32*1.037)^0.5+23.73</f>
        <v>78.120053080613928</v>
      </c>
      <c r="C32" s="24">
        <f>B32/7</f>
        <v>11.160007582944846</v>
      </c>
      <c r="D32" s="9">
        <f>C32-ROUNDDOWN(C32,0)</f>
        <v>0.1600075829448464</v>
      </c>
      <c r="E32" s="5">
        <f>D32*7</f>
        <v>1.1200530806139248</v>
      </c>
      <c r="F32" s="8" t="s">
        <v>27</v>
      </c>
    </row>
    <row r="33" spans="1:6" x14ac:dyDescent="0.3">
      <c r="A33" s="7">
        <v>45</v>
      </c>
      <c r="B33" s="5">
        <f>8.052*(A33*1.037)^0.5+23.73</f>
        <v>78.734649459477509</v>
      </c>
      <c r="C33" s="24">
        <f>B33/7</f>
        <v>11.247807065639645</v>
      </c>
      <c r="D33" s="9">
        <f>C33-ROUNDDOWN(C33,0)</f>
        <v>0.24780706563964472</v>
      </c>
      <c r="E33" s="5">
        <f>D33*7</f>
        <v>1.734649459477513</v>
      </c>
      <c r="F33" s="8" t="s">
        <v>28</v>
      </c>
    </row>
    <row r="34" spans="1:6" x14ac:dyDescent="0.3">
      <c r="A34" s="7">
        <v>46</v>
      </c>
      <c r="B34" s="5">
        <f>8.052*(A34*1.037)^0.5+23.73</f>
        <v>79.342454092658059</v>
      </c>
      <c r="C34" s="24">
        <f>B34/7</f>
        <v>11.334636298951152</v>
      </c>
      <c r="D34" s="9">
        <f>C34-ROUNDDOWN(C34,0)</f>
        <v>0.33463629895115155</v>
      </c>
      <c r="E34" s="5">
        <f>D34*7</f>
        <v>2.3424540926580608</v>
      </c>
      <c r="F34" s="8" t="s">
        <v>28</v>
      </c>
    </row>
    <row r="35" spans="1:6" x14ac:dyDescent="0.3">
      <c r="A35" s="7">
        <v>47</v>
      </c>
      <c r="B35" s="5">
        <f>8.052*(A35*1.037)^0.5+23.73</f>
        <v>79.943687285713608</v>
      </c>
      <c r="C35" s="24">
        <f>B35/7</f>
        <v>11.420526755101944</v>
      </c>
      <c r="D35" s="9">
        <f>C35-ROUNDDOWN(C35,0)</f>
        <v>0.42052675510194426</v>
      </c>
      <c r="E35" s="5">
        <f>D35*7</f>
        <v>2.9436872857136098</v>
      </c>
      <c r="F35" s="8" t="s">
        <v>29</v>
      </c>
    </row>
    <row r="36" spans="1:6" x14ac:dyDescent="0.3">
      <c r="A36" s="7">
        <v>48</v>
      </c>
      <c r="B36" s="5">
        <f>8.052*(A36*1.037)^0.5+23.73</f>
        <v>80.53855768547551</v>
      </c>
      <c r="C36" s="24">
        <f>B36/7</f>
        <v>11.505508240782216</v>
      </c>
      <c r="D36" s="9">
        <f>C36-ROUNDDOWN(C36,0)</f>
        <v>0.50550824078221623</v>
      </c>
      <c r="E36" s="5">
        <f>D36*7</f>
        <v>3.5385576854755136</v>
      </c>
      <c r="F36" s="8" t="s">
        <v>30</v>
      </c>
    </row>
    <row r="37" spans="1:6" x14ac:dyDescent="0.3">
      <c r="A37" s="7">
        <v>49</v>
      </c>
      <c r="B37" s="5">
        <f>8.052*(A37*1.037)^0.5+23.73</f>
        <v>81.127263125971425</v>
      </c>
      <c r="C37" s="24">
        <f>B37/7</f>
        <v>11.589609017995917</v>
      </c>
      <c r="D37" s="9">
        <f>C37-ROUNDDOWN(C37,0)</f>
        <v>0.58960901799591703</v>
      </c>
      <c r="E37" s="5">
        <f>D37*7</f>
        <v>4.1272631259714192</v>
      </c>
      <c r="F37" s="8" t="s">
        <v>30</v>
      </c>
    </row>
    <row r="38" spans="1:6" x14ac:dyDescent="0.3">
      <c r="A38" s="7">
        <v>50</v>
      </c>
      <c r="B38" s="5">
        <f>8.052*(A38*1.037)^0.5+23.73</f>
        <v>81.709991397032809</v>
      </c>
      <c r="C38" s="24">
        <f>B38/7</f>
        <v>11.672855913861829</v>
      </c>
      <c r="D38" s="9">
        <f>C38-ROUNDDOWN(C38,0)</f>
        <v>0.67285591386182908</v>
      </c>
      <c r="E38" s="5">
        <f>D38*7</f>
        <v>4.7099913970328036</v>
      </c>
      <c r="F38" s="8" t="s">
        <v>31</v>
      </c>
    </row>
    <row r="39" spans="1:6" x14ac:dyDescent="0.3">
      <c r="A39" s="7">
        <v>51</v>
      </c>
      <c r="B39" s="5">
        <f>8.052*(A39*1.037)^0.5+23.73</f>
        <v>82.286920944052369</v>
      </c>
      <c r="C39" s="24">
        <f>B39/7</f>
        <v>11.75527442057891</v>
      </c>
      <c r="D39" s="9">
        <f>C39-ROUNDDOWN(C39,0)</f>
        <v>0.75527442057891037</v>
      </c>
      <c r="E39" s="5">
        <f>D39*7</f>
        <v>5.2869209440523726</v>
      </c>
      <c r="F39" s="8" t="s">
        <v>31</v>
      </c>
    </row>
    <row r="40" spans="1:6" x14ac:dyDescent="0.3">
      <c r="A40" s="7">
        <v>52</v>
      </c>
      <c r="B40" s="5">
        <f>8.052*(A40*1.037)^0.5+23.73</f>
        <v>82.858221506282419</v>
      </c>
      <c r="C40" s="24">
        <f>B40/7</f>
        <v>11.836888786611775</v>
      </c>
      <c r="D40" s="9">
        <f>C40-ROUNDDOWN(C40,0)</f>
        <v>0.8368887866117749</v>
      </c>
      <c r="E40" s="5">
        <f>D40*7</f>
        <v>5.8582215062824243</v>
      </c>
      <c r="F40" s="8" t="s">
        <v>32</v>
      </c>
    </row>
    <row r="41" spans="1:6" x14ac:dyDescent="0.3">
      <c r="A41" s="7">
        <v>53</v>
      </c>
      <c r="B41" s="5">
        <f>8.052*(A41*1.037)^0.5+23.73</f>
        <v>83.424054700145803</v>
      </c>
      <c r="C41" s="24">
        <f>B41/7</f>
        <v>11.917722100020828</v>
      </c>
      <c r="D41" s="9">
        <f>C41-ROUNDDOWN(C41,0)</f>
        <v>0.91772210002082844</v>
      </c>
      <c r="E41" s="5">
        <f>D41*7</f>
        <v>6.424054700145799</v>
      </c>
      <c r="F41" s="8" t="s">
        <v>32</v>
      </c>
    </row>
    <row r="42" spans="1:6" x14ac:dyDescent="0.3">
      <c r="A42" s="7">
        <v>54</v>
      </c>
      <c r="B42" s="5">
        <f>8.052*(A42*1.037)^0.5+23.73</f>
        <v>83.98457455324035</v>
      </c>
      <c r="C42" s="24">
        <f>B42/7</f>
        <v>11.997796364748622</v>
      </c>
      <c r="D42" s="9">
        <f>C42-ROUNDDOWN(C42,0)</f>
        <v>0.99779636474862166</v>
      </c>
      <c r="E42" s="5">
        <f>D42*7</f>
        <v>6.9845745532403516</v>
      </c>
      <c r="F42" s="8" t="s">
        <v>47</v>
      </c>
    </row>
    <row r="43" spans="1:6" x14ac:dyDescent="0.3">
      <c r="A43" s="7">
        <v>55</v>
      </c>
      <c r="B43" s="5">
        <f>8.052*(A43*1.037)^0.5+23.73</f>
        <v>84.539927994037285</v>
      </c>
      <c r="C43" s="24">
        <f>B43/7</f>
        <v>12.077132570576754</v>
      </c>
      <c r="D43" s="9">
        <f>C43-ROUNDDOWN(C43,0)</f>
        <v>7.7132570576754489E-2</v>
      </c>
      <c r="E43" s="5">
        <f>D43*7</f>
        <v>0.53992799403728142</v>
      </c>
      <c r="F43" s="8" t="s">
        <v>49</v>
      </c>
    </row>
    <row r="44" spans="1:6" x14ac:dyDescent="0.3">
      <c r="A44" s="7">
        <v>56</v>
      </c>
      <c r="B44" s="5">
        <f>8.052*(A44*1.037)^0.5+23.73</f>
        <v>85.090255301685303</v>
      </c>
      <c r="C44" s="24">
        <f>B44/7</f>
        <v>12.155750757383615</v>
      </c>
      <c r="D44" s="9">
        <f>C44-ROUNDDOWN(C44,0)</f>
        <v>0.15575075738361477</v>
      </c>
      <c r="E44" s="5">
        <f>D44*7</f>
        <v>1.0902553016853034</v>
      </c>
      <c r="F44" s="8" t="s">
        <v>49</v>
      </c>
    </row>
    <row r="45" spans="1:6" x14ac:dyDescent="0.3">
      <c r="A45" s="7">
        <v>57</v>
      </c>
      <c r="B45" s="5">
        <f>8.052*(A45*1.037)^0.5+23.73</f>
        <v>85.635690519822163</v>
      </c>
      <c r="C45" s="24">
        <f>B45/7</f>
        <v>12.233670074260308</v>
      </c>
      <c r="D45" s="9">
        <f>C45-ROUNDDOWN(C45,0)</f>
        <v>0.23367007426030817</v>
      </c>
      <c r="E45" s="5">
        <f>D45*7</f>
        <v>1.6356905198221572</v>
      </c>
      <c r="F45" s="8" t="s">
        <v>50</v>
      </c>
    </row>
    <row r="46" spans="1:6" x14ac:dyDescent="0.3">
      <c r="A46" s="7">
        <v>58</v>
      </c>
      <c r="B46" s="5">
        <f>8.052*(A46*1.037)^0.5+23.73</f>
        <v>86.176361837852482</v>
      </c>
      <c r="C46" s="24">
        <f>B46/7</f>
        <v>12.310908833978926</v>
      </c>
      <c r="D46" s="9">
        <f>C46-ROUNDDOWN(C46,0)</f>
        <v>0.31090883397892632</v>
      </c>
      <c r="E46" s="5">
        <f>D46*7</f>
        <v>2.1763618378524843</v>
      </c>
      <c r="F46" s="8" t="s">
        <v>50</v>
      </c>
    </row>
    <row r="47" spans="1:6" x14ac:dyDescent="0.3">
      <c r="A47" s="7">
        <v>59</v>
      </c>
      <c r="B47" s="5">
        <f>8.052*(A47*1.037)^0.5+23.73</f>
        <v>86.712391942764441</v>
      </c>
      <c r="C47" s="24">
        <f>B47/7</f>
        <v>12.387484563252062</v>
      </c>
      <c r="D47" s="9">
        <f>C47-ROUNDDOWN(C47,0)</f>
        <v>0.38748456325206249</v>
      </c>
      <c r="E47" s="5">
        <f>D47*7</f>
        <v>2.7123919427644374</v>
      </c>
      <c r="F47" s="8" t="s">
        <v>52</v>
      </c>
    </row>
    <row r="48" spans="1:6" x14ac:dyDescent="0.3">
      <c r="A48" s="7">
        <v>60</v>
      </c>
      <c r="B48" s="5">
        <f>8.052*(A48*1.037)^0.5+23.73</f>
        <v>87.243898344220682</v>
      </c>
      <c r="C48" s="24">
        <f>B48/7</f>
        <v>12.463414049174384</v>
      </c>
      <c r="D48" s="9">
        <f>C48-ROUNDDOWN(C48,0)</f>
        <v>0.46341404917438389</v>
      </c>
      <c r="E48" s="5">
        <f>D48*7</f>
        <v>3.2438983442206872</v>
      </c>
      <c r="F48" s="8" t="s">
        <v>52</v>
      </c>
    </row>
    <row r="49" spans="1:6" x14ac:dyDescent="0.3">
      <c r="A49" s="7">
        <v>61</v>
      </c>
      <c r="B49" s="5">
        <f>8.052*(A49*1.037)^0.5+23.73</f>
        <v>87.770993675363911</v>
      </c>
      <c r="C49" s="24">
        <f>B49/7</f>
        <v>12.538713382194844</v>
      </c>
      <c r="D49" s="9">
        <f>C49-ROUNDDOWN(C49,0)</f>
        <v>0.53871338219484421</v>
      </c>
      <c r="E49" s="5">
        <f>D49*7</f>
        <v>3.7709936753639095</v>
      </c>
      <c r="F49" s="8" t="s">
        <v>53</v>
      </c>
    </row>
    <row r="50" spans="1:6" x14ac:dyDescent="0.3">
      <c r="A50" s="7">
        <v>62</v>
      </c>
      <c r="B50" s="5">
        <f>8.052*(A50*1.037)^0.5+23.73</f>
        <v>88.293785971518119</v>
      </c>
      <c r="C50" s="24">
        <f>B50/7</f>
        <v>12.613397995931161</v>
      </c>
      <c r="D50" s="9">
        <f>C50-ROUNDDOWN(C50,0)</f>
        <v>0.61339799593116062</v>
      </c>
      <c r="E50" s="5">
        <f>D50*7</f>
        <v>4.2937859715181244</v>
      </c>
      <c r="F50" s="8" t="s">
        <v>53</v>
      </c>
    </row>
    <row r="51" spans="1:6" x14ac:dyDescent="0.3">
      <c r="A51" s="7">
        <v>63</v>
      </c>
      <c r="B51" s="5">
        <f>8.052*(A51*1.037)^0.5+23.73</f>
        <v>88.812378928739221</v>
      </c>
      <c r="C51" s="24">
        <f>B51/7</f>
        <v>12.687482704105603</v>
      </c>
      <c r="D51" s="9">
        <f>C51-ROUNDDOWN(C51,0)</f>
        <v>0.6874827041056033</v>
      </c>
      <c r="E51" s="5">
        <f>D51*7</f>
        <v>4.8123789287392231</v>
      </c>
      <c r="F51" s="8" t="s">
        <v>33</v>
      </c>
    </row>
    <row r="52" spans="1:6" x14ac:dyDescent="0.3">
      <c r="A52" s="7">
        <v>64</v>
      </c>
      <c r="B52" s="5">
        <f>8.052*(A52*1.037)^0.5+23.73</f>
        <v>89.32687214396735</v>
      </c>
      <c r="C52" s="24">
        <f>B52/7</f>
        <v>12.760981734852479</v>
      </c>
      <c r="D52" s="9">
        <f>C52-ROUNDDOWN(C52,0)</f>
        <v>0.76098173485247855</v>
      </c>
      <c r="E52" s="5">
        <f>D52*7</f>
        <v>5.3268721439673499</v>
      </c>
      <c r="F52" s="8" t="s">
        <v>33</v>
      </c>
    </row>
    <row r="53" spans="1:6" x14ac:dyDescent="0.3">
      <c r="A53" s="7">
        <v>65</v>
      </c>
      <c r="B53" s="5">
        <f>8.052*(A53*1.037)^0.5+23.73</f>
        <v>89.83736133835626</v>
      </c>
      <c r="C53" s="24">
        <f>B53/7</f>
        <v>12.833908762622324</v>
      </c>
      <c r="D53" s="9">
        <f>C53-ROUNDDOWN(C53,0)</f>
        <v>0.83390876262232361</v>
      </c>
      <c r="E53" s="5">
        <f>D53*7</f>
        <v>5.8373613383562653</v>
      </c>
      <c r="F53" s="8" t="s">
        <v>48</v>
      </c>
    </row>
    <row r="54" spans="1:6" x14ac:dyDescent="0.3">
      <c r="A54" s="7">
        <v>66</v>
      </c>
      <c r="B54" s="5">
        <f>8.052*(A54*1.037)^0.5+23.73</f>
        <v>90.343938565198187</v>
      </c>
      <c r="C54" s="24">
        <f>B54/7</f>
        <v>12.906276937885455</v>
      </c>
      <c r="D54" s="9">
        <f>C54-ROUNDDOWN(C54,0)</f>
        <v>0.90627693788545471</v>
      </c>
      <c r="E54" s="5">
        <f>D54*7</f>
        <v>6.343938565198183</v>
      </c>
      <c r="F54" s="8" t="s">
        <v>48</v>
      </c>
    </row>
    <row r="55" spans="1:6" x14ac:dyDescent="0.3">
      <c r="A55" s="7">
        <v>67</v>
      </c>
      <c r="B55" s="5">
        <f>8.052*(A55*1.037)^0.5+23.73</f>
        <v>90.846692403723225</v>
      </c>
      <c r="C55" s="24">
        <f>B55/7</f>
        <v>12.978098914817604</v>
      </c>
      <c r="D55" s="9">
        <f>C55-ROUNDDOWN(C55,0)</f>
        <v>0.97809891481760403</v>
      </c>
      <c r="E55" s="5">
        <f>D55*7</f>
        <v>6.8466924037232282</v>
      </c>
      <c r="F55" s="8" t="s">
        <v>39</v>
      </c>
    </row>
    <row r="56" spans="1:6" x14ac:dyDescent="0.3">
      <c r="A56" s="7">
        <v>68</v>
      </c>
      <c r="B56" s="5">
        <f>8.052*(A56*1.037)^0.5+23.73</f>
        <v>91.345708139928547</v>
      </c>
      <c r="C56" s="24">
        <f>B56/7</f>
        <v>13.049386877132649</v>
      </c>
      <c r="D56" s="9">
        <f>C56-ROUNDDOWN(C56,0)</f>
        <v>4.9386877132649332E-2</v>
      </c>
      <c r="E56" s="5">
        <f>D56*7</f>
        <v>0.34570813992854532</v>
      </c>
      <c r="F56" s="8" t="s">
        <v>39</v>
      </c>
    </row>
    <row r="57" spans="1:6" x14ac:dyDescent="0.3">
      <c r="A57" s="7">
        <v>69</v>
      </c>
      <c r="B57" s="5">
        <f>8.052*(A57*1.037)^0.5+23.73</f>
        <v>91.841067935483139</v>
      </c>
      <c r="C57" s="24">
        <f>B57/7</f>
        <v>13.120152562211876</v>
      </c>
      <c r="D57" s="9">
        <f>C57-ROUNDDOWN(C57,0)</f>
        <v>0.1201525622118762</v>
      </c>
      <c r="E57" s="5">
        <f>D57*7</f>
        <v>0.84106793548313341</v>
      </c>
      <c r="F57" s="8" t="s">
        <v>54</v>
      </c>
    </row>
    <row r="58" spans="1:6" x14ac:dyDescent="0.3">
      <c r="A58" s="7">
        <v>70</v>
      </c>
      <c r="B58" s="5">
        <f>8.052*(A58*1.037)^0.5+23.73</f>
        <v>92.332850985655099</v>
      </c>
      <c r="C58" s="24">
        <f>B58/7</f>
        <v>13.190407283665014</v>
      </c>
      <c r="D58" s="9">
        <f>C58-ROUNDDOWN(C58,0)</f>
        <v>0.19040728366501369</v>
      </c>
      <c r="E58" s="5">
        <f>D58*7</f>
        <v>1.3328509856550959</v>
      </c>
      <c r="F58" s="8" t="s">
        <v>54</v>
      </c>
    </row>
    <row r="59" spans="1:6" x14ac:dyDescent="0.3">
      <c r="A59" s="7">
        <v>71</v>
      </c>
      <c r="B59" s="5">
        <f>8.052*(A59*1.037)^0.5+23.73</f>
        <v>92.821133667121146</v>
      </c>
      <c r="C59" s="24">
        <f>B59/7</f>
        <v>13.260161952445879</v>
      </c>
      <c r="D59" s="9">
        <f>C59-ROUNDDOWN(C59,0)</f>
        <v>0.2601619524458787</v>
      </c>
      <c r="E59" s="5">
        <f>D59*7</f>
        <v>1.8211336671211509</v>
      </c>
      <c r="F59" s="8" t="s">
        <v>55</v>
      </c>
    </row>
    <row r="60" spans="1:6" x14ac:dyDescent="0.3">
      <c r="A60" s="7">
        <v>72</v>
      </c>
      <c r="B60" s="5">
        <f>8.052*(A60*1.037)^0.5+23.73</f>
        <v>93.305989676439367</v>
      </c>
      <c r="C60" s="24">
        <f>B60/7</f>
        <v>13.329427096634195</v>
      </c>
      <c r="D60" s="9">
        <f>C60-ROUNDDOWN(C60,0)</f>
        <v>0.32942709663419478</v>
      </c>
      <c r="E60" s="5">
        <f>D60*7</f>
        <v>2.3059896764393635</v>
      </c>
      <c r="F60" s="8" t="s">
        <v>55</v>
      </c>
    </row>
    <row r="61" spans="1:6" x14ac:dyDescent="0.3">
      <c r="A61" s="7">
        <v>73</v>
      </c>
      <c r="B61" s="5">
        <f>8.052*(A61*1.037)^0.5+23.73</f>
        <v>93.787490159896535</v>
      </c>
      <c r="C61" s="24">
        <f>B61/7</f>
        <v>13.39821287998522</v>
      </c>
      <c r="D61" s="9">
        <f>C61-ROUNDDOWN(C61,0)</f>
        <v>0.39821287998521981</v>
      </c>
      <c r="E61" s="5">
        <f>D61*7</f>
        <v>2.7874901598965387</v>
      </c>
      <c r="F61" s="8" t="s">
        <v>56</v>
      </c>
    </row>
    <row r="62" spans="1:6" x14ac:dyDescent="0.3">
      <c r="A62" s="7">
        <v>74</v>
      </c>
      <c r="B62" s="5">
        <f>8.052*(A62*1.037)^0.5+23.73</f>
        <v>94.265703835376883</v>
      </c>
      <c r="C62" s="24">
        <f>B62/7</f>
        <v>13.466529119339555</v>
      </c>
      <c r="D62" s="9">
        <f>C62-ROUNDDOWN(C62,0)</f>
        <v>0.46652911933955465</v>
      </c>
      <c r="E62" s="5">
        <f>D62*7</f>
        <v>3.2657038353768826</v>
      </c>
      <c r="F62" s="8" t="s">
        <v>56</v>
      </c>
    </row>
    <row r="63" spans="1:6" x14ac:dyDescent="0.3">
      <c r="A63" s="7">
        <v>75</v>
      </c>
      <c r="B63" s="5">
        <f>8.052*(A63*1.037)^0.5+23.73</f>
        <v>94.740697106844394</v>
      </c>
      <c r="C63" s="24">
        <f>B63/7</f>
        <v>13.534385300977771</v>
      </c>
      <c r="D63" s="9">
        <f>C63-ROUNDDOWN(C63,0)</f>
        <v>0.53438530097777104</v>
      </c>
      <c r="E63" s="5">
        <f>D63*7</f>
        <v>3.7406971068443973</v>
      </c>
      <c r="F63" s="8" t="s">
        <v>57</v>
      </c>
    </row>
    <row r="64" spans="1:6" x14ac:dyDescent="0.3">
      <c r="A64" s="7">
        <v>76</v>
      </c>
      <c r="B64" s="5">
        <f>8.052*(A64*1.037)^0.5+23.73</f>
        <v>95.212534171977978</v>
      </c>
      <c r="C64" s="24">
        <f>B64/7</f>
        <v>13.601790595996855</v>
      </c>
      <c r="D64" s="9">
        <f>C64-ROUNDDOWN(C64,0)</f>
        <v>0.6017905959968548</v>
      </c>
      <c r="E64" s="5">
        <f>D64*7</f>
        <v>4.2125341719779836</v>
      </c>
      <c r="F64" s="8" t="s">
        <v>57</v>
      </c>
    </row>
    <row r="65" spans="1:6" x14ac:dyDescent="0.3">
      <c r="A65" s="7">
        <v>77</v>
      </c>
      <c r="B65" s="5">
        <f>8.052*(A65*1.037)^0.5+23.73</f>
        <v>95.681277123453469</v>
      </c>
      <c r="C65" s="24">
        <f>B65/7</f>
        <v>13.668753874779068</v>
      </c>
      <c r="D65" s="9">
        <f>C65-ROUNDDOWN(C65,0)</f>
        <v>0.66875387477906756</v>
      </c>
      <c r="E65" s="5">
        <f>D65*7</f>
        <v>4.6812771234534729</v>
      </c>
      <c r="F65" s="8" t="s">
        <v>58</v>
      </c>
    </row>
    <row r="66" spans="1:6" x14ac:dyDescent="0.3">
      <c r="A66" s="7">
        <v>78</v>
      </c>
      <c r="B66" s="5">
        <f>8.052*(A66*1.037)^0.5+23.73</f>
        <v>96.14698604432526</v>
      </c>
      <c r="C66" s="24">
        <f>B66/7</f>
        <v>13.735283720617895</v>
      </c>
      <c r="D66" s="9">
        <f>C66-ROUNDDOWN(C66,0)</f>
        <v>0.73528372061789504</v>
      </c>
      <c r="E66" s="5">
        <f>D66*7</f>
        <v>5.1469860443252653</v>
      </c>
      <c r="F66" s="8" t="s">
        <v>58</v>
      </c>
    </row>
    <row r="67" spans="1:6" x14ac:dyDescent="0.3">
      <c r="A67" s="7">
        <v>79</v>
      </c>
      <c r="B67" s="5">
        <f>8.052*(A67*1.037)^0.5+23.73</f>
        <v>96.609719097921882</v>
      </c>
      <c r="C67" s="24">
        <f>B67/7</f>
        <v>13.801388442560269</v>
      </c>
      <c r="D67" s="9">
        <f>C67-ROUNDDOWN(C67,0)</f>
        <v>0.80138844256026864</v>
      </c>
      <c r="E67" s="5">
        <f>D67*7</f>
        <v>5.6097190979218805</v>
      </c>
      <c r="F67" s="8" t="s">
        <v>36</v>
      </c>
    </row>
    <row r="68" spans="1:6" x14ac:dyDescent="0.3">
      <c r="A68" s="7">
        <v>80</v>
      </c>
      <c r="B68" s="5">
        <f>8.052*(A68*1.037)^0.5+23.73</f>
        <v>97.069532612636678</v>
      </c>
      <c r="C68" s="24">
        <f>B68/7</f>
        <v>13.867076087519525</v>
      </c>
      <c r="D68" s="9">
        <f>C68-ROUNDDOWN(C68,0)</f>
        <v>0.86707608751952492</v>
      </c>
      <c r="E68" s="5">
        <f>D68*7</f>
        <v>6.0695326126366744</v>
      </c>
      <c r="F68" s="8" t="s">
        <v>36</v>
      </c>
    </row>
    <row r="69" spans="1:6" x14ac:dyDescent="0.3">
      <c r="A69" s="7">
        <v>81</v>
      </c>
      <c r="B69" s="5">
        <f>8.052*(A69*1.037)^0.5+23.73</f>
        <v>97.526481161963275</v>
      </c>
      <c r="C69" s="24">
        <f>B69/7</f>
        <v>13.93235445170904</v>
      </c>
      <c r="D69" s="9">
        <f>C69-ROUNDDOWN(C69,0)</f>
        <v>0.93235445170904008</v>
      </c>
      <c r="E69" s="5">
        <f>D69*7</f>
        <v>6.5264811619632805</v>
      </c>
      <c r="F69" s="8" t="s">
        <v>40</v>
      </c>
    </row>
    <row r="70" spans="1:6" x14ac:dyDescent="0.3">
      <c r="A70" s="7">
        <v>82</v>
      </c>
      <c r="B70" s="5">
        <f>8.052*(A70*1.037)^0.5+23.73</f>
        <v>97.98061764009779</v>
      </c>
      <c r="C70" s="24">
        <f>B70/7</f>
        <v>13.997231091442542</v>
      </c>
      <c r="D70" s="9">
        <f>C70-ROUNDDOWN(C70,0)</f>
        <v>0.99723109144254174</v>
      </c>
      <c r="E70" s="5">
        <f>D70*7</f>
        <v>6.9806176400977922</v>
      </c>
      <c r="F70" s="8" t="s">
        <v>43</v>
      </c>
    </row>
    <row r="71" spans="1:6" x14ac:dyDescent="0.3">
      <c r="A71" s="7">
        <v>83</v>
      </c>
      <c r="B71" s="5">
        <f>8.052*(A71*1.037)^0.5+23.73</f>
        <v>98.431993333404435</v>
      </c>
      <c r="C71" s="24">
        <f>B71/7</f>
        <v>14.061713333343491</v>
      </c>
      <c r="D71" s="9">
        <f>C71-ROUNDDOWN(C71,0)</f>
        <v>6.1713333343490717E-2</v>
      </c>
      <c r="E71" s="5">
        <f>D71*7</f>
        <v>0.43199333340443502</v>
      </c>
      <c r="F71" s="8" t="s">
        <v>40</v>
      </c>
    </row>
    <row r="72" spans="1:6" x14ac:dyDescent="0.3">
      <c r="A72" s="7">
        <v>84</v>
      </c>
      <c r="B72" s="5">
        <f>8.052*(A72*1.037)^0.5+23.73</f>
        <v>98.880657988017632</v>
      </c>
      <c r="C72" s="24">
        <f>B72/7</f>
        <v>14.125808284002519</v>
      </c>
      <c r="D72" s="9">
        <f>C72-ROUNDDOWN(C72,0)</f>
        <v>0.12580828400251853</v>
      </c>
      <c r="E72" s="5">
        <f>D72*7</f>
        <v>0.88065798801762973</v>
      </c>
      <c r="F72" s="8" t="s">
        <v>34</v>
      </c>
    </row>
    <row r="73" spans="1:6" x14ac:dyDescent="0.3">
      <c r="A73" s="7">
        <v>85</v>
      </c>
      <c r="B73" s="5">
        <f>8.052*(A73*1.037)^0.5+23.73</f>
        <v>99.326659873833052</v>
      </c>
      <c r="C73" s="24">
        <f>B73/7</f>
        <v>14.189522839119007</v>
      </c>
      <c r="D73" s="9">
        <f>C73-ROUNDDOWN(C73,0)</f>
        <v>0.18952283911900736</v>
      </c>
      <c r="E73" s="5">
        <f>D73*7</f>
        <v>1.3266598738330515</v>
      </c>
      <c r="F73" s="8" t="s">
        <v>34</v>
      </c>
    </row>
    <row r="74" spans="1:6" x14ac:dyDescent="0.3">
      <c r="A74" s="7">
        <v>86</v>
      </c>
      <c r="B74" s="5">
        <f>8.052*(A74*1.037)^0.5+23.73</f>
        <v>99.770045845120308</v>
      </c>
      <c r="C74" s="24">
        <f>B74/7</f>
        <v>14.252863692160044</v>
      </c>
      <c r="D74" s="9">
        <f>C74-ROUNDDOWN(C74,0)</f>
        <v>0.25286369216004445</v>
      </c>
      <c r="E74" s="5">
        <f>D74*7</f>
        <v>1.7700458451203112</v>
      </c>
      <c r="F74" s="8" t="s">
        <v>59</v>
      </c>
    </row>
    <row r="75" spans="1:6" x14ac:dyDescent="0.3">
      <c r="A75" s="7">
        <v>87</v>
      </c>
      <c r="B75" s="5">
        <f>8.052*(A75*1.037)^0.5+23.73</f>
        <v>100.21086139797329</v>
      </c>
      <c r="C75" s="24">
        <f>B75/7</f>
        <v>14.315837342567614</v>
      </c>
      <c r="D75" s="9">
        <f>C75-ROUNDDOWN(C75,0)</f>
        <v>0.31583734256761353</v>
      </c>
      <c r="E75" s="5">
        <f>D75*7</f>
        <v>2.2108613979732947</v>
      </c>
      <c r="F75" s="8" t="s">
        <v>59</v>
      </c>
    </row>
    <row r="76" spans="1:6" x14ac:dyDescent="0.3">
      <c r="A76" s="7">
        <v>88</v>
      </c>
      <c r="B76" s="5">
        <f>8.052*(A76*1.037)^0.5+23.73</f>
        <v>100.64915072479675</v>
      </c>
      <c r="C76" s="24">
        <f>B76/7</f>
        <v>14.378450103542393</v>
      </c>
      <c r="D76" s="9">
        <f>C76-ROUNDDOWN(C76,0)</f>
        <v>0.37845010354239328</v>
      </c>
      <c r="E76" s="5">
        <f>D76*7</f>
        <v>2.649150724796753</v>
      </c>
      <c r="F76" s="8" t="s">
        <v>60</v>
      </c>
    </row>
    <row r="77" spans="1:6" x14ac:dyDescent="0.3">
      <c r="A77" s="7">
        <v>89</v>
      </c>
      <c r="B77" s="5">
        <f>8.052*(A77*1.037)^0.5+23.73</f>
        <v>101.08495676601467</v>
      </c>
      <c r="C77" s="24">
        <f>B77/7</f>
        <v>14.440708109430668</v>
      </c>
      <c r="D77" s="9">
        <f>C77-ROUNDDOWN(C77,0)</f>
        <v>0.44070810943066796</v>
      </c>
      <c r="E77" s="5">
        <f>D77*7</f>
        <v>3.0849567660146757</v>
      </c>
      <c r="F77" s="8" t="s">
        <v>60</v>
      </c>
    </row>
    <row r="78" spans="1:6" x14ac:dyDescent="0.3">
      <c r="A78" s="7">
        <v>90</v>
      </c>
      <c r="B78" s="5">
        <f>8.052*(A78*1.037)^0.5+23.73</f>
        <v>101.51832125917103</v>
      </c>
      <c r="C78" s="24">
        <f>B78/7</f>
        <v>14.502617322738718</v>
      </c>
      <c r="D78" s="9">
        <f>C78-ROUNDDOWN(C78,0)</f>
        <v>0.50261732273871829</v>
      </c>
      <c r="E78" s="5">
        <f>D78*7</f>
        <v>3.518321259171028</v>
      </c>
      <c r="F78" s="8" t="s">
        <v>61</v>
      </c>
    </row>
    <row r="79" spans="1:6" x14ac:dyDescent="0.3">
      <c r="A79" s="7">
        <v>91</v>
      </c>
      <c r="B79" s="5">
        <f>8.052*(A79*1.037)^0.5+23.73</f>
        <v>101.94928478558212</v>
      </c>
      <c r="C79" s="24">
        <f>B79/7</f>
        <v>14.564183540797446</v>
      </c>
      <c r="D79" s="9">
        <f>C79-ROUNDDOWN(C79,0)</f>
        <v>0.56418354079744581</v>
      </c>
      <c r="E79" s="5">
        <f>D79*7</f>
        <v>3.9492847855821207</v>
      </c>
      <c r="F79" s="8" t="s">
        <v>61</v>
      </c>
    </row>
    <row r="80" spans="1:6" x14ac:dyDescent="0.3">
      <c r="A80" s="7">
        <v>92</v>
      </c>
      <c r="B80" s="5">
        <f>8.052*(A80*1.037)^0.5+23.73</f>
        <v>102.37788681468815</v>
      </c>
      <c r="C80" s="24">
        <f>B80/7</f>
        <v>14.625412402098307</v>
      </c>
      <c r="D80" s="9">
        <f>C80-ROUNDDOWN(C80,0)</f>
        <v>0.6254124020983074</v>
      </c>
      <c r="E80" s="5">
        <f>D80*7</f>
        <v>4.3778868146881518</v>
      </c>
      <c r="F80" s="8" t="s">
        <v>61</v>
      </c>
    </row>
    <row r="81" spans="1:6" x14ac:dyDescent="0.3">
      <c r="A81" s="7">
        <v>93</v>
      </c>
      <c r="B81" s="5">
        <f>8.052*(A81*1.037)^0.5+23.73</f>
        <v>102.80416574624104</v>
      </c>
      <c r="C81" s="24">
        <f>B81/7</f>
        <v>14.686309392320149</v>
      </c>
      <c r="D81" s="9">
        <f>C81-ROUNDDOWN(C81,0)</f>
        <v>0.68630939232014931</v>
      </c>
      <c r="E81" s="5">
        <f>D81*7</f>
        <v>4.8041657462410452</v>
      </c>
      <c r="F81" s="8" t="s">
        <v>62</v>
      </c>
    </row>
    <row r="82" spans="1:6" x14ac:dyDescent="0.3">
      <c r="A82" s="7">
        <v>94</v>
      </c>
      <c r="B82" s="5">
        <f>8.052*(A82*1.037)^0.5+23.73</f>
        <v>103.2281589504562</v>
      </c>
      <c r="C82" s="24">
        <f>B82/7</f>
        <v>14.746879850065172</v>
      </c>
      <c r="D82" s="9">
        <f>C82-ROUNDDOWN(C82,0)</f>
        <v>0.74687985006517188</v>
      </c>
      <c r="E82" s="5">
        <f>D82*7</f>
        <v>5.2281589504562032</v>
      </c>
      <c r="F82" s="8" t="s">
        <v>62</v>
      </c>
    </row>
    <row r="83" spans="1:6" x14ac:dyDescent="0.3">
      <c r="A83" s="7">
        <v>95</v>
      </c>
      <c r="B83" s="5">
        <f>8.052*(A83*1.037)^0.5+23.73</f>
        <v>103.64990280624721</v>
      </c>
      <c r="C83" s="24">
        <f>B83/7</f>
        <v>14.80712897232103</v>
      </c>
      <c r="D83" s="9">
        <f>C83-ROUNDDOWN(C83,0)</f>
        <v>0.80712897232102954</v>
      </c>
      <c r="E83" s="5">
        <f>D83*7</f>
        <v>5.6499028062472068</v>
      </c>
      <c r="F83" s="8" t="s">
        <v>37</v>
      </c>
    </row>
  </sheetData>
  <mergeCells count="1">
    <mergeCell ref="J3:L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720A9-FABD-49CE-8ACE-75A1F7AA02EB}">
  <dimension ref="A1:N25"/>
  <sheetViews>
    <sheetView workbookViewId="0">
      <selection activeCell="N4" sqref="N4"/>
    </sheetView>
  </sheetViews>
  <sheetFormatPr baseColWidth="10" defaultRowHeight="13" x14ac:dyDescent="0.3"/>
  <cols>
    <col min="1" max="1" width="4" style="5" customWidth="1"/>
    <col min="2" max="2" width="5.36328125" style="5" customWidth="1"/>
    <col min="3" max="3" width="4.6328125" style="5" customWidth="1"/>
    <col min="4" max="4" width="10.26953125" style="5" customWidth="1"/>
    <col min="5" max="5" width="10.7265625" style="5" customWidth="1"/>
    <col min="6" max="6" width="6.36328125" style="5" customWidth="1"/>
    <col min="7" max="7" width="5.7265625" style="5" customWidth="1"/>
    <col min="8" max="8" width="5.453125" style="5" customWidth="1"/>
    <col min="9" max="9" width="5.36328125" style="5" customWidth="1"/>
    <col min="10" max="10" width="5.453125" style="5" customWidth="1"/>
    <col min="11" max="11" width="5.81640625" style="5" customWidth="1"/>
    <col min="12" max="12" width="5.6328125" style="5" customWidth="1"/>
    <col min="13" max="13" width="5.36328125" style="5" customWidth="1"/>
    <col min="14" max="14" width="8.7265625" style="5" customWidth="1"/>
    <col min="15" max="16384" width="10.90625" style="5"/>
  </cols>
  <sheetData>
    <row r="1" spans="1:14" x14ac:dyDescent="0.3">
      <c r="A1" s="2" t="s">
        <v>1</v>
      </c>
      <c r="B1" s="2" t="s">
        <v>2</v>
      </c>
      <c r="C1" s="2" t="s">
        <v>0</v>
      </c>
      <c r="D1" s="2" t="s">
        <v>13</v>
      </c>
      <c r="E1" s="3" t="s">
        <v>6</v>
      </c>
      <c r="F1" s="4" t="s">
        <v>11</v>
      </c>
      <c r="G1" s="4" t="s">
        <v>9</v>
      </c>
      <c r="H1" s="4" t="s">
        <v>8</v>
      </c>
      <c r="I1" s="4" t="s">
        <v>2</v>
      </c>
      <c r="J1" s="4" t="s">
        <v>7</v>
      </c>
      <c r="K1" s="4" t="s">
        <v>10</v>
      </c>
      <c r="L1" s="4" t="s">
        <v>12</v>
      </c>
      <c r="N1" s="2" t="s">
        <v>18</v>
      </c>
    </row>
    <row r="2" spans="1:14" x14ac:dyDescent="0.3">
      <c r="E2" s="7"/>
      <c r="F2" s="8"/>
      <c r="G2" s="8"/>
      <c r="H2" s="8"/>
      <c r="I2" s="8"/>
      <c r="J2" s="8"/>
      <c r="K2" s="8"/>
      <c r="L2" s="8"/>
    </row>
    <row r="3" spans="1:14" x14ac:dyDescent="0.3">
      <c r="A3" s="5">
        <v>20</v>
      </c>
      <c r="B3" s="9">
        <f>5.60878+0.158369*A3^2-0.00256379*A3^3</f>
        <v>48.44606000000001</v>
      </c>
      <c r="C3" s="9">
        <f t="shared" ref="C3:C25" si="0">EXP(0.101242+0.00150557*A3^3-0.000771535*A3^3*LN(A3)+0.0000999638*A3^3*LN(A3)^2)</f>
        <v>2.2984479637011463</v>
      </c>
      <c r="E3" s="7">
        <f>(D3-B3)/C3</f>
        <v>-21.077727564468439</v>
      </c>
      <c r="F3" s="11">
        <f t="shared" ref="F3:F25" si="1">B3-1.88*C3</f>
        <v>44.124977828241853</v>
      </c>
      <c r="G3" s="11">
        <f t="shared" ref="G3:G25" si="2">B3-1.6458*C3</f>
        <v>44.66327434134066</v>
      </c>
      <c r="H3" s="11">
        <f t="shared" ref="H3:H25" si="3">B3-1.28*C3</f>
        <v>45.504046606462545</v>
      </c>
      <c r="I3" s="11">
        <v>48.44606000000001</v>
      </c>
      <c r="J3" s="11">
        <f t="shared" ref="J3:J25" si="4">B3+1.28*C3</f>
        <v>51.388073393537475</v>
      </c>
      <c r="K3" s="11">
        <f t="shared" ref="K3:K25" si="5">B3+1.6458*C3</f>
        <v>52.22884565865936</v>
      </c>
      <c r="L3" s="11">
        <f t="shared" ref="L3:L25" si="6">B3+1.88*C3</f>
        <v>52.767142171758167</v>
      </c>
      <c r="N3" s="12">
        <f>_xlfn.NORM.S.DIST(E3,TRUE)</f>
        <v>6.3676517669306042E-99</v>
      </c>
    </row>
    <row r="4" spans="1:14" x14ac:dyDescent="0.3">
      <c r="A4" s="5">
        <v>21</v>
      </c>
      <c r="B4" s="9">
        <f t="shared" ref="B4:B25" si="7">5.60878+0.158369*A4^2-0.00256379*A4^3</f>
        <v>51.706249810000003</v>
      </c>
      <c r="C4" s="9">
        <f t="shared" si="0"/>
        <v>2.3908990448992076</v>
      </c>
      <c r="E4" s="7">
        <f t="shared" ref="E4:E25" si="8">(D4-B4)/C4</f>
        <v>-21.626279001746713</v>
      </c>
      <c r="F4" s="11">
        <f t="shared" si="1"/>
        <v>47.211359605589493</v>
      </c>
      <c r="G4" s="11">
        <f t="shared" si="2"/>
        <v>47.771308161904884</v>
      </c>
      <c r="H4" s="11">
        <f t="shared" si="3"/>
        <v>48.645899032529016</v>
      </c>
      <c r="I4" s="11">
        <v>51.706249810000003</v>
      </c>
      <c r="J4" s="11">
        <f t="shared" si="4"/>
        <v>54.76660058747099</v>
      </c>
      <c r="K4" s="11">
        <f t="shared" si="5"/>
        <v>55.641191458095122</v>
      </c>
      <c r="L4" s="11">
        <f t="shared" si="6"/>
        <v>56.201140014410512</v>
      </c>
      <c r="N4" s="12">
        <f t="shared" ref="N4:N25" si="9">_xlfn.NORM.S.DIST(E4,TRUE)</f>
        <v>5.0830088569173923E-104</v>
      </c>
    </row>
    <row r="5" spans="1:14" x14ac:dyDescent="0.3">
      <c r="A5" s="5">
        <v>22</v>
      </c>
      <c r="B5" s="9">
        <f t="shared" si="7"/>
        <v>54.960140080000002</v>
      </c>
      <c r="C5" s="9">
        <f t="shared" si="0"/>
        <v>2.4810722345581397</v>
      </c>
      <c r="E5" s="7">
        <f t="shared" si="8"/>
        <v>-22.151769430360012</v>
      </c>
      <c r="F5" s="11">
        <f t="shared" si="1"/>
        <v>50.295724279030701</v>
      </c>
      <c r="G5" s="11">
        <f t="shared" si="2"/>
        <v>50.876791396364219</v>
      </c>
      <c r="H5" s="11">
        <f t="shared" si="3"/>
        <v>51.784367619765582</v>
      </c>
      <c r="I5" s="11">
        <v>54.960140080000002</v>
      </c>
      <c r="J5" s="11">
        <f t="shared" si="4"/>
        <v>58.135912540234422</v>
      </c>
      <c r="K5" s="11">
        <f t="shared" si="5"/>
        <v>59.043488763635786</v>
      </c>
      <c r="L5" s="11">
        <f t="shared" si="6"/>
        <v>59.624555880969304</v>
      </c>
      <c r="N5" s="12">
        <f t="shared" si="9"/>
        <v>5.0150688809974447E-109</v>
      </c>
    </row>
    <row r="6" spans="1:14" x14ac:dyDescent="0.3">
      <c r="A6" s="5">
        <v>23</v>
      </c>
      <c r="B6" s="9">
        <f t="shared" si="7"/>
        <v>58.192348070000008</v>
      </c>
      <c r="C6" s="9">
        <f t="shared" si="0"/>
        <v>2.568275301277251</v>
      </c>
      <c r="E6" s="7">
        <f t="shared" si="8"/>
        <v>-22.658142622428318</v>
      </c>
      <c r="F6" s="11">
        <f t="shared" si="1"/>
        <v>53.363990503598778</v>
      </c>
      <c r="G6" s="11">
        <f t="shared" si="2"/>
        <v>53.965480579157912</v>
      </c>
      <c r="H6" s="11">
        <f t="shared" si="3"/>
        <v>54.904955684365127</v>
      </c>
      <c r="I6" s="11">
        <v>58.192348070000008</v>
      </c>
      <c r="J6" s="11">
        <f t="shared" si="4"/>
        <v>61.479740455634889</v>
      </c>
      <c r="K6" s="11">
        <f t="shared" si="5"/>
        <v>62.419215560842105</v>
      </c>
      <c r="L6" s="11">
        <f t="shared" si="6"/>
        <v>63.020705636401239</v>
      </c>
      <c r="N6" s="12">
        <f t="shared" si="9"/>
        <v>5.7984509115869476E-114</v>
      </c>
    </row>
    <row r="7" spans="1:14" x14ac:dyDescent="0.3">
      <c r="A7" s="5">
        <v>24</v>
      </c>
      <c r="B7" s="9">
        <f t="shared" si="7"/>
        <v>61.38749104</v>
      </c>
      <c r="C7" s="9">
        <f t="shared" si="0"/>
        <v>2.6519500942509517</v>
      </c>
      <c r="E7" s="7">
        <f t="shared" si="8"/>
        <v>-23.148056659542462</v>
      </c>
      <c r="F7" s="11">
        <f t="shared" si="1"/>
        <v>56.401824862808212</v>
      </c>
      <c r="G7" s="11">
        <f t="shared" si="2"/>
        <v>57.022911574881782</v>
      </c>
      <c r="H7" s="11">
        <f t="shared" si="3"/>
        <v>57.992994919358779</v>
      </c>
      <c r="I7" s="11">
        <v>61.38749104</v>
      </c>
      <c r="J7" s="11">
        <f t="shared" si="4"/>
        <v>64.781987160641222</v>
      </c>
      <c r="K7" s="11">
        <f t="shared" si="5"/>
        <v>65.752070505118212</v>
      </c>
      <c r="L7" s="11">
        <f t="shared" si="6"/>
        <v>66.373157217191789</v>
      </c>
      <c r="N7" s="12">
        <f t="shared" si="9"/>
        <v>7.6038562382400403E-119</v>
      </c>
    </row>
    <row r="8" spans="1:14" x14ac:dyDescent="0.3">
      <c r="A8" s="5">
        <v>25</v>
      </c>
      <c r="B8" s="9">
        <f t="shared" si="7"/>
        <v>64.53018625</v>
      </c>
      <c r="C8" s="9">
        <f t="shared" si="0"/>
        <v>2.7317028998013586</v>
      </c>
      <c r="E8" s="7">
        <f t="shared" si="8"/>
        <v>-23.622695665290852</v>
      </c>
      <c r="F8" s="11">
        <f t="shared" si="1"/>
        <v>59.394584798373444</v>
      </c>
      <c r="G8" s="11">
        <f t="shared" si="2"/>
        <v>60.034349617506926</v>
      </c>
      <c r="H8" s="11">
        <f t="shared" si="3"/>
        <v>61.033606538254261</v>
      </c>
      <c r="I8" s="11">
        <v>64.53018625</v>
      </c>
      <c r="J8" s="11">
        <f t="shared" si="4"/>
        <v>68.026765961745738</v>
      </c>
      <c r="K8" s="11">
        <f t="shared" si="5"/>
        <v>69.026022882493081</v>
      </c>
      <c r="L8" s="11">
        <f t="shared" si="6"/>
        <v>69.665787701626556</v>
      </c>
      <c r="N8" s="12">
        <f t="shared" si="9"/>
        <v>1.1265509093945733E-123</v>
      </c>
    </row>
    <row r="9" spans="1:14" x14ac:dyDescent="0.3">
      <c r="A9" s="5">
        <v>26</v>
      </c>
      <c r="B9" s="9">
        <f t="shared" si="7"/>
        <v>67.60505096</v>
      </c>
      <c r="C9" s="9">
        <f t="shared" si="0"/>
        <v>2.8073313376809033</v>
      </c>
      <c r="E9" s="7">
        <f t="shared" si="8"/>
        <v>-24.081607344520854</v>
      </c>
      <c r="F9" s="11">
        <f t="shared" si="1"/>
        <v>62.327268045159904</v>
      </c>
      <c r="G9" s="11">
        <f t="shared" si="2"/>
        <v>62.984745044444772</v>
      </c>
      <c r="H9" s="11">
        <f t="shared" si="3"/>
        <v>64.011666847768439</v>
      </c>
      <c r="I9" s="11">
        <v>67.60505096</v>
      </c>
      <c r="J9" s="11">
        <f t="shared" si="4"/>
        <v>71.198435072231561</v>
      </c>
      <c r="K9" s="11">
        <f t="shared" si="5"/>
        <v>72.225356875555235</v>
      </c>
      <c r="L9" s="11">
        <f t="shared" si="6"/>
        <v>72.882833874840102</v>
      </c>
      <c r="N9" s="12">
        <f t="shared" si="9"/>
        <v>1.9481532264430024E-128</v>
      </c>
    </row>
    <row r="10" spans="1:14" x14ac:dyDescent="0.3">
      <c r="A10" s="5">
        <v>27</v>
      </c>
      <c r="B10" s="9">
        <f t="shared" si="7"/>
        <v>70.596702430000008</v>
      </c>
      <c r="C10" s="9">
        <f t="shared" si="0"/>
        <v>2.8788470058194799</v>
      </c>
      <c r="E10" s="7">
        <f t="shared" si="8"/>
        <v>-24.522561389087873</v>
      </c>
      <c r="F10" s="11">
        <f t="shared" si="1"/>
        <v>65.184470059059379</v>
      </c>
      <c r="G10" s="11">
        <f t="shared" si="2"/>
        <v>65.858696027822305</v>
      </c>
      <c r="H10" s="11">
        <f t="shared" si="3"/>
        <v>66.911778262551067</v>
      </c>
      <c r="I10" s="11">
        <v>70.596702430000008</v>
      </c>
      <c r="J10" s="11">
        <f t="shared" si="4"/>
        <v>74.281626597448948</v>
      </c>
      <c r="K10" s="11">
        <f t="shared" si="5"/>
        <v>75.334708832177711</v>
      </c>
      <c r="L10" s="11">
        <f t="shared" si="6"/>
        <v>76.008934800940636</v>
      </c>
      <c r="N10" s="12">
        <f t="shared" si="9"/>
        <v>4.2444857760714335E-133</v>
      </c>
    </row>
    <row r="11" spans="1:14" x14ac:dyDescent="0.3">
      <c r="A11" s="5">
        <v>28</v>
      </c>
      <c r="B11" s="9">
        <f t="shared" si="7"/>
        <v>73.489757920000017</v>
      </c>
      <c r="C11" s="9">
        <f t="shared" si="0"/>
        <v>2.9464935655022342</v>
      </c>
      <c r="E11" s="7">
        <f t="shared" si="8"/>
        <v>-24.941428272718316</v>
      </c>
      <c r="F11" s="11">
        <f t="shared" si="1"/>
        <v>67.950350016855822</v>
      </c>
      <c r="G11" s="11">
        <f t="shared" si="2"/>
        <v>68.640418809896445</v>
      </c>
      <c r="H11" s="11">
        <f t="shared" si="3"/>
        <v>69.71824615615715</v>
      </c>
      <c r="I11" s="11">
        <v>73.489757920000017</v>
      </c>
      <c r="J11" s="11">
        <f t="shared" si="4"/>
        <v>77.261269683842883</v>
      </c>
      <c r="K11" s="11">
        <f t="shared" si="5"/>
        <v>78.339097030103588</v>
      </c>
      <c r="L11" s="11">
        <f t="shared" si="6"/>
        <v>79.029165823144211</v>
      </c>
      <c r="N11" s="12">
        <f t="shared" si="9"/>
        <v>1.3226876228335784E-137</v>
      </c>
    </row>
    <row r="12" spans="1:14" x14ac:dyDescent="0.3">
      <c r="A12" s="5">
        <v>29</v>
      </c>
      <c r="B12" s="9">
        <f t="shared" si="7"/>
        <v>76.268834690000006</v>
      </c>
      <c r="C12" s="9">
        <f t="shared" si="0"/>
        <v>3.0107605169320273</v>
      </c>
      <c r="E12" s="7">
        <f t="shared" si="8"/>
        <v>-25.332082794721298</v>
      </c>
      <c r="F12" s="11">
        <f t="shared" si="1"/>
        <v>70.608604918167799</v>
      </c>
      <c r="G12" s="11">
        <f t="shared" si="2"/>
        <v>71.313725031233275</v>
      </c>
      <c r="H12" s="11">
        <f t="shared" si="3"/>
        <v>72.415061228327005</v>
      </c>
      <c r="I12" s="11">
        <v>76.268834690000006</v>
      </c>
      <c r="J12" s="11">
        <f t="shared" si="4"/>
        <v>80.122608151673006</v>
      </c>
      <c r="K12" s="11">
        <f t="shared" si="5"/>
        <v>81.223944348766736</v>
      </c>
      <c r="L12" s="11">
        <f t="shared" si="6"/>
        <v>81.929064461832212</v>
      </c>
      <c r="N12" s="12">
        <f t="shared" si="9"/>
        <v>7.0802649180326647E-142</v>
      </c>
    </row>
    <row r="13" spans="1:14" x14ac:dyDescent="0.3">
      <c r="A13" s="5">
        <v>30</v>
      </c>
      <c r="B13" s="9">
        <f t="shared" si="7"/>
        <v>78.91855000000001</v>
      </c>
      <c r="C13" s="9">
        <f t="shared" si="0"/>
        <v>3.0723935154125104</v>
      </c>
      <c r="E13" s="7">
        <f t="shared" si="8"/>
        <v>-25.686341806187588</v>
      </c>
      <c r="F13" s="11">
        <f t="shared" si="1"/>
        <v>73.142450191024494</v>
      </c>
      <c r="G13" s="11">
        <f t="shared" si="2"/>
        <v>73.862004752334101</v>
      </c>
      <c r="H13" s="11">
        <f t="shared" si="3"/>
        <v>74.985886300272</v>
      </c>
      <c r="I13" s="11">
        <v>78.91855000000001</v>
      </c>
      <c r="J13" s="11">
        <f t="shared" si="4"/>
        <v>82.851213699728021</v>
      </c>
      <c r="K13" s="11">
        <f t="shared" si="5"/>
        <v>83.975095247665919</v>
      </c>
      <c r="L13" s="11">
        <f t="shared" si="6"/>
        <v>84.694649808975527</v>
      </c>
      <c r="N13" s="12">
        <f t="shared" si="9"/>
        <v>8.3056666501952964E-146</v>
      </c>
    </row>
    <row r="14" spans="1:14" x14ac:dyDescent="0.3">
      <c r="A14" s="5">
        <v>31</v>
      </c>
      <c r="B14" s="9">
        <f t="shared" si="7"/>
        <v>81.42352111000001</v>
      </c>
      <c r="C14" s="9">
        <f t="shared" si="0"/>
        <v>3.1324026935557368</v>
      </c>
      <c r="E14" s="7">
        <f t="shared" si="8"/>
        <v>-25.993950674832412</v>
      </c>
      <c r="F14" s="11">
        <f t="shared" si="1"/>
        <v>75.53460404611522</v>
      </c>
      <c r="G14" s="11">
        <f t="shared" si="2"/>
        <v>76.268212756945985</v>
      </c>
      <c r="H14" s="11">
        <f t="shared" si="3"/>
        <v>77.414045662248668</v>
      </c>
      <c r="I14" s="11">
        <v>81.42352111000001</v>
      </c>
      <c r="J14" s="11">
        <f t="shared" si="4"/>
        <v>85.432996557751352</v>
      </c>
      <c r="K14" s="11">
        <f t="shared" si="5"/>
        <v>86.578829463054035</v>
      </c>
      <c r="L14" s="11">
        <f t="shared" si="6"/>
        <v>87.3124381738848</v>
      </c>
      <c r="N14" s="12">
        <f t="shared" si="9"/>
        <v>2.8984209631499558E-149</v>
      </c>
    </row>
    <row r="15" spans="1:14" x14ac:dyDescent="0.3">
      <c r="A15" s="5">
        <v>32</v>
      </c>
      <c r="B15" s="9">
        <f t="shared" si="7"/>
        <v>83.768365280000012</v>
      </c>
      <c r="C15" s="9">
        <f t="shared" si="0"/>
        <v>3.1920710690563645</v>
      </c>
      <c r="E15" s="7">
        <f t="shared" si="8"/>
        <v>-26.242637919951918</v>
      </c>
      <c r="F15" s="11">
        <f t="shared" si="1"/>
        <v>77.76727167017404</v>
      </c>
      <c r="G15" s="11">
        <f t="shared" si="2"/>
        <v>78.514854714547042</v>
      </c>
      <c r="H15" s="11">
        <f t="shared" si="3"/>
        <v>79.682514311607861</v>
      </c>
      <c r="I15" s="11">
        <v>83.768365280000012</v>
      </c>
      <c r="J15" s="11">
        <f t="shared" si="4"/>
        <v>87.854216248392163</v>
      </c>
      <c r="K15" s="11">
        <f t="shared" si="5"/>
        <v>89.021875845452982</v>
      </c>
      <c r="L15" s="11">
        <f t="shared" si="6"/>
        <v>89.769458889825984</v>
      </c>
      <c r="N15" s="12">
        <f t="shared" si="9"/>
        <v>4.3368175070871627E-152</v>
      </c>
    </row>
    <row r="16" spans="1:14" x14ac:dyDescent="0.3">
      <c r="A16" s="5">
        <v>33</v>
      </c>
      <c r="B16" s="9">
        <f t="shared" si="7"/>
        <v>85.937699770000009</v>
      </c>
      <c r="C16" s="9">
        <f t="shared" si="0"/>
        <v>3.2529657325619472</v>
      </c>
      <c r="E16" s="7">
        <f t="shared" si="8"/>
        <v>-26.418261621931631</v>
      </c>
      <c r="F16" s="11">
        <f t="shared" si="1"/>
        <v>79.822124192783548</v>
      </c>
      <c r="G16" s="11">
        <f t="shared" si="2"/>
        <v>80.58396876734956</v>
      </c>
      <c r="H16" s="11">
        <f t="shared" si="3"/>
        <v>81.77390363232071</v>
      </c>
      <c r="I16" s="11">
        <v>85.937699770000009</v>
      </c>
      <c r="J16" s="11">
        <f t="shared" si="4"/>
        <v>90.101495907679308</v>
      </c>
      <c r="K16" s="11">
        <f t="shared" si="5"/>
        <v>91.291430772650457</v>
      </c>
      <c r="L16" s="11">
        <f t="shared" si="6"/>
        <v>92.05327534721647</v>
      </c>
      <c r="N16" s="12">
        <f t="shared" si="9"/>
        <v>4.2266469826120054E-154</v>
      </c>
    </row>
    <row r="17" spans="1:14" x14ac:dyDescent="0.3">
      <c r="A17" s="5">
        <v>34</v>
      </c>
      <c r="B17" s="9">
        <f t="shared" si="7"/>
        <v>87.916141840000009</v>
      </c>
      <c r="C17" s="9">
        <f t="shared" si="0"/>
        <v>3.3169551515488918</v>
      </c>
      <c r="E17" s="7">
        <f t="shared" si="8"/>
        <v>-26.50507402819315</v>
      </c>
      <c r="F17" s="11">
        <f t="shared" si="1"/>
        <v>81.680266155088091</v>
      </c>
      <c r="G17" s="11">
        <f t="shared" si="2"/>
        <v>82.457097051580845</v>
      </c>
      <c r="H17" s="11">
        <f t="shared" si="3"/>
        <v>83.670439246017423</v>
      </c>
      <c r="I17" s="11">
        <v>87.916141840000009</v>
      </c>
      <c r="J17" s="11">
        <f t="shared" si="4"/>
        <v>92.161844433982594</v>
      </c>
      <c r="K17" s="11">
        <f t="shared" si="5"/>
        <v>93.375186628419172</v>
      </c>
      <c r="L17" s="11">
        <f t="shared" si="6"/>
        <v>94.152017524911926</v>
      </c>
      <c r="N17" s="12">
        <f t="shared" si="9"/>
        <v>4.2355858532431083E-155</v>
      </c>
    </row>
    <row r="18" spans="1:14" x14ac:dyDescent="0.3">
      <c r="A18" s="5">
        <v>35</v>
      </c>
      <c r="B18" s="9">
        <f t="shared" si="7"/>
        <v>89.688308750000004</v>
      </c>
      <c r="C18" s="9">
        <f t="shared" si="0"/>
        <v>3.386236648986233</v>
      </c>
      <c r="E18" s="7">
        <f t="shared" si="8"/>
        <v>-26.486131374442117</v>
      </c>
      <c r="F18" s="11">
        <f t="shared" si="1"/>
        <v>83.322183849905883</v>
      </c>
      <c r="G18" s="11">
        <f t="shared" si="2"/>
        <v>84.115240473098467</v>
      </c>
      <c r="H18" s="11">
        <f t="shared" si="3"/>
        <v>85.353925839297631</v>
      </c>
      <c r="I18" s="11">
        <v>89.688308750000004</v>
      </c>
      <c r="J18" s="11">
        <f t="shared" si="4"/>
        <v>94.022691660702378</v>
      </c>
      <c r="K18" s="11">
        <f t="shared" si="5"/>
        <v>95.261377026901542</v>
      </c>
      <c r="L18" s="11">
        <f t="shared" si="6"/>
        <v>96.054433650094126</v>
      </c>
      <c r="N18" s="12">
        <f t="shared" si="9"/>
        <v>7.0015502991169113E-155</v>
      </c>
    </row>
    <row r="19" spans="1:14" x14ac:dyDescent="0.3">
      <c r="A19" s="5">
        <v>36</v>
      </c>
      <c r="B19" s="9">
        <f t="shared" si="7"/>
        <v>91.238817760000018</v>
      </c>
      <c r="C19" s="9">
        <f t="shared" si="0"/>
        <v>3.4633790116228211</v>
      </c>
      <c r="E19" s="7">
        <f t="shared" si="8"/>
        <v>-26.343873267641193</v>
      </c>
      <c r="F19" s="11">
        <f t="shared" si="1"/>
        <v>84.727665218149113</v>
      </c>
      <c r="G19" s="11">
        <f t="shared" si="2"/>
        <v>85.538788582671174</v>
      </c>
      <c r="H19" s="11">
        <f t="shared" si="3"/>
        <v>86.805692625122802</v>
      </c>
      <c r="I19" s="11">
        <v>91.238817760000018</v>
      </c>
      <c r="J19" s="11">
        <f t="shared" si="4"/>
        <v>95.671942894877233</v>
      </c>
      <c r="K19" s="11">
        <f t="shared" si="5"/>
        <v>96.938846937328861</v>
      </c>
      <c r="L19" s="11">
        <f t="shared" si="6"/>
        <v>97.749970301850922</v>
      </c>
      <c r="N19" s="12">
        <f t="shared" si="9"/>
        <v>3.0164475195440832E-153</v>
      </c>
    </row>
    <row r="20" spans="1:14" x14ac:dyDescent="0.3">
      <c r="A20" s="5">
        <v>37</v>
      </c>
      <c r="B20" s="9">
        <f t="shared" si="7"/>
        <v>92.552286129999999</v>
      </c>
      <c r="C20" s="9">
        <f t="shared" si="0"/>
        <v>3.5513863903661438</v>
      </c>
      <c r="E20" s="7">
        <f t="shared" si="8"/>
        <v>-26.060888891466966</v>
      </c>
      <c r="F20" s="11">
        <f t="shared" si="1"/>
        <v>85.875679716111648</v>
      </c>
      <c r="G20" s="11">
        <f t="shared" si="2"/>
        <v>86.707414408735403</v>
      </c>
      <c r="H20" s="11">
        <f t="shared" si="3"/>
        <v>88.006511550331339</v>
      </c>
      <c r="I20" s="11">
        <v>92.552286129999999</v>
      </c>
      <c r="J20" s="11">
        <f t="shared" si="4"/>
        <v>97.098060709668658</v>
      </c>
      <c r="K20" s="11">
        <f t="shared" si="5"/>
        <v>98.397157851264595</v>
      </c>
      <c r="L20" s="11">
        <f t="shared" si="6"/>
        <v>99.22889254388835</v>
      </c>
      <c r="N20" s="12">
        <f t="shared" si="9"/>
        <v>5.0629930685670602E-150</v>
      </c>
    </row>
    <row r="21" spans="1:14" x14ac:dyDescent="0.3">
      <c r="A21" s="5">
        <v>38</v>
      </c>
      <c r="B21" s="9">
        <f t="shared" si="7"/>
        <v>93.613331120000026</v>
      </c>
      <c r="C21" s="9">
        <f t="shared" si="0"/>
        <v>3.6537913758121037</v>
      </c>
      <c r="E21" s="7">
        <f t="shared" si="8"/>
        <v>-25.620874727472152</v>
      </c>
      <c r="F21" s="11">
        <f t="shared" si="1"/>
        <v>86.744203333473266</v>
      </c>
      <c r="G21" s="11">
        <f t="shared" si="2"/>
        <v>87.599921273688466</v>
      </c>
      <c r="H21" s="11">
        <f t="shared" si="3"/>
        <v>88.93647815896054</v>
      </c>
      <c r="I21" s="11">
        <v>93.613331120000026</v>
      </c>
      <c r="J21" s="11">
        <f t="shared" si="4"/>
        <v>98.290184081039513</v>
      </c>
      <c r="K21" s="11">
        <f t="shared" si="5"/>
        <v>99.626740966311587</v>
      </c>
      <c r="L21" s="11">
        <f t="shared" si="6"/>
        <v>100.48245890652679</v>
      </c>
      <c r="N21" s="12">
        <f t="shared" si="9"/>
        <v>4.4654231374629215E-145</v>
      </c>
    </row>
    <row r="22" spans="1:14" x14ac:dyDescent="0.3">
      <c r="A22" s="5">
        <v>39</v>
      </c>
      <c r="B22" s="9">
        <f t="shared" si="7"/>
        <v>94.406569990000008</v>
      </c>
      <c r="C22" s="9">
        <f t="shared" si="0"/>
        <v>3.7747876569565819</v>
      </c>
      <c r="E22" s="7">
        <f t="shared" si="8"/>
        <v>-25.00976970612307</v>
      </c>
      <c r="F22" s="11">
        <f t="shared" si="1"/>
        <v>87.309969194921635</v>
      </c>
      <c r="G22" s="11">
        <f t="shared" si="2"/>
        <v>88.19402446418087</v>
      </c>
      <c r="H22" s="11">
        <f t="shared" si="3"/>
        <v>89.574841789095586</v>
      </c>
      <c r="I22" s="11">
        <v>94.406569990000008</v>
      </c>
      <c r="J22" s="11">
        <f t="shared" si="4"/>
        <v>99.23829819090443</v>
      </c>
      <c r="K22" s="11">
        <f t="shared" si="5"/>
        <v>100.61911551581915</v>
      </c>
      <c r="L22" s="11">
        <f t="shared" si="6"/>
        <v>101.50317078507838</v>
      </c>
      <c r="N22" s="12">
        <f t="shared" si="9"/>
        <v>2.3932564657632302E-138</v>
      </c>
    </row>
    <row r="23" spans="1:14" x14ac:dyDescent="0.3">
      <c r="A23" s="5">
        <v>40</v>
      </c>
      <c r="B23" s="9">
        <f t="shared" si="7"/>
        <v>94.916620000000023</v>
      </c>
      <c r="C23" s="9">
        <f t="shared" si="0"/>
        <v>3.9194164270786476</v>
      </c>
      <c r="E23" s="7">
        <f t="shared" si="8"/>
        <v>-24.217028674022909</v>
      </c>
      <c r="F23" s="11">
        <f t="shared" si="1"/>
        <v>87.548117117092161</v>
      </c>
      <c r="G23" s="11">
        <f t="shared" si="2"/>
        <v>88.46604444431398</v>
      </c>
      <c r="H23" s="11">
        <f t="shared" si="3"/>
        <v>89.899766973339354</v>
      </c>
      <c r="I23" s="11">
        <v>94.916620000000023</v>
      </c>
      <c r="J23" s="11">
        <f t="shared" si="4"/>
        <v>99.933473026660693</v>
      </c>
      <c r="K23" s="11">
        <f t="shared" si="5"/>
        <v>101.36719555568607</v>
      </c>
      <c r="L23" s="11">
        <f t="shared" si="6"/>
        <v>102.28512288290788</v>
      </c>
      <c r="N23" s="12">
        <f t="shared" si="9"/>
        <v>7.3605207333383442E-130</v>
      </c>
    </row>
    <row r="24" spans="1:14" x14ac:dyDescent="0.3">
      <c r="A24" s="5">
        <v>41</v>
      </c>
      <c r="B24" s="9">
        <f t="shared" si="7"/>
        <v>95.128098410000064</v>
      </c>
      <c r="C24" s="9">
        <f t="shared" si="0"/>
        <v>4.0938263241581252</v>
      </c>
      <c r="E24" s="7">
        <f t="shared" si="8"/>
        <v>-23.236964853305711</v>
      </c>
      <c r="F24" s="11">
        <f t="shared" si="1"/>
        <v>87.431704920582789</v>
      </c>
      <c r="G24" s="11">
        <f t="shared" si="2"/>
        <v>88.390479045700616</v>
      </c>
      <c r="H24" s="11">
        <f t="shared" si="3"/>
        <v>89.888000715077666</v>
      </c>
      <c r="I24" s="11">
        <v>95.128098410000064</v>
      </c>
      <c r="J24" s="11">
        <f t="shared" si="4"/>
        <v>100.36819610492246</v>
      </c>
      <c r="K24" s="11">
        <f t="shared" si="5"/>
        <v>101.86571777429951</v>
      </c>
      <c r="L24" s="11">
        <f t="shared" si="6"/>
        <v>102.82449189941734</v>
      </c>
      <c r="N24" s="12">
        <f t="shared" si="9"/>
        <v>9.6351416405510925E-120</v>
      </c>
    </row>
    <row r="25" spans="1:14" x14ac:dyDescent="0.3">
      <c r="A25" s="5">
        <v>42</v>
      </c>
      <c r="B25" s="9">
        <f t="shared" si="7"/>
        <v>95.025622480000067</v>
      </c>
      <c r="C25" s="9">
        <f t="shared" si="0"/>
        <v>4.3056351534578612</v>
      </c>
      <c r="E25" s="7">
        <f t="shared" si="8"/>
        <v>-22.070059141839938</v>
      </c>
      <c r="F25" s="11">
        <f t="shared" si="1"/>
        <v>86.931028391499282</v>
      </c>
      <c r="G25" s="11">
        <f t="shared" si="2"/>
        <v>87.939408144439113</v>
      </c>
      <c r="H25" s="11">
        <f t="shared" si="3"/>
        <v>89.514409483573999</v>
      </c>
      <c r="I25" s="11">
        <v>95.025622480000067</v>
      </c>
      <c r="J25" s="11">
        <f t="shared" si="4"/>
        <v>100.53683547642613</v>
      </c>
      <c r="K25" s="11">
        <f t="shared" si="5"/>
        <v>102.11183681556102</v>
      </c>
      <c r="L25" s="11">
        <f t="shared" si="6"/>
        <v>103.12021656850085</v>
      </c>
      <c r="N25" s="12">
        <f t="shared" si="9"/>
        <v>3.0655645988245274E-108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9E03F-AD91-4631-A4FA-C4ED77351D95}">
  <dimension ref="A1:Q25"/>
  <sheetViews>
    <sheetView zoomScale="104" workbookViewId="0">
      <selection sqref="A1:XFD1048576"/>
    </sheetView>
  </sheetViews>
  <sheetFormatPr baseColWidth="10" defaultRowHeight="13" x14ac:dyDescent="0.3"/>
  <cols>
    <col min="1" max="1" width="3.7265625" style="5" customWidth="1"/>
    <col min="2" max="2" width="6.7265625" style="5" customWidth="1"/>
    <col min="3" max="3" width="5.453125" style="5" customWidth="1"/>
    <col min="4" max="4" width="10.90625" style="5"/>
    <col min="5" max="5" width="7.6328125" style="13" customWidth="1"/>
    <col min="6" max="6" width="6.54296875" style="5" customWidth="1"/>
    <col min="7" max="7" width="6.90625" style="5" customWidth="1"/>
    <col min="8" max="8" width="7.453125" style="5" customWidth="1"/>
    <col min="9" max="9" width="6.26953125" style="5" customWidth="1"/>
    <col min="10" max="10" width="6.453125" style="5" customWidth="1"/>
    <col min="11" max="11" width="6.26953125" style="5" customWidth="1"/>
    <col min="12" max="12" width="6" style="5" customWidth="1"/>
    <col min="13" max="13" width="3.90625" style="5" customWidth="1"/>
    <col min="14" max="14" width="9.6328125" style="9" customWidth="1"/>
    <col min="15" max="15" width="7.36328125" style="5" customWidth="1"/>
    <col min="16" max="16" width="9" style="5" customWidth="1"/>
    <col min="17" max="16384" width="10.90625" style="5"/>
  </cols>
  <sheetData>
    <row r="1" spans="1:17" x14ac:dyDescent="0.3">
      <c r="A1" s="2" t="s">
        <v>1</v>
      </c>
      <c r="B1" s="2" t="s">
        <v>2</v>
      </c>
      <c r="C1" s="2" t="s">
        <v>0</v>
      </c>
      <c r="D1" s="2" t="s">
        <v>14</v>
      </c>
      <c r="E1" s="3" t="s">
        <v>6</v>
      </c>
      <c r="F1" s="4" t="s">
        <v>11</v>
      </c>
      <c r="G1" s="4" t="s">
        <v>9</v>
      </c>
      <c r="H1" s="4" t="s">
        <v>8</v>
      </c>
      <c r="I1" s="4" t="s">
        <v>2</v>
      </c>
      <c r="J1" s="4" t="s">
        <v>7</v>
      </c>
      <c r="K1" s="4" t="s">
        <v>10</v>
      </c>
      <c r="L1" s="4" t="s">
        <v>12</v>
      </c>
      <c r="N1" s="6" t="s">
        <v>18</v>
      </c>
      <c r="O1" s="2"/>
      <c r="P1" s="2"/>
      <c r="Q1" s="2"/>
    </row>
    <row r="2" spans="1:17" x14ac:dyDescent="0.3">
      <c r="E2" s="7"/>
      <c r="F2" s="8"/>
      <c r="G2" s="8"/>
      <c r="H2" s="8"/>
      <c r="I2" s="8"/>
      <c r="J2" s="8"/>
      <c r="K2" s="8"/>
      <c r="L2" s="8"/>
    </row>
    <row r="3" spans="1:17" x14ac:dyDescent="0.3">
      <c r="A3" s="5">
        <v>20</v>
      </c>
      <c r="B3" s="9">
        <f>-81.3243+11.6772*A3-0.000561865*A3^3</f>
        <v>147.72477999999998</v>
      </c>
      <c r="C3" s="9">
        <f>-4.36302+0.121445*A3^2-0.0130256*A3^3+0.00282143*A3^3*LN(A3)</f>
        <v>7.6281712685874936</v>
      </c>
      <c r="E3" s="10">
        <f>(D3-B3)/C3</f>
        <v>-19.365687371011813</v>
      </c>
      <c r="F3" s="11">
        <f>B3-1.88*C3</f>
        <v>133.38381801505548</v>
      </c>
      <c r="G3" s="11">
        <f>B3-1.6458*C3</f>
        <v>135.1703357261587</v>
      </c>
      <c r="H3" s="8">
        <f>B3-1.28*C3</f>
        <v>137.96072077620798</v>
      </c>
      <c r="I3" s="11">
        <v>147.72477999999998</v>
      </c>
      <c r="J3" s="11">
        <f>B3+1.28*C3</f>
        <v>157.48883922379198</v>
      </c>
      <c r="K3" s="11">
        <f>B3+1.6458*C3</f>
        <v>160.27922427384127</v>
      </c>
      <c r="L3" s="11">
        <f>B3+1.88*C3</f>
        <v>162.06574198494448</v>
      </c>
      <c r="N3" s="12">
        <f>_xlfn.NORM.S.DIST(E3,TRUE)</f>
        <v>7.5167501645704862E-84</v>
      </c>
      <c r="P3" s="9"/>
    </row>
    <row r="4" spans="1:17" x14ac:dyDescent="0.3">
      <c r="A4" s="5">
        <v>21</v>
      </c>
      <c r="B4" s="9">
        <f t="shared" ref="B4:B25" si="0">-81.3243+11.6772*A4-0.000561865*A4^3</f>
        <v>158.69346823499998</v>
      </c>
      <c r="C4" s="9">
        <f t="shared" ref="C4:C25" si="1">-4.36302+0.121445*A4^2-0.0130256*A4^3+0.00282143*A4^3*LN(A4)</f>
        <v>8.1152715849166128</v>
      </c>
      <c r="E4" s="10">
        <f t="shared" ref="E4:E25" si="2">(D4-B4)/C4</f>
        <v>-19.55491773435585</v>
      </c>
      <c r="F4" s="11">
        <f t="shared" ref="F4:F25" si="3">B4-1.88*C4</f>
        <v>143.43675765535676</v>
      </c>
      <c r="G4" s="11">
        <f>B4-1.6458*C4</f>
        <v>145.33735426054423</v>
      </c>
      <c r="H4" s="8">
        <f t="shared" ref="H4:H25" si="4">B4-1.28*C4</f>
        <v>148.30592060630673</v>
      </c>
      <c r="I4" s="11">
        <v>158.69346823499998</v>
      </c>
      <c r="J4" s="11">
        <f t="shared" ref="J4:J25" si="5">B4+1.28*C4</f>
        <v>169.08101586369324</v>
      </c>
      <c r="K4" s="11">
        <f t="shared" ref="K4:K25" si="6">B4+1.6458*C4</f>
        <v>172.04958220945574</v>
      </c>
      <c r="L4" s="11">
        <f t="shared" ref="L4:L25" si="7">B4+1.88*C4</f>
        <v>173.95017881464321</v>
      </c>
      <c r="N4" s="12">
        <f t="shared" ref="N4:N25" si="8">_xlfn.NORM.S.DIST(E4,TRUE)</f>
        <v>1.8730451957351562E-85</v>
      </c>
      <c r="P4" s="9"/>
    </row>
    <row r="5" spans="1:17" x14ac:dyDescent="0.3">
      <c r="A5" s="5">
        <v>22</v>
      </c>
      <c r="B5" s="9">
        <f t="shared" si="0"/>
        <v>169.59136147999999</v>
      </c>
      <c r="C5" s="9">
        <f t="shared" si="1"/>
        <v>8.5826819129353709</v>
      </c>
      <c r="E5" s="10">
        <f t="shared" si="2"/>
        <v>-19.759716508239777</v>
      </c>
      <c r="F5" s="11">
        <f t="shared" si="3"/>
        <v>153.4559194836815</v>
      </c>
      <c r="G5" s="11">
        <f t="shared" ref="G5:G25" si="9">B5-1.6458*C5</f>
        <v>155.46598358769097</v>
      </c>
      <c r="H5" s="8">
        <f t="shared" si="4"/>
        <v>158.60552863144272</v>
      </c>
      <c r="I5" s="11">
        <v>169.59136147999999</v>
      </c>
      <c r="J5" s="11">
        <f t="shared" si="5"/>
        <v>180.57719432855725</v>
      </c>
      <c r="K5" s="11">
        <f t="shared" si="6"/>
        <v>183.71673937230901</v>
      </c>
      <c r="L5" s="11">
        <f t="shared" si="7"/>
        <v>185.72680347631848</v>
      </c>
      <c r="N5" s="12">
        <f t="shared" si="8"/>
        <v>3.3087682601034878E-87</v>
      </c>
      <c r="P5" s="9"/>
    </row>
    <row r="6" spans="1:17" x14ac:dyDescent="0.3">
      <c r="A6" s="5">
        <v>23</v>
      </c>
      <c r="B6" s="9">
        <f t="shared" si="0"/>
        <v>180.415088545</v>
      </c>
      <c r="C6" s="9">
        <f t="shared" si="1"/>
        <v>9.0352175812111568</v>
      </c>
      <c r="E6" s="10">
        <f t="shared" si="2"/>
        <v>-19.967984934881407</v>
      </c>
      <c r="F6" s="11">
        <f t="shared" si="3"/>
        <v>163.42887949232303</v>
      </c>
      <c r="G6" s="11">
        <f t="shared" si="9"/>
        <v>165.54492744984267</v>
      </c>
      <c r="H6" s="8">
        <f t="shared" si="4"/>
        <v>168.85001004104973</v>
      </c>
      <c r="I6" s="11">
        <v>180.415088545</v>
      </c>
      <c r="J6" s="11">
        <f t="shared" si="5"/>
        <v>191.98016704895028</v>
      </c>
      <c r="K6" s="11">
        <f t="shared" si="6"/>
        <v>195.28524964015733</v>
      </c>
      <c r="L6" s="11">
        <f t="shared" si="7"/>
        <v>197.40129759767697</v>
      </c>
      <c r="N6" s="12">
        <f t="shared" si="8"/>
        <v>5.2294224249732777E-89</v>
      </c>
      <c r="P6" s="9"/>
    </row>
    <row r="7" spans="1:17" x14ac:dyDescent="0.3">
      <c r="A7" s="5">
        <v>24</v>
      </c>
      <c r="B7" s="9">
        <f t="shared" si="0"/>
        <v>191.16127823999997</v>
      </c>
      <c r="C7" s="9">
        <f t="shared" si="1"/>
        <v>9.4784639301541631</v>
      </c>
      <c r="E7" s="10">
        <f t="shared" si="2"/>
        <v>-20.16795966610708</v>
      </c>
      <c r="F7" s="11">
        <f t="shared" si="3"/>
        <v>173.34176605131015</v>
      </c>
      <c r="G7" s="11">
        <f t="shared" si="9"/>
        <v>175.56162230375224</v>
      </c>
      <c r="H7" s="8">
        <f t="shared" si="4"/>
        <v>179.02884440940264</v>
      </c>
      <c r="I7" s="11">
        <v>191.16127823999997</v>
      </c>
      <c r="J7" s="11">
        <f t="shared" si="5"/>
        <v>203.29371207059731</v>
      </c>
      <c r="K7" s="11">
        <f t="shared" si="6"/>
        <v>206.7609341762477</v>
      </c>
      <c r="L7" s="11">
        <f t="shared" si="7"/>
        <v>208.9807904286898</v>
      </c>
      <c r="N7" s="12">
        <f t="shared" si="8"/>
        <v>9.3602087264479857E-91</v>
      </c>
      <c r="P7" s="9"/>
    </row>
    <row r="8" spans="1:17" x14ac:dyDescent="0.3">
      <c r="A8" s="5">
        <v>25</v>
      </c>
      <c r="B8" s="9">
        <f t="shared" si="0"/>
        <v>201.82655937499996</v>
      </c>
      <c r="C8" s="9">
        <f t="shared" si="1"/>
        <v>9.9187427899670126</v>
      </c>
      <c r="E8" s="10">
        <f t="shared" si="2"/>
        <v>-20.3479980929792</v>
      </c>
      <c r="F8" s="11">
        <f t="shared" si="3"/>
        <v>183.17932292986197</v>
      </c>
      <c r="G8" s="11">
        <f t="shared" si="9"/>
        <v>185.50229249127224</v>
      </c>
      <c r="H8" s="8">
        <f t="shared" si="4"/>
        <v>189.13056860384219</v>
      </c>
      <c r="I8" s="11">
        <v>201.82655937499996</v>
      </c>
      <c r="J8" s="11">
        <f t="shared" si="5"/>
        <v>214.52255014615773</v>
      </c>
      <c r="K8" s="11">
        <f t="shared" si="6"/>
        <v>218.15082625872768</v>
      </c>
      <c r="L8" s="11">
        <f t="shared" si="7"/>
        <v>220.47379582013795</v>
      </c>
      <c r="N8" s="12">
        <f t="shared" si="8"/>
        <v>2.4181275133734975E-92</v>
      </c>
      <c r="P8" s="9"/>
    </row>
    <row r="9" spans="1:17" x14ac:dyDescent="0.3">
      <c r="A9" s="5">
        <v>26</v>
      </c>
      <c r="B9" s="9">
        <f t="shared" si="0"/>
        <v>212.40756076</v>
      </c>
      <c r="C9" s="9">
        <f t="shared" si="1"/>
        <v>10.363081757184659</v>
      </c>
      <c r="E9" s="10">
        <f t="shared" si="2"/>
        <v>-20.496563255687835</v>
      </c>
      <c r="F9" s="11">
        <f t="shared" si="3"/>
        <v>192.92496705649285</v>
      </c>
      <c r="G9" s="11">
        <f t="shared" si="9"/>
        <v>195.35200080402549</v>
      </c>
      <c r="H9" s="8">
        <f t="shared" si="4"/>
        <v>199.14281611080364</v>
      </c>
      <c r="I9" s="11">
        <v>212.40756076</v>
      </c>
      <c r="J9" s="11">
        <f t="shared" si="5"/>
        <v>225.67230540919635</v>
      </c>
      <c r="K9" s="11">
        <f t="shared" si="6"/>
        <v>229.4631207159745</v>
      </c>
      <c r="L9" s="11">
        <f t="shared" si="7"/>
        <v>231.89015446350714</v>
      </c>
      <c r="N9" s="12">
        <f t="shared" si="8"/>
        <v>1.1552293658233226E-93</v>
      </c>
      <c r="P9" s="9"/>
    </row>
    <row r="10" spans="1:17" x14ac:dyDescent="0.3">
      <c r="A10" s="5">
        <v>27</v>
      </c>
      <c r="B10" s="9">
        <f t="shared" si="0"/>
        <v>222.900911205</v>
      </c>
      <c r="C10" s="9">
        <f t="shared" si="1"/>
        <v>10.819185933206285</v>
      </c>
      <c r="E10" s="10">
        <f t="shared" si="2"/>
        <v>-20.602373651872615</v>
      </c>
      <c r="F10" s="11">
        <f t="shared" si="3"/>
        <v>202.56084165057217</v>
      </c>
      <c r="G10" s="11">
        <f t="shared" si="9"/>
        <v>205.09469499612911</v>
      </c>
      <c r="H10" s="8">
        <f t="shared" si="4"/>
        <v>209.05235321049597</v>
      </c>
      <c r="I10" s="11">
        <v>222.900911205</v>
      </c>
      <c r="J10" s="11">
        <f t="shared" si="5"/>
        <v>236.74946919950403</v>
      </c>
      <c r="K10" s="11">
        <f t="shared" si="6"/>
        <v>240.70712741387089</v>
      </c>
      <c r="L10" s="11">
        <f t="shared" si="7"/>
        <v>243.24098075942783</v>
      </c>
      <c r="N10" s="12">
        <f t="shared" si="8"/>
        <v>1.3065781733419086E-94</v>
      </c>
      <c r="P10" s="9"/>
    </row>
    <row r="11" spans="1:17" x14ac:dyDescent="0.3">
      <c r="A11" s="5">
        <v>28</v>
      </c>
      <c r="B11" s="9">
        <f t="shared" si="0"/>
        <v>233.30323951999998</v>
      </c>
      <c r="C11" s="9">
        <f t="shared" si="1"/>
        <v>11.295411840144851</v>
      </c>
      <c r="E11" s="10">
        <f t="shared" si="2"/>
        <v>-20.65469084454455</v>
      </c>
      <c r="F11" s="11">
        <f t="shared" si="3"/>
        <v>212.06786526052767</v>
      </c>
      <c r="G11" s="11">
        <f t="shared" si="9"/>
        <v>214.71325071348957</v>
      </c>
      <c r="H11" s="8">
        <f t="shared" si="4"/>
        <v>218.84511236461458</v>
      </c>
      <c r="I11" s="11">
        <v>233.30323951999998</v>
      </c>
      <c r="J11" s="11">
        <f t="shared" si="5"/>
        <v>247.76136667538537</v>
      </c>
      <c r="K11" s="11">
        <f t="shared" si="6"/>
        <v>251.89322832651038</v>
      </c>
      <c r="L11" s="11">
        <f t="shared" si="7"/>
        <v>254.53861377947229</v>
      </c>
      <c r="N11" s="12">
        <f t="shared" si="8"/>
        <v>4.4293172794235676E-95</v>
      </c>
      <c r="P11" s="9"/>
    </row>
    <row r="12" spans="1:17" x14ac:dyDescent="0.3">
      <c r="A12" s="5">
        <v>29</v>
      </c>
      <c r="B12" s="9">
        <f t="shared" si="0"/>
        <v>243.61117451499996</v>
      </c>
      <c r="C12" s="9">
        <f t="shared" si="1"/>
        <v>11.8007432715996</v>
      </c>
      <c r="E12" s="10">
        <f t="shared" si="2"/>
        <v>-20.6437144600281</v>
      </c>
      <c r="F12" s="11">
        <f t="shared" si="3"/>
        <v>221.42577716439271</v>
      </c>
      <c r="G12" s="11">
        <f t="shared" si="9"/>
        <v>224.18951123860134</v>
      </c>
      <c r="H12" s="8">
        <f t="shared" si="4"/>
        <v>228.50622312735248</v>
      </c>
      <c r="I12" s="11">
        <v>243.61117451499996</v>
      </c>
      <c r="J12" s="11">
        <f t="shared" si="5"/>
        <v>258.71612590264743</v>
      </c>
      <c r="K12" s="11">
        <f t="shared" si="6"/>
        <v>263.03283779139861</v>
      </c>
      <c r="L12" s="11">
        <f t="shared" si="7"/>
        <v>265.79657186560723</v>
      </c>
      <c r="N12" s="12">
        <f t="shared" si="8"/>
        <v>5.5590550981703448E-95</v>
      </c>
      <c r="P12" s="9"/>
    </row>
    <row r="13" spans="1:17" x14ac:dyDescent="0.3">
      <c r="A13" s="5">
        <v>30</v>
      </c>
      <c r="B13" s="9">
        <f t="shared" si="0"/>
        <v>253.82134499999998</v>
      </c>
      <c r="C13" s="9">
        <f t="shared" si="1"/>
        <v>12.344768870662506</v>
      </c>
      <c r="E13" s="10">
        <f t="shared" si="2"/>
        <v>-20.561044735572935</v>
      </c>
      <c r="F13" s="11">
        <f t="shared" si="3"/>
        <v>230.61317952315449</v>
      </c>
      <c r="G13" s="11">
        <f t="shared" si="9"/>
        <v>233.50432439266362</v>
      </c>
      <c r="H13" s="8">
        <f t="shared" si="4"/>
        <v>238.02004084555196</v>
      </c>
      <c r="I13" s="11">
        <v>253.82134499999998</v>
      </c>
      <c r="J13" s="11">
        <f t="shared" si="5"/>
        <v>269.62264915444797</v>
      </c>
      <c r="K13" s="11">
        <f t="shared" si="6"/>
        <v>274.13836560733631</v>
      </c>
      <c r="L13" s="11">
        <f t="shared" si="7"/>
        <v>277.02951047684547</v>
      </c>
      <c r="N13" s="12">
        <f t="shared" si="8"/>
        <v>3.0649462910162023E-94</v>
      </c>
      <c r="P13" s="9"/>
    </row>
    <row r="14" spans="1:17" x14ac:dyDescent="0.3">
      <c r="A14" s="5">
        <v>31</v>
      </c>
      <c r="B14" s="9">
        <f t="shared" si="0"/>
        <v>263.93037978500001</v>
      </c>
      <c r="C14" s="9">
        <f t="shared" si="1"/>
        <v>12.937661256180547</v>
      </c>
      <c r="E14" s="10">
        <f t="shared" si="2"/>
        <v>-20.400161556163471</v>
      </c>
      <c r="F14" s="11">
        <f t="shared" si="3"/>
        <v>239.6075766233806</v>
      </c>
      <c r="G14" s="11">
        <f t="shared" si="9"/>
        <v>242.63757688957807</v>
      </c>
      <c r="H14" s="8">
        <f t="shared" si="4"/>
        <v>247.37017337708892</v>
      </c>
      <c r="I14" s="11">
        <v>263.93037978500001</v>
      </c>
      <c r="J14" s="11">
        <f t="shared" si="5"/>
        <v>280.49058619291111</v>
      </c>
      <c r="K14" s="11">
        <f t="shared" si="6"/>
        <v>285.22318268042193</v>
      </c>
      <c r="L14" s="11">
        <f t="shared" si="7"/>
        <v>288.25318294661946</v>
      </c>
      <c r="N14" s="12">
        <f t="shared" si="8"/>
        <v>8.3332031886690818E-93</v>
      </c>
      <c r="P14" s="9"/>
    </row>
    <row r="15" spans="1:17" x14ac:dyDescent="0.3">
      <c r="A15" s="5">
        <v>32</v>
      </c>
      <c r="B15" s="9">
        <f t="shared" si="0"/>
        <v>273.93490767999998</v>
      </c>
      <c r="C15" s="9">
        <f t="shared" si="1"/>
        <v>13.59015754220485</v>
      </c>
      <c r="E15" s="10">
        <f t="shared" si="2"/>
        <v>-20.156860347592197</v>
      </c>
      <c r="F15" s="11">
        <f t="shared" si="3"/>
        <v>248.38541150065487</v>
      </c>
      <c r="G15" s="11">
        <f t="shared" si="9"/>
        <v>251.56822639703924</v>
      </c>
      <c r="H15" s="8">
        <f t="shared" si="4"/>
        <v>256.53950602597774</v>
      </c>
      <c r="I15" s="11">
        <v>273.93490767999998</v>
      </c>
      <c r="J15" s="11">
        <f t="shared" si="5"/>
        <v>291.33030933402222</v>
      </c>
      <c r="K15" s="11">
        <f t="shared" si="6"/>
        <v>296.30158896296075</v>
      </c>
      <c r="L15" s="11">
        <f t="shared" si="7"/>
        <v>299.48440385934509</v>
      </c>
      <c r="N15" s="12">
        <f t="shared" si="8"/>
        <v>1.1714230922055348E-90</v>
      </c>
      <c r="P15" s="9"/>
    </row>
    <row r="16" spans="1:17" x14ac:dyDescent="0.3">
      <c r="A16" s="5">
        <v>33</v>
      </c>
      <c r="B16" s="9">
        <f t="shared" si="0"/>
        <v>283.83155749499997</v>
      </c>
      <c r="C16" s="9">
        <f t="shared" si="1"/>
        <v>14.313541115605005</v>
      </c>
      <c r="E16" s="10">
        <f t="shared" si="2"/>
        <v>-19.829583413538334</v>
      </c>
      <c r="F16" s="11">
        <f t="shared" si="3"/>
        <v>256.92210019766259</v>
      </c>
      <c r="G16" s="11">
        <f t="shared" si="9"/>
        <v>260.27433152693726</v>
      </c>
      <c r="H16" s="8">
        <f t="shared" si="4"/>
        <v>265.51022486702556</v>
      </c>
      <c r="I16" s="11">
        <v>283.83155749499997</v>
      </c>
      <c r="J16" s="11">
        <f t="shared" si="5"/>
        <v>302.15289012297438</v>
      </c>
      <c r="K16" s="11">
        <f t="shared" si="6"/>
        <v>307.38878346306268</v>
      </c>
      <c r="L16" s="11">
        <f t="shared" si="7"/>
        <v>310.74101479233735</v>
      </c>
      <c r="N16" s="12">
        <f t="shared" si="8"/>
        <v>8.2701971962198323E-88</v>
      </c>
      <c r="P16" s="9"/>
    </row>
    <row r="17" spans="1:16" x14ac:dyDescent="0.3">
      <c r="A17" s="5">
        <v>34</v>
      </c>
      <c r="B17" s="9">
        <f t="shared" si="0"/>
        <v>293.61695803999999</v>
      </c>
      <c r="C17" s="9">
        <f t="shared" si="1"/>
        <v>15.119624553733502</v>
      </c>
      <c r="E17" s="10">
        <f t="shared" si="2"/>
        <v>-19.419593191386284</v>
      </c>
      <c r="F17" s="11">
        <f t="shared" si="3"/>
        <v>265.192063878981</v>
      </c>
      <c r="G17" s="11">
        <f t="shared" si="9"/>
        <v>268.73307994946538</v>
      </c>
      <c r="H17" s="8">
        <f t="shared" si="4"/>
        <v>274.2638386112211</v>
      </c>
      <c r="I17" s="11">
        <v>293.61695803999999</v>
      </c>
      <c r="J17" s="11">
        <f t="shared" si="5"/>
        <v>312.97007746877887</v>
      </c>
      <c r="K17" s="11">
        <f t="shared" si="6"/>
        <v>318.50083613053459</v>
      </c>
      <c r="L17" s="11">
        <f t="shared" si="7"/>
        <v>322.04185220101897</v>
      </c>
      <c r="N17" s="12">
        <f t="shared" si="8"/>
        <v>2.6352882931489503E-84</v>
      </c>
      <c r="P17" s="9"/>
    </row>
    <row r="18" spans="1:16" x14ac:dyDescent="0.3">
      <c r="A18" s="5">
        <v>35</v>
      </c>
      <c r="B18" s="9">
        <f t="shared" si="0"/>
        <v>303.28773812500003</v>
      </c>
      <c r="C18" s="9">
        <f t="shared" si="1"/>
        <v>16.020733578366276</v>
      </c>
      <c r="E18" s="10">
        <f t="shared" si="2"/>
        <v>-18.930951984280359</v>
      </c>
      <c r="F18" s="11">
        <f t="shared" si="3"/>
        <v>273.16875899767143</v>
      </c>
      <c r="G18" s="11">
        <f t="shared" si="9"/>
        <v>276.92081480172482</v>
      </c>
      <c r="H18" s="8">
        <f t="shared" si="4"/>
        <v>282.78119914469119</v>
      </c>
      <c r="I18" s="11">
        <v>303.28773812500003</v>
      </c>
      <c r="J18" s="11">
        <f t="shared" si="5"/>
        <v>323.79427710530888</v>
      </c>
      <c r="K18" s="11">
        <f t="shared" si="6"/>
        <v>329.65466144827525</v>
      </c>
      <c r="L18" s="11">
        <f t="shared" si="7"/>
        <v>333.40671725232863</v>
      </c>
      <c r="N18" s="12">
        <f t="shared" si="8"/>
        <v>3.1703056798866972E-80</v>
      </c>
      <c r="P18" s="9"/>
    </row>
    <row r="19" spans="1:16" x14ac:dyDescent="0.3">
      <c r="A19" s="5">
        <v>36</v>
      </c>
      <c r="B19" s="9">
        <f t="shared" si="0"/>
        <v>312.84052655999994</v>
      </c>
      <c r="C19" s="9">
        <f t="shared" si="1"/>
        <v>17.029691954372709</v>
      </c>
      <c r="E19" s="10">
        <f t="shared" si="2"/>
        <v>-18.370298617155665</v>
      </c>
      <c r="F19" s="11">
        <f t="shared" si="3"/>
        <v>280.82470568577924</v>
      </c>
      <c r="G19" s="11">
        <f t="shared" si="9"/>
        <v>284.81305954149332</v>
      </c>
      <c r="H19" s="8">
        <f t="shared" si="4"/>
        <v>291.0425208584029</v>
      </c>
      <c r="I19" s="11">
        <v>312.84052655999994</v>
      </c>
      <c r="J19" s="11">
        <f t="shared" si="5"/>
        <v>334.63853226159699</v>
      </c>
      <c r="K19" s="11">
        <f t="shared" si="6"/>
        <v>340.86799357850657</v>
      </c>
      <c r="L19" s="11">
        <f t="shared" si="7"/>
        <v>344.85634743422065</v>
      </c>
      <c r="N19" s="12">
        <f t="shared" si="8"/>
        <v>1.1357929456524319E-75</v>
      </c>
      <c r="P19" s="9"/>
    </row>
    <row r="20" spans="1:16" x14ac:dyDescent="0.3">
      <c r="A20" s="5">
        <v>37</v>
      </c>
      <c r="B20" s="9">
        <f t="shared" si="0"/>
        <v>322.27195215499995</v>
      </c>
      <c r="C20" s="9">
        <f t="shared" si="1"/>
        <v>18.159807252045084</v>
      </c>
      <c r="E20" s="10">
        <f t="shared" si="2"/>
        <v>-17.746441230465539</v>
      </c>
      <c r="F20" s="11">
        <f t="shared" si="3"/>
        <v>288.13151452115517</v>
      </c>
      <c r="G20" s="11">
        <f t="shared" si="9"/>
        <v>292.38454137958416</v>
      </c>
      <c r="H20" s="8">
        <f t="shared" si="4"/>
        <v>299.02739887238226</v>
      </c>
      <c r="I20" s="11">
        <v>322.27195215499995</v>
      </c>
      <c r="J20" s="11">
        <f t="shared" si="5"/>
        <v>345.51650543761764</v>
      </c>
      <c r="K20" s="11">
        <f t="shared" si="6"/>
        <v>352.15936293041574</v>
      </c>
      <c r="L20" s="11">
        <f t="shared" si="7"/>
        <v>356.41238978884473</v>
      </c>
      <c r="N20" s="12">
        <f t="shared" si="8"/>
        <v>9.181397877350484E-71</v>
      </c>
      <c r="P20" s="9"/>
    </row>
    <row r="21" spans="1:16" x14ac:dyDescent="0.3">
      <c r="A21" s="5">
        <v>38</v>
      </c>
      <c r="B21" s="9">
        <f t="shared" si="0"/>
        <v>331.57864371999995</v>
      </c>
      <c r="C21" s="9">
        <f t="shared" si="1"/>
        <v>19.42485740103939</v>
      </c>
      <c r="E21" s="10">
        <f t="shared" si="2"/>
        <v>-17.069810957904782</v>
      </c>
      <c r="F21" s="11">
        <f t="shared" si="3"/>
        <v>295.05991180604587</v>
      </c>
      <c r="G21" s="11">
        <f t="shared" si="9"/>
        <v>299.60921340936932</v>
      </c>
      <c r="H21" s="8">
        <f t="shared" si="4"/>
        <v>306.71482624666953</v>
      </c>
      <c r="I21" s="11">
        <v>331.57864371999995</v>
      </c>
      <c r="J21" s="11">
        <f t="shared" si="5"/>
        <v>356.44246119333036</v>
      </c>
      <c r="K21" s="11">
        <f t="shared" si="6"/>
        <v>363.54807403063057</v>
      </c>
      <c r="L21" s="11">
        <f t="shared" si="7"/>
        <v>368.09737563395402</v>
      </c>
      <c r="N21" s="12">
        <f t="shared" si="8"/>
        <v>1.2450242109608004E-65</v>
      </c>
      <c r="P21" s="9"/>
    </row>
    <row r="22" spans="1:16" x14ac:dyDescent="0.3">
      <c r="A22" s="5">
        <v>39</v>
      </c>
      <c r="B22" s="9">
        <f t="shared" si="0"/>
        <v>340.75723006499999</v>
      </c>
      <c r="C22" s="9">
        <f t="shared" si="1"/>
        <v>20.839077971676033</v>
      </c>
      <c r="E22" s="10">
        <f t="shared" si="2"/>
        <v>-16.351838144093943</v>
      </c>
      <c r="F22" s="11">
        <f t="shared" si="3"/>
        <v>301.57976347824905</v>
      </c>
      <c r="G22" s="11">
        <f t="shared" si="9"/>
        <v>306.46027553921556</v>
      </c>
      <c r="H22" s="8">
        <f t="shared" si="4"/>
        <v>314.08321026125464</v>
      </c>
      <c r="I22" s="11">
        <v>340.75723006499999</v>
      </c>
      <c r="J22" s="11">
        <f t="shared" si="5"/>
        <v>367.43124986874534</v>
      </c>
      <c r="K22" s="11">
        <f t="shared" si="6"/>
        <v>375.05418459078442</v>
      </c>
      <c r="L22" s="11">
        <f t="shared" si="7"/>
        <v>379.93469665175093</v>
      </c>
      <c r="N22" s="12">
        <f t="shared" si="8"/>
        <v>2.1102697145636666E-60</v>
      </c>
      <c r="P22" s="9"/>
    </row>
    <row r="23" spans="1:16" x14ac:dyDescent="0.3">
      <c r="A23" s="5">
        <v>40</v>
      </c>
      <c r="B23" s="9">
        <f t="shared" si="0"/>
        <v>349.80433999999997</v>
      </c>
      <c r="C23" s="9">
        <f t="shared" si="1"/>
        <v>22.417150126123715</v>
      </c>
      <c r="E23" s="10">
        <f t="shared" si="2"/>
        <v>-15.604318034715627</v>
      </c>
      <c r="F23" s="11">
        <f t="shared" si="3"/>
        <v>307.6600977628874</v>
      </c>
      <c r="G23" s="11">
        <f t="shared" si="9"/>
        <v>312.91019432242558</v>
      </c>
      <c r="H23" s="8">
        <f t="shared" si="4"/>
        <v>321.11038783856162</v>
      </c>
      <c r="I23" s="11">
        <v>349.80433999999997</v>
      </c>
      <c r="J23" s="11">
        <f t="shared" si="5"/>
        <v>378.49829216143831</v>
      </c>
      <c r="K23" s="11">
        <f t="shared" si="6"/>
        <v>386.69848567757435</v>
      </c>
      <c r="L23" s="11">
        <f t="shared" si="7"/>
        <v>391.94858223711253</v>
      </c>
      <c r="N23" s="12">
        <f t="shared" si="8"/>
        <v>3.4016401589829996E-55</v>
      </c>
      <c r="P23" s="9"/>
    </row>
    <row r="24" spans="1:16" x14ac:dyDescent="0.3">
      <c r="A24" s="5">
        <v>41</v>
      </c>
      <c r="B24" s="9">
        <f t="shared" si="0"/>
        <v>358.71660233499995</v>
      </c>
      <c r="C24" s="9">
        <f t="shared" si="1"/>
        <v>24.174189187889283</v>
      </c>
      <c r="E24" s="10">
        <f t="shared" si="2"/>
        <v>-14.838826632278893</v>
      </c>
      <c r="F24" s="11">
        <f t="shared" si="3"/>
        <v>313.2691266617681</v>
      </c>
      <c r="G24" s="11">
        <f t="shared" si="9"/>
        <v>318.93072176957179</v>
      </c>
      <c r="H24" s="8">
        <f t="shared" si="4"/>
        <v>327.77364017450168</v>
      </c>
      <c r="I24" s="11">
        <v>358.71660233499995</v>
      </c>
      <c r="J24" s="11">
        <f t="shared" si="5"/>
        <v>389.65956449549822</v>
      </c>
      <c r="K24" s="11">
        <f t="shared" si="6"/>
        <v>398.50248290042811</v>
      </c>
      <c r="L24" s="11">
        <f t="shared" si="7"/>
        <v>404.1640780082318</v>
      </c>
      <c r="N24" s="12">
        <f t="shared" si="8"/>
        <v>4.1090422257854279E-50</v>
      </c>
      <c r="P24" s="9"/>
    </row>
    <row r="25" spans="1:16" x14ac:dyDescent="0.3">
      <c r="A25" s="5">
        <v>42</v>
      </c>
      <c r="B25" s="9">
        <f t="shared" si="0"/>
        <v>367.49064587999999</v>
      </c>
      <c r="C25" s="9">
        <f t="shared" si="1"/>
        <v>26.125733783198143</v>
      </c>
      <c r="E25" s="10">
        <f t="shared" si="2"/>
        <v>-14.066232509662132</v>
      </c>
      <c r="F25" s="11">
        <f t="shared" si="3"/>
        <v>318.3742663675875</v>
      </c>
      <c r="G25" s="11">
        <f t="shared" si="9"/>
        <v>324.49291321961249</v>
      </c>
      <c r="H25" s="8">
        <f t="shared" si="4"/>
        <v>334.04970663750635</v>
      </c>
      <c r="I25" s="11">
        <v>367.49064587999999</v>
      </c>
      <c r="J25" s="11">
        <f t="shared" si="5"/>
        <v>400.93158512249363</v>
      </c>
      <c r="K25" s="11">
        <f t="shared" si="6"/>
        <v>410.48837854038749</v>
      </c>
      <c r="L25" s="11">
        <f t="shared" si="7"/>
        <v>416.60702539241248</v>
      </c>
      <c r="N25" s="12">
        <f t="shared" si="8"/>
        <v>3.062321510489312E-45</v>
      </c>
      <c r="P25" s="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619E5-5818-42BD-B640-322146A06116}">
  <dimension ref="A1:N25"/>
  <sheetViews>
    <sheetView workbookViewId="0">
      <selection activeCell="Q4" sqref="Q4"/>
    </sheetView>
  </sheetViews>
  <sheetFormatPr baseColWidth="10" defaultColWidth="6.54296875" defaultRowHeight="13" x14ac:dyDescent="0.3"/>
  <cols>
    <col min="1" max="1" width="4" style="5" customWidth="1"/>
    <col min="2" max="3" width="6.54296875" style="5"/>
    <col min="4" max="4" width="8.90625" style="5" customWidth="1"/>
    <col min="5" max="13" width="6.54296875" style="5"/>
    <col min="14" max="14" width="7.90625" style="5" customWidth="1"/>
    <col min="15" max="16384" width="6.54296875" style="5"/>
  </cols>
  <sheetData>
    <row r="1" spans="1:14" x14ac:dyDescent="0.3">
      <c r="A1" s="2" t="s">
        <v>1</v>
      </c>
      <c r="B1" s="2" t="s">
        <v>2</v>
      </c>
      <c r="C1" s="2" t="s">
        <v>0</v>
      </c>
      <c r="D1" s="2" t="s">
        <v>15</v>
      </c>
      <c r="E1" s="3" t="s">
        <v>6</v>
      </c>
      <c r="F1" s="4" t="s">
        <v>11</v>
      </c>
      <c r="G1" s="4" t="s">
        <v>9</v>
      </c>
      <c r="H1" s="4" t="s">
        <v>8</v>
      </c>
      <c r="I1" s="4" t="s">
        <v>2</v>
      </c>
      <c r="J1" s="4" t="s">
        <v>7</v>
      </c>
      <c r="K1" s="4" t="s">
        <v>10</v>
      </c>
      <c r="L1" s="4" t="s">
        <v>12</v>
      </c>
      <c r="N1" s="2" t="s">
        <v>18</v>
      </c>
    </row>
    <row r="2" spans="1:14" x14ac:dyDescent="0.3">
      <c r="E2" s="7"/>
      <c r="F2" s="8"/>
      <c r="G2" s="8"/>
      <c r="H2" s="8"/>
      <c r="I2" s="8"/>
      <c r="J2" s="8"/>
      <c r="K2" s="8"/>
      <c r="L2" s="8"/>
    </row>
    <row r="3" spans="1:14" x14ac:dyDescent="0.3">
      <c r="A3" s="5">
        <v>20</v>
      </c>
      <c r="B3" s="9">
        <f>-28.2849+1.69267*A3^2-0.397485*A3^2*LN(A3)</f>
        <v>172.47964289855679</v>
      </c>
      <c r="C3" s="9">
        <f>1.98735+0.0136772*A3^3-0.00726264*A3^3*LN(A3)+0.000976253*A3^3*LN(A3)^2</f>
        <v>7.4399216583405234</v>
      </c>
      <c r="E3" s="10">
        <f>(D3-B3)/C3</f>
        <v>-23.18299181352246</v>
      </c>
      <c r="F3" s="11">
        <f>B3-1.88*C3</f>
        <v>158.49259018087662</v>
      </c>
      <c r="G3" s="11">
        <f>B3-1.6458*C3</f>
        <v>160.23501983325997</v>
      </c>
      <c r="H3" s="11">
        <f>B3-1.28*C3</f>
        <v>162.95654317588091</v>
      </c>
      <c r="I3" s="11">
        <v>172.47964289855679</v>
      </c>
      <c r="J3" s="11">
        <f>B3+1.28*C3</f>
        <v>182.00274262123267</v>
      </c>
      <c r="K3" s="11">
        <f>B3+1.6458*C3</f>
        <v>184.72426596385361</v>
      </c>
      <c r="L3" s="11">
        <f>B3+1.88*C3</f>
        <v>186.46669561623696</v>
      </c>
      <c r="N3" s="12">
        <f>_xlfn.NORM.S.DIST(E3,TRUE)</f>
        <v>3.3799532024542024E-119</v>
      </c>
    </row>
    <row r="4" spans="1:14" x14ac:dyDescent="0.3">
      <c r="A4" s="5">
        <v>21</v>
      </c>
      <c r="B4" s="9">
        <f t="shared" ref="B4:B25" si="0">-28.2849+1.69267*A4^2-0.397485*A4^2*LN(A4)</f>
        <v>184.50553748910374</v>
      </c>
      <c r="C4" s="9">
        <f t="shared" ref="C4:C25" si="1">1.98735+0.0136772*A4^3-0.00726264*A4^3*LN(A4)+0.000976253*A4^3*LN(A4)^2</f>
        <v>7.6822419040982339</v>
      </c>
      <c r="E4" s="10">
        <f t="shared" ref="E4:E25" si="2">(D4-B4)/C4</f>
        <v>-24.017147571293719</v>
      </c>
      <c r="F4" s="11">
        <f t="shared" ref="F4:F25" si="3">B4-1.88*C4</f>
        <v>170.06292270939906</v>
      </c>
      <c r="G4" s="11">
        <f t="shared" ref="G4:G25" si="4">B4-1.6458*C4</f>
        <v>171.86210376333887</v>
      </c>
      <c r="H4" s="11">
        <f t="shared" ref="H4:H25" si="5">B4-1.28*C4</f>
        <v>174.67226785185801</v>
      </c>
      <c r="I4" s="11">
        <v>184.50553748910374</v>
      </c>
      <c r="J4" s="11">
        <f t="shared" ref="J4:J25" si="6">B4+1.28*C4</f>
        <v>194.33880712634948</v>
      </c>
      <c r="K4" s="11">
        <f t="shared" ref="K4:K25" si="7">B4+1.6458*C4</f>
        <v>197.14897121486862</v>
      </c>
      <c r="L4" s="11">
        <f t="shared" ref="L4:L25" si="8">B4+1.88*C4</f>
        <v>198.94815226880843</v>
      </c>
      <c r="N4" s="12">
        <f t="shared" ref="N4:N25" si="9">_xlfn.NORM.S.DIST(E4,TRUE)</f>
        <v>9.20521709915329E-128</v>
      </c>
    </row>
    <row r="5" spans="1:14" x14ac:dyDescent="0.3">
      <c r="A5" s="5">
        <v>22</v>
      </c>
      <c r="B5" s="9">
        <f t="shared" si="0"/>
        <v>196.30416336660494</v>
      </c>
      <c r="C5" s="9">
        <f t="shared" si="1"/>
        <v>7.9046900131888833</v>
      </c>
      <c r="E5" s="10">
        <f t="shared" si="2"/>
        <v>-24.833885078235038</v>
      </c>
      <c r="F5" s="11">
        <f t="shared" si="3"/>
        <v>181.44334614180985</v>
      </c>
      <c r="G5" s="11">
        <f t="shared" si="4"/>
        <v>183.29462454289867</v>
      </c>
      <c r="H5" s="11">
        <f t="shared" si="5"/>
        <v>186.18616014972318</v>
      </c>
      <c r="I5" s="11">
        <v>196.30416336660494</v>
      </c>
      <c r="J5" s="11">
        <f t="shared" si="6"/>
        <v>206.4221665834867</v>
      </c>
      <c r="K5" s="11">
        <f t="shared" si="7"/>
        <v>209.3137021903112</v>
      </c>
      <c r="L5" s="11">
        <f t="shared" si="8"/>
        <v>211.16498059140002</v>
      </c>
      <c r="N5" s="12">
        <f t="shared" si="9"/>
        <v>1.9307066283135639E-136</v>
      </c>
    </row>
    <row r="6" spans="1:14" x14ac:dyDescent="0.3">
      <c r="A6" s="5">
        <v>23</v>
      </c>
      <c r="B6" s="9">
        <f t="shared" si="0"/>
        <v>207.83852515656156</v>
      </c>
      <c r="C6" s="9">
        <f t="shared" si="1"/>
        <v>8.1084924500364792</v>
      </c>
      <c r="E6" s="10">
        <f t="shared" si="2"/>
        <v>-25.63220308056481</v>
      </c>
      <c r="F6" s="11">
        <f t="shared" si="3"/>
        <v>192.59455935049297</v>
      </c>
      <c r="G6" s="11">
        <f t="shared" si="4"/>
        <v>194.49356828229153</v>
      </c>
      <c r="H6" s="11">
        <f t="shared" si="5"/>
        <v>197.45965482051486</v>
      </c>
      <c r="I6" s="11">
        <v>207.83852515656156</v>
      </c>
      <c r="J6" s="11">
        <f t="shared" si="6"/>
        <v>218.21739549260826</v>
      </c>
      <c r="K6" s="11">
        <f t="shared" si="7"/>
        <v>221.18348203083158</v>
      </c>
      <c r="L6" s="11">
        <f t="shared" si="8"/>
        <v>223.08249096263015</v>
      </c>
      <c r="N6" s="12">
        <f t="shared" si="9"/>
        <v>3.3388177484783871E-145</v>
      </c>
    </row>
    <row r="7" spans="1:14" x14ac:dyDescent="0.3">
      <c r="A7" s="5">
        <v>24</v>
      </c>
      <c r="B7" s="9">
        <f t="shared" si="0"/>
        <v>219.07327338862854</v>
      </c>
      <c r="C7" s="9">
        <f t="shared" si="1"/>
        <v>8.2955170883396363</v>
      </c>
      <c r="E7" s="10">
        <f t="shared" si="2"/>
        <v>-26.408633850753297</v>
      </c>
      <c r="F7" s="11">
        <f t="shared" si="3"/>
        <v>203.47770126255003</v>
      </c>
      <c r="G7" s="11">
        <f t="shared" si="4"/>
        <v>205.42051136463917</v>
      </c>
      <c r="H7" s="11">
        <f t="shared" si="5"/>
        <v>208.45501151555379</v>
      </c>
      <c r="I7" s="11">
        <v>219.07327338862854</v>
      </c>
      <c r="J7" s="11">
        <f t="shared" si="6"/>
        <v>229.69153526170328</v>
      </c>
      <c r="K7" s="11">
        <f t="shared" si="7"/>
        <v>232.7260354126179</v>
      </c>
      <c r="L7" s="11">
        <f t="shared" si="8"/>
        <v>234.66884551470704</v>
      </c>
      <c r="N7" s="12">
        <f t="shared" si="9"/>
        <v>5.4525047987090973E-154</v>
      </c>
    </row>
    <row r="8" spans="1:14" x14ac:dyDescent="0.3">
      <c r="A8" s="5">
        <v>25</v>
      </c>
      <c r="B8" s="9">
        <f t="shared" si="0"/>
        <v>229.97456422016455</v>
      </c>
      <c r="C8" s="9">
        <f t="shared" si="1"/>
        <v>8.4682679883867991</v>
      </c>
      <c r="E8" s="10">
        <f t="shared" si="2"/>
        <v>-27.157213793369166</v>
      </c>
      <c r="F8" s="11">
        <f t="shared" si="3"/>
        <v>214.05422040199738</v>
      </c>
      <c r="G8" s="11">
        <f t="shared" si="4"/>
        <v>216.03748876487757</v>
      </c>
      <c r="H8" s="11">
        <f t="shared" si="5"/>
        <v>219.13518119502945</v>
      </c>
      <c r="I8" s="11">
        <v>229.97456422016455</v>
      </c>
      <c r="J8" s="11">
        <f t="shared" si="6"/>
        <v>240.81394724529966</v>
      </c>
      <c r="K8" s="11">
        <f t="shared" si="7"/>
        <v>243.91163967545154</v>
      </c>
      <c r="L8" s="11">
        <f t="shared" si="8"/>
        <v>245.89490803833172</v>
      </c>
      <c r="N8" s="12">
        <f t="shared" si="9"/>
        <v>1.0405214375032792E-162</v>
      </c>
    </row>
    <row r="9" spans="1:14" x14ac:dyDescent="0.3">
      <c r="A9" s="5">
        <v>26</v>
      </c>
      <c r="B9" s="9">
        <f t="shared" si="0"/>
        <v>240.50993636714281</v>
      </c>
      <c r="C9" s="9">
        <f t="shared" si="1"/>
        <v>8.6298796821615724</v>
      </c>
      <c r="E9" s="10">
        <f t="shared" si="2"/>
        <v>-27.869442590757071</v>
      </c>
      <c r="F9" s="11">
        <f t="shared" si="3"/>
        <v>224.28576256467906</v>
      </c>
      <c r="G9" s="11">
        <f t="shared" si="4"/>
        <v>226.30688038624129</v>
      </c>
      <c r="H9" s="11">
        <f t="shared" si="5"/>
        <v>229.46369037397599</v>
      </c>
      <c r="I9" s="11">
        <v>240.50993636714281</v>
      </c>
      <c r="J9" s="11">
        <f t="shared" si="6"/>
        <v>251.55618236030963</v>
      </c>
      <c r="K9" s="11">
        <f t="shared" si="7"/>
        <v>254.71299234804434</v>
      </c>
      <c r="L9" s="11">
        <f t="shared" si="8"/>
        <v>256.73411016960659</v>
      </c>
      <c r="N9" s="12">
        <f t="shared" si="9"/>
        <v>3.1310956690996314E-171</v>
      </c>
    </row>
    <row r="10" spans="1:14" x14ac:dyDescent="0.3">
      <c r="A10" s="5">
        <v>27</v>
      </c>
      <c r="B10" s="9">
        <f t="shared" si="0"/>
        <v>250.64820253756022</v>
      </c>
      <c r="C10" s="9">
        <f t="shared" si="1"/>
        <v>8.7841110984163322</v>
      </c>
      <c r="E10" s="10">
        <f t="shared" si="2"/>
        <v>-28.534270540219946</v>
      </c>
      <c r="F10" s="11">
        <f t="shared" si="3"/>
        <v>234.13407367253751</v>
      </c>
      <c r="G10" s="11">
        <f t="shared" si="4"/>
        <v>236.19131249178662</v>
      </c>
      <c r="H10" s="11">
        <f t="shared" si="5"/>
        <v>239.40454033158733</v>
      </c>
      <c r="I10" s="11">
        <v>250.64820253756022</v>
      </c>
      <c r="J10" s="11">
        <f t="shared" si="6"/>
        <v>261.89186474353312</v>
      </c>
      <c r="K10" s="11">
        <f t="shared" si="7"/>
        <v>265.10509258333383</v>
      </c>
      <c r="L10" s="11">
        <f t="shared" si="8"/>
        <v>267.16233140258294</v>
      </c>
      <c r="N10" s="12">
        <f t="shared" si="9"/>
        <v>2.2015577929321024E-179</v>
      </c>
    </row>
    <row r="11" spans="1:14" x14ac:dyDescent="0.3">
      <c r="A11" s="5">
        <v>28</v>
      </c>
      <c r="B11" s="9">
        <f t="shared" si="0"/>
        <v>260.35935317403892</v>
      </c>
      <c r="C11" s="9">
        <f t="shared" si="1"/>
        <v>8.93533923121322</v>
      </c>
      <c r="E11" s="10">
        <f t="shared" si="2"/>
        <v>-29.138161007311631</v>
      </c>
      <c r="F11" s="11">
        <f t="shared" si="3"/>
        <v>243.56091541935805</v>
      </c>
      <c r="G11" s="11">
        <f t="shared" si="4"/>
        <v>245.65357186730819</v>
      </c>
      <c r="H11" s="11">
        <f t="shared" si="5"/>
        <v>248.922118958086</v>
      </c>
      <c r="I11" s="11">
        <v>260.35935317403892</v>
      </c>
      <c r="J11" s="11">
        <f t="shared" si="6"/>
        <v>271.79658738999183</v>
      </c>
      <c r="K11" s="11">
        <f t="shared" si="7"/>
        <v>275.06513448076964</v>
      </c>
      <c r="L11" s="11">
        <f t="shared" si="8"/>
        <v>277.15779092871975</v>
      </c>
      <c r="N11" s="12">
        <f t="shared" si="9"/>
        <v>5.9005015724323172E-187</v>
      </c>
    </row>
    <row r="12" spans="1:14" x14ac:dyDescent="0.3">
      <c r="A12" s="5">
        <v>29</v>
      </c>
      <c r="B12" s="9">
        <f t="shared" si="0"/>
        <v>269.61447071199177</v>
      </c>
      <c r="C12" s="9">
        <f t="shared" si="1"/>
        <v>9.0885526332957625</v>
      </c>
      <c r="E12" s="10">
        <f t="shared" si="2"/>
        <v>-29.665281325902608</v>
      </c>
      <c r="F12" s="11">
        <f t="shared" si="3"/>
        <v>252.52799176139575</v>
      </c>
      <c r="G12" s="11">
        <f t="shared" si="4"/>
        <v>254.6565307881136</v>
      </c>
      <c r="H12" s="11">
        <f t="shared" si="5"/>
        <v>257.98112334137318</v>
      </c>
      <c r="I12" s="11">
        <v>269.61447071199177</v>
      </c>
      <c r="J12" s="11">
        <f t="shared" si="6"/>
        <v>281.24781808261037</v>
      </c>
      <c r="K12" s="11">
        <f t="shared" si="7"/>
        <v>284.57241063586991</v>
      </c>
      <c r="L12" s="11">
        <f t="shared" si="8"/>
        <v>286.70094966258779</v>
      </c>
      <c r="N12" s="12">
        <f t="shared" si="9"/>
        <v>1.0772546811038825E-193</v>
      </c>
    </row>
    <row r="13" spans="1:14" x14ac:dyDescent="0.3">
      <c r="A13" s="5">
        <v>30</v>
      </c>
      <c r="B13" s="9">
        <f t="shared" si="0"/>
        <v>278.38565287501638</v>
      </c>
      <c r="C13" s="9">
        <f t="shared" si="1"/>
        <v>9.2493447984293766</v>
      </c>
      <c r="E13" s="10">
        <f t="shared" si="2"/>
        <v>-30.097878167790739</v>
      </c>
      <c r="F13" s="11">
        <f t="shared" si="3"/>
        <v>260.99688465396918</v>
      </c>
      <c r="G13" s="11">
        <f t="shared" si="4"/>
        <v>263.16308120576133</v>
      </c>
      <c r="H13" s="11">
        <f t="shared" si="5"/>
        <v>266.54649153302677</v>
      </c>
      <c r="I13" s="11">
        <v>278.38565287501638</v>
      </c>
      <c r="J13" s="11">
        <f t="shared" si="6"/>
        <v>290.22481421700599</v>
      </c>
      <c r="K13" s="11">
        <f t="shared" si="7"/>
        <v>293.60822454427142</v>
      </c>
      <c r="L13" s="11">
        <f t="shared" si="8"/>
        <v>295.77442109606358</v>
      </c>
      <c r="N13" s="12">
        <f t="shared" si="9"/>
        <v>2.5826198470692045E-199</v>
      </c>
    </row>
    <row r="14" spans="1:14" x14ac:dyDescent="0.3">
      <c r="A14" s="5">
        <v>31</v>
      </c>
      <c r="B14" s="9">
        <f t="shared" si="0"/>
        <v>286.64594378023776</v>
      </c>
      <c r="C14" s="9">
        <f t="shared" si="1"/>
        <v>9.4239074833637346</v>
      </c>
      <c r="E14" s="10">
        <f t="shared" si="2"/>
        <v>-30.416888566262053</v>
      </c>
      <c r="F14" s="11">
        <f t="shared" si="3"/>
        <v>268.92899771151394</v>
      </c>
      <c r="G14" s="11">
        <f t="shared" si="4"/>
        <v>271.13607684411772</v>
      </c>
      <c r="H14" s="11">
        <f t="shared" si="5"/>
        <v>274.58334220153216</v>
      </c>
      <c r="I14" s="11">
        <v>286.64594378023776</v>
      </c>
      <c r="J14" s="11">
        <f t="shared" si="6"/>
        <v>298.70854535894335</v>
      </c>
      <c r="K14" s="11">
        <f t="shared" si="7"/>
        <v>302.15581071635779</v>
      </c>
      <c r="L14" s="11">
        <f t="shared" si="8"/>
        <v>304.36288984896157</v>
      </c>
      <c r="N14" s="12">
        <f t="shared" si="9"/>
        <v>1.6424751831177715E-203</v>
      </c>
    </row>
    <row r="15" spans="1:14" x14ac:dyDescent="0.3">
      <c r="A15" s="5">
        <v>32</v>
      </c>
      <c r="B15" s="9">
        <f t="shared" si="0"/>
        <v>294.36927182786621</v>
      </c>
      <c r="C15" s="9">
        <f t="shared" si="1"/>
        <v>9.6190240094440469</v>
      </c>
      <c r="E15" s="10">
        <f t="shared" si="2"/>
        <v>-30.602821194629698</v>
      </c>
      <c r="F15" s="11">
        <f t="shared" si="3"/>
        <v>276.28550669011139</v>
      </c>
      <c r="G15" s="11">
        <f t="shared" si="4"/>
        <v>278.53828211312322</v>
      </c>
      <c r="H15" s="11">
        <f t="shared" si="5"/>
        <v>282.05692109577785</v>
      </c>
      <c r="I15" s="11">
        <v>294.36927182786621</v>
      </c>
      <c r="J15" s="11">
        <f t="shared" si="6"/>
        <v>306.68162255995458</v>
      </c>
      <c r="K15" s="11">
        <f t="shared" si="7"/>
        <v>310.20026154260921</v>
      </c>
      <c r="L15" s="11">
        <f t="shared" si="8"/>
        <v>312.45303696562104</v>
      </c>
      <c r="N15" s="12">
        <f t="shared" si="9"/>
        <v>5.6130876688163091E-206</v>
      </c>
    </row>
    <row r="16" spans="1:14" x14ac:dyDescent="0.3">
      <c r="A16" s="5">
        <v>33</v>
      </c>
      <c r="B16" s="9">
        <f t="shared" si="0"/>
        <v>301.53039351230996</v>
      </c>
      <c r="C16" s="9">
        <f t="shared" si="1"/>
        <v>9.8420625754795878</v>
      </c>
      <c r="E16" s="10">
        <f t="shared" si="2"/>
        <v>-30.636910830412685</v>
      </c>
      <c r="F16" s="11">
        <f t="shared" si="3"/>
        <v>283.02731587040836</v>
      </c>
      <c r="G16" s="11">
        <f t="shared" si="4"/>
        <v>285.33232692558568</v>
      </c>
      <c r="H16" s="11">
        <f t="shared" si="5"/>
        <v>288.93255341569608</v>
      </c>
      <c r="I16" s="11">
        <v>301.53039351230996</v>
      </c>
      <c r="J16" s="11">
        <f t="shared" si="6"/>
        <v>314.12823360892384</v>
      </c>
      <c r="K16" s="11">
        <f t="shared" si="7"/>
        <v>317.72846009903424</v>
      </c>
      <c r="L16" s="11">
        <f t="shared" si="8"/>
        <v>320.03347115421155</v>
      </c>
      <c r="N16" s="12">
        <f t="shared" si="9"/>
        <v>1.9742131605288159E-206</v>
      </c>
    </row>
    <row r="17" spans="1:14" x14ac:dyDescent="0.3">
      <c r="A17" s="5">
        <v>34</v>
      </c>
      <c r="B17" s="9">
        <f t="shared" si="0"/>
        <v>308.10484242512416</v>
      </c>
      <c r="C17" s="9">
        <f t="shared" si="1"/>
        <v>10.100969606780723</v>
      </c>
      <c r="E17" s="10">
        <f t="shared" si="2"/>
        <v>-30.502501682441967</v>
      </c>
      <c r="F17" s="11">
        <f t="shared" si="3"/>
        <v>289.11501956437638</v>
      </c>
      <c r="G17" s="11">
        <f t="shared" si="4"/>
        <v>291.48066664628448</v>
      </c>
      <c r="H17" s="11">
        <f t="shared" si="5"/>
        <v>295.17560132844483</v>
      </c>
      <c r="I17" s="11">
        <v>308.10484242512416</v>
      </c>
      <c r="J17" s="11">
        <f t="shared" si="6"/>
        <v>321.0340835218035</v>
      </c>
      <c r="K17" s="11">
        <f t="shared" si="7"/>
        <v>324.72901820396385</v>
      </c>
      <c r="L17" s="11">
        <f t="shared" si="8"/>
        <v>327.09466528587194</v>
      </c>
      <c r="N17" s="12">
        <f t="shared" si="9"/>
        <v>1.2071175897866703E-204</v>
      </c>
    </row>
    <row r="18" spans="1:14" x14ac:dyDescent="0.3">
      <c r="A18" s="5">
        <v>35</v>
      </c>
      <c r="B18" s="9">
        <f t="shared" si="0"/>
        <v>314.06888282912837</v>
      </c>
      <c r="C18" s="9">
        <f t="shared" si="1"/>
        <v>10.404263159920788</v>
      </c>
      <c r="E18" s="10">
        <f t="shared" si="2"/>
        <v>-30.186556991270827</v>
      </c>
      <c r="F18" s="11">
        <f t="shared" si="3"/>
        <v>294.5088680884773</v>
      </c>
      <c r="G18" s="11">
        <f t="shared" si="4"/>
        <v>296.94554652053074</v>
      </c>
      <c r="H18" s="11">
        <f t="shared" si="5"/>
        <v>300.75142598442977</v>
      </c>
      <c r="I18" s="11">
        <v>314.06888282912837</v>
      </c>
      <c r="J18" s="11">
        <f t="shared" si="6"/>
        <v>327.38633967382697</v>
      </c>
      <c r="K18" s="11">
        <f t="shared" si="7"/>
        <v>331.192219137726</v>
      </c>
      <c r="L18" s="11">
        <f t="shared" si="8"/>
        <v>333.62889756977944</v>
      </c>
      <c r="N18" s="12">
        <f t="shared" si="9"/>
        <v>1.7779792279034208E-200</v>
      </c>
    </row>
    <row r="19" spans="1:14" x14ac:dyDescent="0.3">
      <c r="A19" s="5">
        <v>36</v>
      </c>
      <c r="B19" s="9">
        <f t="shared" si="0"/>
        <v>319.39946727311394</v>
      </c>
      <c r="C19" s="9">
        <f t="shared" si="1"/>
        <v>10.761026398485228</v>
      </c>
      <c r="E19" s="10">
        <f t="shared" si="2"/>
        <v>-29.681134070823774</v>
      </c>
      <c r="F19" s="11">
        <f t="shared" si="3"/>
        <v>299.16873764396172</v>
      </c>
      <c r="G19" s="11">
        <f t="shared" si="4"/>
        <v>301.68897002648697</v>
      </c>
      <c r="H19" s="11">
        <f t="shared" si="5"/>
        <v>305.62535348305283</v>
      </c>
      <c r="I19" s="11">
        <v>319.39946727311394</v>
      </c>
      <c r="J19" s="11">
        <f t="shared" si="6"/>
        <v>333.17358106317505</v>
      </c>
      <c r="K19" s="11">
        <f t="shared" si="7"/>
        <v>337.10996451974091</v>
      </c>
      <c r="L19" s="11">
        <f t="shared" si="8"/>
        <v>339.63019690226616</v>
      </c>
      <c r="N19" s="12">
        <f t="shared" si="9"/>
        <v>6.7265750452978027E-194</v>
      </c>
    </row>
    <row r="20" spans="1:14" x14ac:dyDescent="0.3">
      <c r="A20" s="5">
        <v>37</v>
      </c>
      <c r="B20" s="9">
        <f t="shared" si="0"/>
        <v>324.07419779138354</v>
      </c>
      <c r="C20" s="9">
        <f t="shared" si="1"/>
        <v>11.180901151612829</v>
      </c>
      <c r="E20" s="10">
        <f t="shared" si="2"/>
        <v>-28.984622383915475</v>
      </c>
      <c r="F20" s="11">
        <f t="shared" si="3"/>
        <v>303.05410362635143</v>
      </c>
      <c r="G20" s="11">
        <f t="shared" si="4"/>
        <v>305.67267067605917</v>
      </c>
      <c r="H20" s="11">
        <f t="shared" si="5"/>
        <v>309.76264431731914</v>
      </c>
      <c r="I20" s="11">
        <v>324.07419779138354</v>
      </c>
      <c r="J20" s="11">
        <f t="shared" si="6"/>
        <v>338.38575126544794</v>
      </c>
      <c r="K20" s="11">
        <f t="shared" si="7"/>
        <v>342.47572490670791</v>
      </c>
      <c r="L20" s="11">
        <f t="shared" si="8"/>
        <v>345.09429195641565</v>
      </c>
      <c r="N20" s="12">
        <f t="shared" si="9"/>
        <v>5.1406733547319323E-185</v>
      </c>
    </row>
    <row r="21" spans="1:14" x14ac:dyDescent="0.3">
      <c r="A21" s="5">
        <v>38</v>
      </c>
      <c r="B21" s="9">
        <f t="shared" si="0"/>
        <v>328.07129029487123</v>
      </c>
      <c r="C21" s="9">
        <f t="shared" si="1"/>
        <v>11.674081564352718</v>
      </c>
      <c r="E21" s="10">
        <f t="shared" si="2"/>
        <v>-28.10253538887806</v>
      </c>
      <c r="F21" s="11">
        <f t="shared" si="3"/>
        <v>306.12401695388814</v>
      </c>
      <c r="G21" s="11">
        <f t="shared" si="4"/>
        <v>308.85808685625955</v>
      </c>
      <c r="H21" s="11">
        <f t="shared" si="5"/>
        <v>313.12846589249978</v>
      </c>
      <c r="I21" s="11">
        <v>328.07129029487123</v>
      </c>
      <c r="J21" s="11">
        <f t="shared" si="6"/>
        <v>343.01411469724269</v>
      </c>
      <c r="K21" s="11">
        <f t="shared" si="7"/>
        <v>347.28449373348292</v>
      </c>
      <c r="L21" s="11">
        <f t="shared" si="8"/>
        <v>350.01856363585432</v>
      </c>
      <c r="N21" s="12">
        <f t="shared" si="9"/>
        <v>4.5607996524576809E-174</v>
      </c>
    </row>
    <row r="22" spans="1:14" x14ac:dyDescent="0.3">
      <c r="A22" s="5">
        <v>39</v>
      </c>
      <c r="B22" s="9">
        <f t="shared" si="0"/>
        <v>331.36954181308784</v>
      </c>
      <c r="C22" s="9">
        <f t="shared" si="1"/>
        <v>12.251307846600525</v>
      </c>
      <c r="E22" s="10">
        <f t="shared" si="2"/>
        <v>-27.047687149991564</v>
      </c>
      <c r="F22" s="11">
        <f t="shared" si="3"/>
        <v>308.33708306147884</v>
      </c>
      <c r="G22" s="11">
        <f t="shared" si="4"/>
        <v>311.20633935915271</v>
      </c>
      <c r="H22" s="11">
        <f t="shared" si="5"/>
        <v>315.68786776943915</v>
      </c>
      <c r="I22" s="11">
        <v>331.36954181308784</v>
      </c>
      <c r="J22" s="11">
        <f t="shared" si="6"/>
        <v>347.05121585673652</v>
      </c>
      <c r="K22" s="11">
        <f t="shared" si="7"/>
        <v>351.53274426702296</v>
      </c>
      <c r="L22" s="11">
        <f t="shared" si="8"/>
        <v>354.40200056469683</v>
      </c>
      <c r="N22" s="12">
        <f t="shared" si="9"/>
        <v>2.0331932538088338E-161</v>
      </c>
    </row>
    <row r="23" spans="1:14" x14ac:dyDescent="0.3">
      <c r="A23" s="5">
        <v>40</v>
      </c>
      <c r="B23" s="9">
        <f t="shared" si="0"/>
        <v>333.94830029043533</v>
      </c>
      <c r="C23" s="9">
        <f t="shared" si="1"/>
        <v>12.923860125561987</v>
      </c>
      <c r="E23" s="10">
        <f t="shared" si="2"/>
        <v>-25.839671510365697</v>
      </c>
      <c r="F23" s="11">
        <f t="shared" si="3"/>
        <v>309.65144325437882</v>
      </c>
      <c r="G23" s="11">
        <f t="shared" si="4"/>
        <v>312.67821129578539</v>
      </c>
      <c r="H23" s="11">
        <f t="shared" si="5"/>
        <v>317.40575932971598</v>
      </c>
      <c r="I23" s="11">
        <v>333.94830029043533</v>
      </c>
      <c r="J23" s="11">
        <f t="shared" si="6"/>
        <v>350.49084125115468</v>
      </c>
      <c r="K23" s="11">
        <f t="shared" si="7"/>
        <v>355.21838928508527</v>
      </c>
      <c r="L23" s="11">
        <f t="shared" si="8"/>
        <v>358.24515732649184</v>
      </c>
      <c r="N23" s="12">
        <f t="shared" si="9"/>
        <v>1.5893977190365267E-147</v>
      </c>
    </row>
    <row r="24" spans="1:14" x14ac:dyDescent="0.3">
      <c r="A24" s="5">
        <v>41</v>
      </c>
      <c r="B24" s="9">
        <f t="shared" si="0"/>
        <v>335.78743667800973</v>
      </c>
      <c r="C24" s="9">
        <f t="shared" si="1"/>
        <v>13.703552405208598</v>
      </c>
      <c r="E24" s="10">
        <f t="shared" si="2"/>
        <v>-24.503678079151207</v>
      </c>
      <c r="F24" s="11">
        <f t="shared" si="3"/>
        <v>310.02475815621756</v>
      </c>
      <c r="G24" s="11">
        <f t="shared" si="4"/>
        <v>313.23413012951744</v>
      </c>
      <c r="H24" s="11">
        <f t="shared" si="5"/>
        <v>318.24688959934269</v>
      </c>
      <c r="I24" s="11">
        <v>335.78743667800973</v>
      </c>
      <c r="J24" s="11">
        <f t="shared" si="6"/>
        <v>353.32798375667676</v>
      </c>
      <c r="K24" s="11">
        <f t="shared" si="7"/>
        <v>358.34074322650201</v>
      </c>
      <c r="L24" s="11">
        <f t="shared" si="8"/>
        <v>361.55011519980189</v>
      </c>
      <c r="N24" s="12">
        <f t="shared" si="9"/>
        <v>6.7482101413523584E-133</v>
      </c>
    </row>
    <row r="25" spans="1:14" x14ac:dyDescent="0.3">
      <c r="A25" s="5">
        <v>42</v>
      </c>
      <c r="B25" s="9">
        <f t="shared" si="0"/>
        <v>336.86731909398441</v>
      </c>
      <c r="C25" s="9">
        <f t="shared" si="1"/>
        <v>14.60272663500416</v>
      </c>
      <c r="E25" s="10">
        <f t="shared" si="2"/>
        <v>-23.068795815603409</v>
      </c>
      <c r="F25" s="11">
        <f t="shared" si="3"/>
        <v>309.41419302017658</v>
      </c>
      <c r="G25" s="11">
        <f t="shared" si="4"/>
        <v>312.83415159809454</v>
      </c>
      <c r="H25" s="11">
        <f t="shared" si="5"/>
        <v>318.17582900117907</v>
      </c>
      <c r="I25" s="11">
        <v>336.86731909398441</v>
      </c>
      <c r="J25" s="11">
        <f t="shared" si="6"/>
        <v>355.55880918678974</v>
      </c>
      <c r="K25" s="11">
        <f t="shared" si="7"/>
        <v>360.90048658987428</v>
      </c>
      <c r="L25" s="11">
        <f t="shared" si="8"/>
        <v>364.32044516779223</v>
      </c>
      <c r="N25" s="12">
        <f t="shared" si="9"/>
        <v>4.7639684121444944E-118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D7A96-13A4-4DF0-8228-8D2B8DC5F09D}">
  <dimension ref="A1:N25"/>
  <sheetViews>
    <sheetView workbookViewId="0">
      <selection activeCell="E4" sqref="E4"/>
    </sheetView>
  </sheetViews>
  <sheetFormatPr baseColWidth="10" defaultColWidth="4.453125" defaultRowHeight="13" x14ac:dyDescent="0.3"/>
  <cols>
    <col min="1" max="1" width="3.453125" style="5" customWidth="1"/>
    <col min="2" max="2" width="5.90625" style="5" customWidth="1"/>
    <col min="3" max="3" width="4.453125" style="5"/>
    <col min="4" max="4" width="8.1796875" style="5" customWidth="1"/>
    <col min="5" max="5" width="7.453125" style="5" customWidth="1"/>
    <col min="6" max="6" width="6.1796875" style="5" customWidth="1"/>
    <col min="7" max="7" width="5.81640625" style="5" customWidth="1"/>
    <col min="8" max="8" width="5.36328125" style="5" customWidth="1"/>
    <col min="9" max="9" width="5.6328125" style="9" customWidth="1"/>
    <col min="10" max="10" width="5.81640625" style="5" customWidth="1"/>
    <col min="11" max="11" width="5.7265625" style="5" customWidth="1"/>
    <col min="12" max="12" width="5.453125" style="5" customWidth="1"/>
    <col min="13" max="13" width="4.453125" style="5"/>
    <col min="14" max="14" width="8.7265625" style="5" customWidth="1"/>
    <col min="15" max="16384" width="4.453125" style="5"/>
  </cols>
  <sheetData>
    <row r="1" spans="1:14" x14ac:dyDescent="0.3">
      <c r="A1" s="2" t="s">
        <v>1</v>
      </c>
      <c r="B1" s="2" t="s">
        <v>2</v>
      </c>
      <c r="C1" s="2" t="s">
        <v>0</v>
      </c>
      <c r="D1" s="2" t="s">
        <v>16</v>
      </c>
      <c r="E1" s="3" t="s">
        <v>6</v>
      </c>
      <c r="F1" s="4" t="s">
        <v>11</v>
      </c>
      <c r="G1" s="4" t="s">
        <v>9</v>
      </c>
      <c r="H1" s="4" t="s">
        <v>8</v>
      </c>
      <c r="I1" s="14" t="s">
        <v>2</v>
      </c>
      <c r="J1" s="4" t="s">
        <v>7</v>
      </c>
      <c r="K1" s="4" t="s">
        <v>10</v>
      </c>
      <c r="L1" s="4" t="s">
        <v>12</v>
      </c>
      <c r="N1" s="2" t="s">
        <v>18</v>
      </c>
    </row>
    <row r="2" spans="1:14" x14ac:dyDescent="0.3">
      <c r="E2" s="7"/>
      <c r="F2" s="8"/>
      <c r="G2" s="8"/>
      <c r="H2" s="8"/>
      <c r="I2" s="11"/>
      <c r="J2" s="8"/>
      <c r="K2" s="8"/>
      <c r="L2" s="8"/>
    </row>
    <row r="3" spans="1:14" x14ac:dyDescent="0.3">
      <c r="A3" s="5">
        <v>20</v>
      </c>
      <c r="B3" s="9">
        <f>-39.9616+4.32298*A3-0.0380156*A3^2</f>
        <v>31.291760000000011</v>
      </c>
      <c r="C3" s="9">
        <f>EXP(0.605843-42.0014*A3^-2+0.00000917972*A3^3)</f>
        <v>1.7758465876300447</v>
      </c>
      <c r="E3" s="10">
        <f>(D3-B3)/C3</f>
        <v>-17.620756329948758</v>
      </c>
      <c r="F3" s="11">
        <f>B3-1.88*C3</f>
        <v>27.953168415255526</v>
      </c>
      <c r="G3" s="11">
        <f>B3-1.6458*C3</f>
        <v>28.369071686078485</v>
      </c>
      <c r="H3" s="11">
        <f>B3-1.28*C3</f>
        <v>29.018676367833553</v>
      </c>
      <c r="I3" s="11">
        <v>31.291760000000011</v>
      </c>
      <c r="J3" s="11">
        <f>B3+1.28*C3</f>
        <v>33.564843632166465</v>
      </c>
      <c r="K3" s="11">
        <f>B3+1.6458*C3</f>
        <v>34.214448313921537</v>
      </c>
      <c r="L3" s="11">
        <f>B3+1.88*C3</f>
        <v>34.630351584744496</v>
      </c>
      <c r="N3" s="12">
        <f>_xlfn.NORM.S.DIST(E3,TRUE)</f>
        <v>8.5353677054323055E-70</v>
      </c>
    </row>
    <row r="4" spans="1:14" x14ac:dyDescent="0.3">
      <c r="A4" s="5">
        <v>21</v>
      </c>
      <c r="B4" s="9">
        <f t="shared" ref="B4:B25" si="0">-39.9616+4.32298*A4-0.0380156*A4^2</f>
        <v>34.05610040000002</v>
      </c>
      <c r="C4" s="9">
        <f t="shared" ref="C4:C25" si="1">EXP(0.605843-42.0014*A4^-2+0.00000917972*A4^3)</f>
        <v>1.8141465143263782</v>
      </c>
      <c r="E4" s="10">
        <f t="shared" ref="E4:E25" si="2">(D4-B4)/C4</f>
        <v>-18.772519270664088</v>
      </c>
      <c r="F4" s="11">
        <f t="shared" ref="F4:F25" si="3">B4-1.88*C4</f>
        <v>30.645504953066428</v>
      </c>
      <c r="G4" s="11">
        <f t="shared" ref="G4:G25" si="4">B4-1.6458*C4</f>
        <v>31.070378066721666</v>
      </c>
      <c r="H4" s="11">
        <f t="shared" ref="H4:H25" si="5">B4-1.28*C4</f>
        <v>31.733992861662255</v>
      </c>
      <c r="I4" s="11">
        <v>34.05610040000002</v>
      </c>
      <c r="J4" s="11">
        <f t="shared" ref="J4:J25" si="6">B4+1.28*C4</f>
        <v>36.378207938337781</v>
      </c>
      <c r="K4" s="11">
        <f t="shared" ref="K4:K25" si="7">B4+1.6458*C4</f>
        <v>37.041822733278373</v>
      </c>
      <c r="L4" s="11">
        <f t="shared" ref="L4:L25" si="8">B4+1.88*C4</f>
        <v>37.466695846933611</v>
      </c>
      <c r="N4" s="12">
        <f t="shared" ref="N4:N25" si="9">_xlfn.NORM.S.DIST(E4,TRUE)</f>
        <v>6.3365350685739107E-79</v>
      </c>
    </row>
    <row r="5" spans="1:14" x14ac:dyDescent="0.3">
      <c r="A5" s="5">
        <v>22</v>
      </c>
      <c r="B5" s="9">
        <f t="shared" si="0"/>
        <v>36.744409600000012</v>
      </c>
      <c r="C5" s="9">
        <f t="shared" si="1"/>
        <v>1.8530054833884091</v>
      </c>
      <c r="E5" s="10">
        <f t="shared" si="2"/>
        <v>-19.829628098460411</v>
      </c>
      <c r="F5" s="11">
        <f t="shared" si="3"/>
        <v>33.260759291229803</v>
      </c>
      <c r="G5" s="11">
        <f t="shared" si="4"/>
        <v>33.694733175439367</v>
      </c>
      <c r="H5" s="11">
        <f t="shared" si="5"/>
        <v>34.372562581262848</v>
      </c>
      <c r="I5" s="11">
        <v>36.744409600000012</v>
      </c>
      <c r="J5" s="11">
        <f t="shared" si="6"/>
        <v>39.116256618737175</v>
      </c>
      <c r="K5" s="11">
        <f t="shared" si="7"/>
        <v>39.794086024560656</v>
      </c>
      <c r="L5" s="11">
        <f t="shared" si="8"/>
        <v>40.22805990877022</v>
      </c>
      <c r="N5" s="12">
        <f t="shared" si="9"/>
        <v>8.2628538229123398E-88</v>
      </c>
    </row>
    <row r="6" spans="1:14" x14ac:dyDescent="0.3">
      <c r="A6" s="5">
        <v>23</v>
      </c>
      <c r="B6" s="9">
        <f t="shared" si="0"/>
        <v>39.356687600000015</v>
      </c>
      <c r="C6" s="9">
        <f t="shared" si="1"/>
        <v>1.8929470903365746</v>
      </c>
      <c r="E6" s="10">
        <f t="shared" si="2"/>
        <v>-20.791224329995519</v>
      </c>
      <c r="F6" s="11">
        <f t="shared" si="3"/>
        <v>35.797947070167254</v>
      </c>
      <c r="G6" s="11">
        <f t="shared" si="4"/>
        <v>36.241275278724082</v>
      </c>
      <c r="H6" s="11">
        <f t="shared" si="5"/>
        <v>36.933715324369203</v>
      </c>
      <c r="I6" s="11">
        <v>39.356687600000015</v>
      </c>
      <c r="J6" s="11">
        <f t="shared" si="6"/>
        <v>41.779659875630827</v>
      </c>
      <c r="K6" s="11">
        <f t="shared" si="7"/>
        <v>42.472099921275948</v>
      </c>
      <c r="L6" s="11">
        <f t="shared" si="8"/>
        <v>42.915428129832776</v>
      </c>
      <c r="N6" s="12">
        <f t="shared" si="9"/>
        <v>2.5983970097318372E-96</v>
      </c>
    </row>
    <row r="7" spans="1:14" x14ac:dyDescent="0.3">
      <c r="A7" s="5">
        <v>24</v>
      </c>
      <c r="B7" s="9">
        <f t="shared" si="0"/>
        <v>41.892934400000001</v>
      </c>
      <c r="C7" s="9">
        <f t="shared" si="1"/>
        <v>1.9344525219544186</v>
      </c>
      <c r="E7" s="10">
        <f t="shared" si="2"/>
        <v>-21.656222587295488</v>
      </c>
      <c r="F7" s="11">
        <f t="shared" si="3"/>
        <v>38.256163658725697</v>
      </c>
      <c r="G7" s="11">
        <f t="shared" si="4"/>
        <v>38.70921243936742</v>
      </c>
      <c r="H7" s="11">
        <f t="shared" si="5"/>
        <v>39.416835171898349</v>
      </c>
      <c r="I7" s="11">
        <v>41.892934400000001</v>
      </c>
      <c r="J7" s="11">
        <f t="shared" si="6"/>
        <v>44.369033628101654</v>
      </c>
      <c r="K7" s="11">
        <f t="shared" si="7"/>
        <v>45.076656360632583</v>
      </c>
      <c r="L7" s="11">
        <f t="shared" si="8"/>
        <v>45.529705141274306</v>
      </c>
      <c r="N7" s="12">
        <f t="shared" si="9"/>
        <v>2.6551707041737403E-104</v>
      </c>
    </row>
    <row r="8" spans="1:14" x14ac:dyDescent="0.3">
      <c r="A8" s="5">
        <v>25</v>
      </c>
      <c r="B8" s="9">
        <f t="shared" si="0"/>
        <v>44.353149999999999</v>
      </c>
      <c r="C8" s="9">
        <f t="shared" si="1"/>
        <v>1.9779755754101711</v>
      </c>
      <c r="E8" s="10">
        <f t="shared" si="2"/>
        <v>-22.423507424151346</v>
      </c>
      <c r="F8" s="11">
        <f t="shared" si="3"/>
        <v>40.634555918228877</v>
      </c>
      <c r="G8" s="11">
        <f t="shared" si="4"/>
        <v>41.097797797989941</v>
      </c>
      <c r="H8" s="11">
        <f t="shared" si="5"/>
        <v>41.821341263474977</v>
      </c>
      <c r="I8" s="11">
        <v>44.353149999999999</v>
      </c>
      <c r="J8" s="11">
        <f t="shared" si="6"/>
        <v>46.884958736525022</v>
      </c>
      <c r="K8" s="11">
        <f t="shared" si="7"/>
        <v>47.608502202010058</v>
      </c>
      <c r="L8" s="11">
        <f t="shared" si="8"/>
        <v>48.071744081771122</v>
      </c>
      <c r="N8" s="12">
        <f t="shared" si="9"/>
        <v>1.1607604213301178E-111</v>
      </c>
    </row>
    <row r="9" spans="1:14" x14ac:dyDescent="0.3">
      <c r="A9" s="5">
        <v>26</v>
      </c>
      <c r="B9" s="9">
        <f t="shared" si="0"/>
        <v>46.737334399999995</v>
      </c>
      <c r="C9" s="9">
        <f t="shared" si="1"/>
        <v>2.0239549842593236</v>
      </c>
      <c r="E9" s="10">
        <f t="shared" si="2"/>
        <v>-23.092081969947447</v>
      </c>
      <c r="F9" s="11">
        <f t="shared" si="3"/>
        <v>42.932299029592464</v>
      </c>
      <c r="G9" s="11">
        <f t="shared" si="4"/>
        <v>43.406309286906001</v>
      </c>
      <c r="H9" s="11">
        <f t="shared" si="5"/>
        <v>44.14667202014806</v>
      </c>
      <c r="I9" s="11">
        <v>46.737334399999995</v>
      </c>
      <c r="J9" s="11">
        <f t="shared" si="6"/>
        <v>49.327996779851929</v>
      </c>
      <c r="K9" s="11">
        <f t="shared" si="7"/>
        <v>50.068359513093988</v>
      </c>
      <c r="L9" s="11">
        <f t="shared" si="8"/>
        <v>50.542369770407525</v>
      </c>
      <c r="N9" s="12">
        <f t="shared" si="9"/>
        <v>2.7804733925570122E-118</v>
      </c>
    </row>
    <row r="10" spans="1:14" x14ac:dyDescent="0.3">
      <c r="A10" s="5">
        <v>27</v>
      </c>
      <c r="B10" s="9">
        <f t="shared" si="0"/>
        <v>49.045487600000001</v>
      </c>
      <c r="C10" s="9">
        <f t="shared" si="1"/>
        <v>2.0728248516342727</v>
      </c>
      <c r="E10" s="10">
        <f t="shared" si="2"/>
        <v>-23.661182738778521</v>
      </c>
      <c r="F10" s="11">
        <f t="shared" si="3"/>
        <v>45.148576878927571</v>
      </c>
      <c r="G10" s="11">
        <f t="shared" si="4"/>
        <v>45.634032459180318</v>
      </c>
      <c r="H10" s="11">
        <f t="shared" si="5"/>
        <v>46.392271789908129</v>
      </c>
      <c r="I10" s="11">
        <v>49.045487600000001</v>
      </c>
      <c r="J10" s="11">
        <f t="shared" si="6"/>
        <v>51.698703410091873</v>
      </c>
      <c r="K10" s="11">
        <f t="shared" si="7"/>
        <v>52.456942740819684</v>
      </c>
      <c r="L10" s="11">
        <f t="shared" si="8"/>
        <v>52.942398321072432</v>
      </c>
      <c r="N10" s="12">
        <f t="shared" si="9"/>
        <v>4.5277022077622661E-124</v>
      </c>
    </row>
    <row r="11" spans="1:14" x14ac:dyDescent="0.3">
      <c r="A11" s="5">
        <v>28</v>
      </c>
      <c r="B11" s="9">
        <f t="shared" si="0"/>
        <v>51.277609600000005</v>
      </c>
      <c r="C11" s="9">
        <f t="shared" si="1"/>
        <v>2.1250237932862532</v>
      </c>
      <c r="E11" s="10">
        <f t="shared" si="2"/>
        <v>-24.130369627862613</v>
      </c>
      <c r="F11" s="11">
        <f t="shared" si="3"/>
        <v>47.282564868621847</v>
      </c>
      <c r="G11" s="11">
        <f t="shared" si="4"/>
        <v>47.780245441009491</v>
      </c>
      <c r="H11" s="11">
        <f t="shared" si="5"/>
        <v>48.557579144593603</v>
      </c>
      <c r="I11" s="11">
        <v>51.277609600000005</v>
      </c>
      <c r="J11" s="11">
        <f t="shared" si="6"/>
        <v>53.997640055406407</v>
      </c>
      <c r="K11" s="11">
        <f t="shared" si="7"/>
        <v>54.774973758990519</v>
      </c>
      <c r="L11" s="11">
        <f t="shared" si="8"/>
        <v>55.272654331378163</v>
      </c>
      <c r="N11" s="12">
        <f t="shared" si="9"/>
        <v>6.0013712590978595E-129</v>
      </c>
    </row>
    <row r="12" spans="1:14" x14ac:dyDescent="0.3">
      <c r="A12" s="5">
        <v>29</v>
      </c>
      <c r="B12" s="9">
        <f t="shared" si="0"/>
        <v>53.433700400000006</v>
      </c>
      <c r="C12" s="9">
        <f t="shared" si="1"/>
        <v>2.1810032545074516</v>
      </c>
      <c r="E12" s="10">
        <f t="shared" si="2"/>
        <v>-24.499596820669232</v>
      </c>
      <c r="F12" s="11">
        <f t="shared" si="3"/>
        <v>49.333414281525997</v>
      </c>
      <c r="G12" s="11">
        <f t="shared" si="4"/>
        <v>49.844205243731643</v>
      </c>
      <c r="H12" s="11">
        <f t="shared" si="5"/>
        <v>50.642016234230468</v>
      </c>
      <c r="I12" s="11">
        <v>53.433700400000006</v>
      </c>
      <c r="J12" s="11">
        <f t="shared" si="6"/>
        <v>56.225384565769545</v>
      </c>
      <c r="K12" s="11">
        <f t="shared" si="7"/>
        <v>57.023195556268369</v>
      </c>
      <c r="L12" s="11">
        <f t="shared" si="8"/>
        <v>57.533986518474016</v>
      </c>
      <c r="N12" s="12">
        <f t="shared" si="9"/>
        <v>7.4591453374296413E-133</v>
      </c>
    </row>
    <row r="13" spans="1:14" x14ac:dyDescent="0.3">
      <c r="A13" s="5">
        <v>30</v>
      </c>
      <c r="B13" s="9">
        <f t="shared" si="0"/>
        <v>55.513760000000005</v>
      </c>
      <c r="C13" s="9">
        <f t="shared" si="1"/>
        <v>2.2412353688104396</v>
      </c>
      <c r="E13" s="10">
        <f t="shared" si="2"/>
        <v>-24.769268222580543</v>
      </c>
      <c r="F13" s="11">
        <f t="shared" si="3"/>
        <v>51.300237506636378</v>
      </c>
      <c r="G13" s="11">
        <f t="shared" si="4"/>
        <v>51.825134830011784</v>
      </c>
      <c r="H13" s="11">
        <f t="shared" si="5"/>
        <v>52.644978727922641</v>
      </c>
      <c r="I13" s="11">
        <v>55.513760000000005</v>
      </c>
      <c r="J13" s="11">
        <f t="shared" si="6"/>
        <v>58.382541272077368</v>
      </c>
      <c r="K13" s="11">
        <f t="shared" si="7"/>
        <v>59.202385169988226</v>
      </c>
      <c r="L13" s="11">
        <f t="shared" si="8"/>
        <v>59.727282493363631</v>
      </c>
      <c r="N13" s="12">
        <f t="shared" si="9"/>
        <v>9.6126785953881034E-136</v>
      </c>
    </row>
    <row r="14" spans="1:14" x14ac:dyDescent="0.3">
      <c r="A14" s="5">
        <v>31</v>
      </c>
      <c r="B14" s="9">
        <f t="shared" si="0"/>
        <v>57.517788400000008</v>
      </c>
      <c r="C14" s="9">
        <f t="shared" si="1"/>
        <v>2.3062206609776159</v>
      </c>
      <c r="E14" s="10">
        <f t="shared" si="2"/>
        <v>-24.940279728314458</v>
      </c>
      <c r="F14" s="11">
        <f t="shared" si="3"/>
        <v>53.182093557362087</v>
      </c>
      <c r="G14" s="11">
        <f t="shared" si="4"/>
        <v>53.722210436163046</v>
      </c>
      <c r="H14" s="11">
        <f t="shared" si="5"/>
        <v>54.565825953948661</v>
      </c>
      <c r="I14" s="11">
        <v>57.517788400000008</v>
      </c>
      <c r="J14" s="11">
        <f t="shared" si="6"/>
        <v>60.469750846051355</v>
      </c>
      <c r="K14" s="11">
        <f t="shared" si="7"/>
        <v>61.31336636383697</v>
      </c>
      <c r="L14" s="11">
        <f t="shared" si="8"/>
        <v>61.853483242637928</v>
      </c>
      <c r="N14" s="12">
        <f t="shared" si="9"/>
        <v>1.361187290520235E-137</v>
      </c>
    </row>
    <row r="15" spans="1:14" x14ac:dyDescent="0.3">
      <c r="A15" s="5">
        <v>32</v>
      </c>
      <c r="B15" s="9">
        <f t="shared" si="0"/>
        <v>59.445785600000008</v>
      </c>
      <c r="C15" s="9">
        <f t="shared" si="1"/>
        <v>2.3764958546760266</v>
      </c>
      <c r="E15" s="10">
        <f t="shared" si="2"/>
        <v>-25.014049775442967</v>
      </c>
      <c r="F15" s="11">
        <f t="shared" si="3"/>
        <v>54.977973393209076</v>
      </c>
      <c r="G15" s="11">
        <f t="shared" si="4"/>
        <v>55.534548722374204</v>
      </c>
      <c r="H15" s="11">
        <f t="shared" si="5"/>
        <v>56.403870906014696</v>
      </c>
      <c r="I15" s="11">
        <v>59.445785600000008</v>
      </c>
      <c r="J15" s="11">
        <f t="shared" si="6"/>
        <v>62.48770029398532</v>
      </c>
      <c r="K15" s="11">
        <f t="shared" si="7"/>
        <v>63.357022477625812</v>
      </c>
      <c r="L15" s="11">
        <f t="shared" si="8"/>
        <v>63.913597806790939</v>
      </c>
      <c r="N15" s="12">
        <f t="shared" si="9"/>
        <v>2.1499222753497215E-138</v>
      </c>
    </row>
    <row r="16" spans="1:14" x14ac:dyDescent="0.3">
      <c r="A16" s="5">
        <v>33</v>
      </c>
      <c r="B16" s="9">
        <f t="shared" si="0"/>
        <v>61.297751600000012</v>
      </c>
      <c r="C16" s="9">
        <f t="shared" si="1"/>
        <v>2.4526420197702001</v>
      </c>
      <c r="E16" s="10">
        <f t="shared" si="2"/>
        <v>-24.992539109210604</v>
      </c>
      <c r="F16" s="11">
        <f t="shared" si="3"/>
        <v>56.686784602832034</v>
      </c>
      <c r="G16" s="11">
        <f t="shared" si="4"/>
        <v>57.261193363862219</v>
      </c>
      <c r="H16" s="11">
        <f t="shared" si="5"/>
        <v>58.158369814694154</v>
      </c>
      <c r="I16" s="11">
        <v>61.297751600000012</v>
      </c>
      <c r="J16" s="11">
        <f t="shared" si="6"/>
        <v>64.43713338530587</v>
      </c>
      <c r="K16" s="11">
        <f t="shared" si="7"/>
        <v>65.334309836137805</v>
      </c>
      <c r="L16" s="11">
        <f t="shared" si="8"/>
        <v>65.90871859716799</v>
      </c>
      <c r="N16" s="12">
        <f t="shared" si="9"/>
        <v>3.684470389743157E-138</v>
      </c>
    </row>
    <row r="17" spans="1:14" x14ac:dyDescent="0.3">
      <c r="A17" s="5">
        <v>34</v>
      </c>
      <c r="B17" s="9">
        <f t="shared" si="0"/>
        <v>63.073686400000014</v>
      </c>
      <c r="C17" s="9">
        <f t="shared" si="1"/>
        <v>2.5352932830868204</v>
      </c>
      <c r="E17" s="10">
        <f t="shared" si="2"/>
        <v>-24.878260365682543</v>
      </c>
      <c r="F17" s="11">
        <f t="shared" si="3"/>
        <v>58.307335027796789</v>
      </c>
      <c r="G17" s="11">
        <f t="shared" si="4"/>
        <v>58.901100714695723</v>
      </c>
      <c r="H17" s="11">
        <f t="shared" si="5"/>
        <v>59.828510997648884</v>
      </c>
      <c r="I17" s="11">
        <v>63.073686400000014</v>
      </c>
      <c r="J17" s="11">
        <f t="shared" si="6"/>
        <v>66.318861802351151</v>
      </c>
      <c r="K17" s="11">
        <f t="shared" si="7"/>
        <v>67.246272085304298</v>
      </c>
      <c r="L17" s="11">
        <f t="shared" si="8"/>
        <v>67.840037772203232</v>
      </c>
      <c r="N17" s="12">
        <f t="shared" si="9"/>
        <v>6.3961498840764687E-137</v>
      </c>
    </row>
    <row r="18" spans="1:14" x14ac:dyDescent="0.3">
      <c r="A18" s="5">
        <v>35</v>
      </c>
      <c r="B18" s="9">
        <f t="shared" si="0"/>
        <v>64.773590000000013</v>
      </c>
      <c r="C18" s="9">
        <f t="shared" si="1"/>
        <v>2.6251463263387937</v>
      </c>
      <c r="E18" s="10">
        <f t="shared" si="2"/>
        <v>-24.674277906000629</v>
      </c>
      <c r="F18" s="11">
        <f t="shared" si="3"/>
        <v>59.838314906483077</v>
      </c>
      <c r="G18" s="11">
        <f t="shared" si="4"/>
        <v>60.453124176111629</v>
      </c>
      <c r="H18" s="11">
        <f t="shared" si="5"/>
        <v>61.413402702286355</v>
      </c>
      <c r="I18" s="11">
        <v>64.773590000000013</v>
      </c>
      <c r="J18" s="11">
        <f t="shared" si="6"/>
        <v>68.133777297713664</v>
      </c>
      <c r="K18" s="11">
        <f t="shared" si="7"/>
        <v>69.094055823888397</v>
      </c>
      <c r="L18" s="11">
        <f t="shared" si="8"/>
        <v>69.708865093516948</v>
      </c>
      <c r="N18" s="12">
        <f t="shared" si="9"/>
        <v>1.0101225751989104E-134</v>
      </c>
    </row>
    <row r="19" spans="1:14" x14ac:dyDescent="0.3">
      <c r="A19" s="5">
        <v>36</v>
      </c>
      <c r="B19" s="9">
        <f t="shared" si="0"/>
        <v>66.397462400000023</v>
      </c>
      <c r="C19" s="9">
        <f t="shared" si="1"/>
        <v>2.722970904829797</v>
      </c>
      <c r="E19" s="10">
        <f t="shared" si="2"/>
        <v>-24.384198260153752</v>
      </c>
      <c r="F19" s="11">
        <f t="shared" si="3"/>
        <v>61.278277098920007</v>
      </c>
      <c r="G19" s="11">
        <f t="shared" si="4"/>
        <v>61.915996884831145</v>
      </c>
      <c r="H19" s="11">
        <f t="shared" si="5"/>
        <v>62.912059641817883</v>
      </c>
      <c r="I19" s="11">
        <v>66.397462400000023</v>
      </c>
      <c r="J19" s="11">
        <f t="shared" si="6"/>
        <v>69.88286515818217</v>
      </c>
      <c r="K19" s="11">
        <f t="shared" si="7"/>
        <v>70.878927915168902</v>
      </c>
      <c r="L19" s="11">
        <f t="shared" si="8"/>
        <v>71.516647701080046</v>
      </c>
      <c r="N19" s="12">
        <f t="shared" si="9"/>
        <v>1.2580163101470288E-131</v>
      </c>
    </row>
    <row r="20" spans="1:14" x14ac:dyDescent="0.3">
      <c r="A20" s="5">
        <v>37</v>
      </c>
      <c r="B20" s="9">
        <f t="shared" si="0"/>
        <v>67.945303600000017</v>
      </c>
      <c r="C20" s="9">
        <f t="shared" si="1"/>
        <v>2.8296216398165237</v>
      </c>
      <c r="E20" s="10">
        <f t="shared" si="2"/>
        <v>-24.012151534296887</v>
      </c>
      <c r="F20" s="11">
        <f t="shared" si="3"/>
        <v>62.625614917144951</v>
      </c>
      <c r="G20" s="11">
        <f t="shared" si="4"/>
        <v>63.288312305189983</v>
      </c>
      <c r="H20" s="11">
        <f t="shared" si="5"/>
        <v>64.323387901034863</v>
      </c>
      <c r="I20" s="11">
        <v>67.945303600000017</v>
      </c>
      <c r="J20" s="11">
        <f t="shared" si="6"/>
        <v>71.567219298965171</v>
      </c>
      <c r="K20" s="11">
        <f t="shared" si="7"/>
        <v>72.602294894810058</v>
      </c>
      <c r="L20" s="11">
        <f t="shared" si="8"/>
        <v>73.264992282855076</v>
      </c>
      <c r="N20" s="12">
        <f t="shared" si="9"/>
        <v>1.0380777751985644E-127</v>
      </c>
    </row>
    <row r="21" spans="1:14" x14ac:dyDescent="0.3">
      <c r="A21" s="5">
        <v>38</v>
      </c>
      <c r="B21" s="9">
        <f t="shared" si="0"/>
        <v>69.417113600000022</v>
      </c>
      <c r="C21" s="9">
        <f t="shared" si="1"/>
        <v>2.9460513660032026</v>
      </c>
      <c r="E21" s="10">
        <f t="shared" si="2"/>
        <v>-23.562764180237501</v>
      </c>
      <c r="F21" s="11">
        <f t="shared" si="3"/>
        <v>63.878537031914</v>
      </c>
      <c r="G21" s="11">
        <f t="shared" si="4"/>
        <v>64.568502261831952</v>
      </c>
      <c r="H21" s="11">
        <f t="shared" si="5"/>
        <v>65.646167851515926</v>
      </c>
      <c r="I21" s="11">
        <v>69.417113600000022</v>
      </c>
      <c r="J21" s="11">
        <f t="shared" si="6"/>
        <v>73.188059348484117</v>
      </c>
      <c r="K21" s="11">
        <f t="shared" si="7"/>
        <v>74.265724938168091</v>
      </c>
      <c r="L21" s="11">
        <f t="shared" si="8"/>
        <v>74.955690168086036</v>
      </c>
      <c r="N21" s="12">
        <f t="shared" si="9"/>
        <v>4.6442933072674749E-123</v>
      </c>
    </row>
    <row r="22" spans="1:14" x14ac:dyDescent="0.3">
      <c r="A22" s="5">
        <v>39</v>
      </c>
      <c r="B22" s="9">
        <f t="shared" si="0"/>
        <v>70.81289240000001</v>
      </c>
      <c r="C22" s="9">
        <f t="shared" si="1"/>
        <v>3.0733263541200735</v>
      </c>
      <c r="E22" s="10">
        <f t="shared" si="2"/>
        <v>-23.041123603768565</v>
      </c>
      <c r="F22" s="11">
        <f t="shared" si="3"/>
        <v>65.035038854254267</v>
      </c>
      <c r="G22" s="11">
        <f t="shared" si="4"/>
        <v>65.754811886389191</v>
      </c>
      <c r="H22" s="11">
        <f t="shared" si="5"/>
        <v>66.879034666726312</v>
      </c>
      <c r="I22" s="11">
        <v>70.81289240000001</v>
      </c>
      <c r="J22" s="11">
        <f t="shared" si="6"/>
        <v>74.746750133273707</v>
      </c>
      <c r="K22" s="11">
        <f t="shared" si="7"/>
        <v>75.870972913610828</v>
      </c>
      <c r="L22" s="11">
        <f t="shared" si="8"/>
        <v>76.590745945745752</v>
      </c>
      <c r="N22" s="12">
        <f t="shared" si="9"/>
        <v>9.0273471927754919E-118</v>
      </c>
    </row>
    <row r="23" spans="1:14" x14ac:dyDescent="0.3">
      <c r="A23" s="5">
        <v>40</v>
      </c>
      <c r="B23" s="9">
        <f t="shared" si="0"/>
        <v>72.132640000000009</v>
      </c>
      <c r="C23" s="9">
        <f t="shared" si="1"/>
        <v>3.2126437779438017</v>
      </c>
      <c r="E23" s="10">
        <f t="shared" si="2"/>
        <v>-22.452735188140679</v>
      </c>
      <c r="F23" s="11">
        <f t="shared" si="3"/>
        <v>66.092869697465659</v>
      </c>
      <c r="G23" s="11">
        <f t="shared" si="4"/>
        <v>66.845270870260094</v>
      </c>
      <c r="H23" s="11">
        <f t="shared" si="5"/>
        <v>68.020455964231942</v>
      </c>
      <c r="I23" s="11">
        <v>72.132640000000009</v>
      </c>
      <c r="J23" s="11">
        <f t="shared" si="6"/>
        <v>76.244824035768076</v>
      </c>
      <c r="K23" s="11">
        <f t="shared" si="7"/>
        <v>77.420009129739924</v>
      </c>
      <c r="L23" s="11">
        <f t="shared" si="8"/>
        <v>78.17241030253436</v>
      </c>
      <c r="N23" s="12">
        <f t="shared" si="9"/>
        <v>6.0167475223470922E-112</v>
      </c>
    </row>
    <row r="24" spans="1:14" x14ac:dyDescent="0.3">
      <c r="A24" s="5">
        <v>41</v>
      </c>
      <c r="B24" s="9">
        <f t="shared" si="0"/>
        <v>73.37635640000002</v>
      </c>
      <c r="C24" s="9">
        <f t="shared" si="1"/>
        <v>3.3653518570256842</v>
      </c>
      <c r="E24" s="10">
        <f t="shared" si="2"/>
        <v>-21.803472420518439</v>
      </c>
      <c r="F24" s="11">
        <f t="shared" si="3"/>
        <v>67.049494908791729</v>
      </c>
      <c r="G24" s="11">
        <f t="shared" si="4"/>
        <v>67.837660313707147</v>
      </c>
      <c r="H24" s="11">
        <f t="shared" si="5"/>
        <v>69.068706023007138</v>
      </c>
      <c r="I24" s="11">
        <v>73.37635640000002</v>
      </c>
      <c r="J24" s="11">
        <f t="shared" si="6"/>
        <v>77.684006776992902</v>
      </c>
      <c r="K24" s="11">
        <f t="shared" si="7"/>
        <v>78.915052486292893</v>
      </c>
      <c r="L24" s="11">
        <f t="shared" si="8"/>
        <v>79.703217891208311</v>
      </c>
      <c r="N24" s="12">
        <f t="shared" si="9"/>
        <v>1.0753321727396886E-105</v>
      </c>
    </row>
    <row r="25" spans="1:14" x14ac:dyDescent="0.3">
      <c r="A25" s="5">
        <v>42</v>
      </c>
      <c r="B25" s="9">
        <f t="shared" si="0"/>
        <v>74.544041600000028</v>
      </c>
      <c r="C25" s="9">
        <f t="shared" si="1"/>
        <v>3.5329731829453852</v>
      </c>
      <c r="E25" s="10">
        <f t="shared" si="2"/>
        <v>-21.099520924711296</v>
      </c>
      <c r="F25" s="11">
        <f t="shared" si="3"/>
        <v>67.902052016062697</v>
      </c>
      <c r="G25" s="11">
        <f t="shared" si="4"/>
        <v>68.729474335508513</v>
      </c>
      <c r="H25" s="11">
        <f t="shared" si="5"/>
        <v>70.021835925829933</v>
      </c>
      <c r="I25" s="11">
        <v>74.544041600000028</v>
      </c>
      <c r="J25" s="11">
        <f t="shared" si="6"/>
        <v>79.066247274170124</v>
      </c>
      <c r="K25" s="11">
        <f t="shared" si="7"/>
        <v>80.358608864491543</v>
      </c>
      <c r="L25" s="11">
        <f t="shared" si="8"/>
        <v>81.186031183937359</v>
      </c>
      <c r="N25" s="12">
        <f t="shared" si="9"/>
        <v>4.0172996782461712E-99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F2FC6-D6F4-4201-AE04-2A85581FDF57}">
  <dimension ref="A1:D2"/>
  <sheetViews>
    <sheetView workbookViewId="0">
      <selection activeCell="C2" sqref="C2"/>
    </sheetView>
  </sheetViews>
  <sheetFormatPr baseColWidth="10" defaultRowHeight="14.5" x14ac:dyDescent="0.35"/>
  <sheetData>
    <row r="1" spans="1:4" x14ac:dyDescent="0.35">
      <c r="A1" t="s">
        <v>21</v>
      </c>
      <c r="B1" t="s">
        <v>22</v>
      </c>
      <c r="C1" t="s">
        <v>5</v>
      </c>
      <c r="D1" t="s">
        <v>23</v>
      </c>
    </row>
    <row r="2" spans="1:4" x14ac:dyDescent="0.35">
      <c r="A2">
        <v>29</v>
      </c>
      <c r="B2">
        <v>26</v>
      </c>
      <c r="C2">
        <f>5.08482-54.06633*(B2/100)^3-95.80076*(B2/100)^3*LN(B2/100)+3.13637*(A2/100)</f>
        <v>7.3122922224386269</v>
      </c>
      <c r="D2">
        <f>EXP(C2)</f>
        <v>1498.6083989398489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1C282-0EB8-48D0-8086-D00F05BCBE7A}">
  <dimension ref="A1:O25"/>
  <sheetViews>
    <sheetView workbookViewId="0">
      <selection activeCell="E3" sqref="E3"/>
    </sheetView>
  </sheetViews>
  <sheetFormatPr baseColWidth="10" defaultColWidth="3.81640625" defaultRowHeight="13" x14ac:dyDescent="0.3"/>
  <cols>
    <col min="1" max="1" width="3.81640625" style="5"/>
    <col min="2" max="2" width="6" style="5" customWidth="1"/>
    <col min="3" max="3" width="5" style="5" customWidth="1"/>
    <col min="4" max="4" width="9.26953125" style="5" customWidth="1"/>
    <col min="5" max="5" width="8.08984375" style="5" customWidth="1"/>
    <col min="6" max="6" width="4.90625" style="5" customWidth="1"/>
    <col min="7" max="7" width="4.81640625" style="5" customWidth="1"/>
    <col min="8" max="8" width="5.1796875" style="5" customWidth="1"/>
    <col min="9" max="9" width="5.54296875" style="5" customWidth="1"/>
    <col min="10" max="10" width="4.81640625" style="5" customWidth="1"/>
    <col min="11" max="11" width="5" style="5" customWidth="1"/>
    <col min="12" max="12" width="5.453125" style="5" customWidth="1"/>
    <col min="13" max="13" width="11.1796875" style="5" customWidth="1"/>
    <col min="14" max="14" width="14.6328125" style="5" customWidth="1"/>
    <col min="15" max="15" width="14.36328125" style="5" customWidth="1"/>
    <col min="16" max="16384" width="3.81640625" style="5"/>
  </cols>
  <sheetData>
    <row r="1" spans="1:15" x14ac:dyDescent="0.3">
      <c r="A1" s="2" t="s">
        <v>1</v>
      </c>
      <c r="B1" s="2" t="s">
        <v>2</v>
      </c>
      <c r="C1" s="2" t="s">
        <v>0</v>
      </c>
      <c r="D1" s="2" t="s">
        <v>17</v>
      </c>
      <c r="E1" s="2" t="s">
        <v>6</v>
      </c>
      <c r="F1" s="2" t="s">
        <v>11</v>
      </c>
      <c r="G1" s="2" t="s">
        <v>9</v>
      </c>
      <c r="H1" s="2" t="s">
        <v>8</v>
      </c>
      <c r="I1" s="6" t="s">
        <v>2</v>
      </c>
      <c r="J1" s="2" t="s">
        <v>7</v>
      </c>
      <c r="K1" s="2" t="s">
        <v>10</v>
      </c>
      <c r="L1" s="2" t="s">
        <v>12</v>
      </c>
      <c r="M1" s="2" t="s">
        <v>19</v>
      </c>
      <c r="N1" s="2" t="s">
        <v>20</v>
      </c>
      <c r="O1" s="2" t="s">
        <v>18</v>
      </c>
    </row>
    <row r="2" spans="1:15" x14ac:dyDescent="0.3">
      <c r="B2" s="5" t="s">
        <v>4</v>
      </c>
    </row>
    <row r="3" spans="1:15" x14ac:dyDescent="0.3">
      <c r="A3" s="5">
        <v>20</v>
      </c>
      <c r="B3" s="9">
        <f>4.956737+0.0005019687*A3^3-0.0001227065*A3^3*LN(A3)</f>
        <v>6.0317200222011778</v>
      </c>
      <c r="E3" s="5">
        <f>(N3*M3)^-1*(('calcul EPF'!C2/B3)^M3-1)</f>
        <v>10.424476216762908</v>
      </c>
      <c r="M3" s="5">
        <f>-4.257629-2162.234*A3^-2+0.0002301829*A3^3</f>
        <v>-7.8217508000000002</v>
      </c>
      <c r="N3" s="5">
        <f>10^-4*(-6.997171+0.057559*A3^3-0.01493946*A3^3*LN(A3))</f>
        <v>9.5437849228248751E-3</v>
      </c>
      <c r="O3" s="12">
        <f>_xlfn.NORM.S.DIST(E3,TRUE)</f>
        <v>1</v>
      </c>
    </row>
    <row r="4" spans="1:15" x14ac:dyDescent="0.3">
      <c r="A4" s="5">
        <v>21</v>
      </c>
      <c r="B4" s="9">
        <f t="shared" ref="B4:B25" si="0">4.956737+0.0005019687*A4^3-0.0001227065*A4^3*LN(A4)</f>
        <v>6.1457198154157417</v>
      </c>
      <c r="E4" s="5">
        <f>(N4*M4)^-1*(('calcul EPF'!C2/B4)^M4-1)</f>
        <v>9.5709184938329361</v>
      </c>
      <c r="M4" s="5">
        <f t="shared" ref="M4:M25" si="1">-4.257629-2162.234*A4^-2+0.0002301829*A4^3</f>
        <v>-7.0289301064106562</v>
      </c>
      <c r="N4" s="5">
        <f t="shared" ref="N4:N25" si="2">10^-4*(-6.997171+0.057559*A4^3-0.01493946*A4^3*LN(A4))</f>
        <v>1.048338383754358E-2</v>
      </c>
      <c r="O4" s="12">
        <f t="shared" ref="O4:O25" si="3">_xlfn.NORM.S.DIST(E4,TRUE)</f>
        <v>1</v>
      </c>
    </row>
    <row r="5" spans="1:15" x14ac:dyDescent="0.3">
      <c r="A5" s="5">
        <v>22</v>
      </c>
      <c r="B5" s="9">
        <f t="shared" si="0"/>
        <v>6.2630091410495279</v>
      </c>
      <c r="E5" s="5">
        <f>(N5*M5)^-1*(('calcul EPF'!C2/B5)^M5-1)</f>
        <v>8.6769967706932096</v>
      </c>
      <c r="M5" s="5">
        <f t="shared" si="1"/>
        <v>-6.2740671006347117</v>
      </c>
      <c r="N5" s="5">
        <f t="shared" si="2"/>
        <v>1.1418233879903478E-2</v>
      </c>
      <c r="O5" s="12">
        <f t="shared" si="3"/>
        <v>1</v>
      </c>
    </row>
    <row r="6" spans="1:15" x14ac:dyDescent="0.3">
      <c r="A6" s="5">
        <v>23</v>
      </c>
      <c r="B6" s="9">
        <f t="shared" si="0"/>
        <v>6.382991418808925</v>
      </c>
      <c r="E6" s="5">
        <f>(N6*M6)^-1*(('calcul EPF'!C2/B6)^M6-1)</f>
        <v>7.7373629536069242</v>
      </c>
      <c r="M6" s="5">
        <f t="shared" si="1"/>
        <v>-5.5443925214844985</v>
      </c>
      <c r="N6" s="5">
        <f t="shared" si="2"/>
        <v>1.2338938437075082E-2</v>
      </c>
      <c r="O6" s="12">
        <f t="shared" si="3"/>
        <v>0.99999999999999489</v>
      </c>
    </row>
    <row r="7" spans="1:15" x14ac:dyDescent="0.3">
      <c r="A7" s="5">
        <v>24</v>
      </c>
      <c r="B7" s="9">
        <f t="shared" si="0"/>
        <v>6.5050365799004499</v>
      </c>
      <c r="E7" s="5">
        <f>(N7*M7)^-1*(('calcul EPF'!C2/B7)^M7-1)</f>
        <v>6.752242086549149</v>
      </c>
      <c r="M7" s="5">
        <f t="shared" si="1"/>
        <v>-4.829459062622222</v>
      </c>
      <c r="N7" s="5">
        <f t="shared" si="2"/>
        <v>1.3235693175281518E-2</v>
      </c>
      <c r="O7" s="12">
        <f t="shared" si="3"/>
        <v>0.99999999999272116</v>
      </c>
    </row>
    <row r="8" spans="1:15" x14ac:dyDescent="0.3">
      <c r="A8" s="5">
        <v>25</v>
      </c>
      <c r="B8" s="9">
        <f t="shared" si="0"/>
        <v>6.6284825249345349</v>
      </c>
      <c r="E8" s="5">
        <f>(N8*M8)^-1*(('calcul EPF'!C2/B8)^M8-1)</f>
        <v>5.7275375834924525</v>
      </c>
      <c r="M8" s="5">
        <f t="shared" si="1"/>
        <v>-4.1205955874999995</v>
      </c>
      <c r="N8" s="5">
        <f t="shared" si="2"/>
        <v>1.4098303789710179E-2</v>
      </c>
      <c r="O8" s="12">
        <f t="shared" si="3"/>
        <v>0.99999999490505664</v>
      </c>
    </row>
    <row r="9" spans="1:15" x14ac:dyDescent="0.3">
      <c r="A9" s="5">
        <v>26</v>
      </c>
      <c r="B9" s="9">
        <f t="shared" si="0"/>
        <v>6.7526364601161255</v>
      </c>
      <c r="E9" s="5">
        <f>(N9*M9)^-1*(('calcul EPF'!C2/B9)^M9-1)</f>
        <v>4.6746621400999029</v>
      </c>
      <c r="M9" s="5">
        <f t="shared" si="1"/>
        <v>-3.4105053555171594</v>
      </c>
      <c r="N9" s="5">
        <f t="shared" si="2"/>
        <v>1.4916202272571856E-2</v>
      </c>
      <c r="O9" s="12">
        <f t="shared" si="3"/>
        <v>0.99999852781030985</v>
      </c>
    </row>
    <row r="10" spans="1:15" x14ac:dyDescent="0.3">
      <c r="A10" s="5">
        <v>27</v>
      </c>
      <c r="B10" s="9">
        <f t="shared" si="0"/>
        <v>6.8767761263610776</v>
      </c>
      <c r="E10" s="5">
        <f>(N10*M10)^-1*(('calcul EPF'!C2/B10)^M10-1)</f>
        <v>3.6099330652091584</v>
      </c>
      <c r="M10" s="5">
        <f t="shared" si="1"/>
        <v>-2.6929664141422496</v>
      </c>
      <c r="N10" s="5">
        <f t="shared" si="2"/>
        <v>1.5678461877536371E-2</v>
      </c>
      <c r="O10" s="12">
        <f t="shared" si="3"/>
        <v>0.99984686198534656</v>
      </c>
    </row>
    <row r="11" spans="1:15" x14ac:dyDescent="0.3">
      <c r="A11" s="5">
        <v>28</v>
      </c>
      <c r="B11" s="9">
        <f t="shared" si="0"/>
        <v>7.000150933719036</v>
      </c>
      <c r="E11" s="5">
        <f>(N11*M11)^-1*(('calcul EPF'!C2/B11)^M11-1)</f>
        <v>2.5534495832096815</v>
      </c>
      <c r="M11" s="5">
        <f t="shared" si="1"/>
        <v>-1.9626055098122439</v>
      </c>
      <c r="N11" s="5">
        <f t="shared" si="2"/>
        <v>1.6373810931279081E-2</v>
      </c>
      <c r="O11" s="12">
        <f t="shared" si="3"/>
        <v>0.99466691403736818</v>
      </c>
    </row>
    <row r="12" spans="1:15" x14ac:dyDescent="0.3">
      <c r="A12" s="5">
        <v>29</v>
      </c>
      <c r="B12" s="9">
        <f t="shared" si="0"/>
        <v>7.1219830116448435</v>
      </c>
      <c r="E12" s="5">
        <f>(N12*M12)^-1*(('calcul EPF'!C2/B12)^M12-1)</f>
        <v>1.5274703474642826</v>
      </c>
      <c r="M12" s="5">
        <f t="shared" si="1"/>
        <v>-1.2147256002947673</v>
      </c>
      <c r="N12" s="5">
        <f t="shared" si="2"/>
        <v>1.6990645620486931E-2</v>
      </c>
      <c r="O12" s="12">
        <f t="shared" si="3"/>
        <v>0.93667795237278417</v>
      </c>
    </row>
    <row r="13" spans="1:15" x14ac:dyDescent="0.3">
      <c r="A13" s="5">
        <v>30</v>
      </c>
      <c r="B13" s="9">
        <f t="shared" si="0"/>
        <v>7.2414681841509623</v>
      </c>
      <c r="E13" s="5">
        <f>(N13*M13)^-1*(('calcul EPF'!C2/B13)^M13-1)</f>
        <v>0.55441836451868831</v>
      </c>
      <c r="M13" s="5">
        <f t="shared" si="1"/>
        <v>-0.4451729222222216</v>
      </c>
      <c r="N13" s="5">
        <f t="shared" si="2"/>
        <v>1.7517041864294449E-2</v>
      </c>
      <c r="O13" s="12">
        <f t="shared" si="3"/>
        <v>0.71035371963586125</v>
      </c>
    </row>
    <row r="14" spans="1:15" x14ac:dyDescent="0.3">
      <c r="A14" s="5">
        <v>31</v>
      </c>
      <c r="B14" s="9">
        <f t="shared" si="0"/>
        <v>7.3577768776249002</v>
      </c>
      <c r="E14" s="5">
        <f>(N14*M14)^-1*(('calcul EPF'!C2/B14)^M14-1)</f>
        <v>-0.34526476140608087</v>
      </c>
      <c r="M14" s="5">
        <f t="shared" si="1"/>
        <v>0.34976642322362128</v>
      </c>
      <c r="N14" s="5">
        <f t="shared" si="2"/>
        <v>1.7940766366919093E-2</v>
      </c>
      <c r="O14" s="12">
        <f t="shared" si="3"/>
        <v>0.3649476679810395</v>
      </c>
    </row>
    <row r="15" spans="1:15" x14ac:dyDescent="0.3">
      <c r="A15" s="5">
        <v>32</v>
      </c>
      <c r="B15" s="9">
        <f t="shared" si="0"/>
        <v>7.4700549680556776</v>
      </c>
      <c r="E15" s="5">
        <f>(N15*M15)^-1*(('calcul EPF'!C2/B15)^M15-1)</f>
        <v>-1.1551381165089616</v>
      </c>
      <c r="M15" s="5">
        <f t="shared" si="1"/>
        <v>1.1734476265750002</v>
      </c>
      <c r="N15" s="5">
        <f t="shared" si="2"/>
        <v>1.8249286932604879E-2</v>
      </c>
      <c r="O15" s="12">
        <f t="shared" si="3"/>
        <v>0.12401693572316377</v>
      </c>
    </row>
    <row r="16" spans="1:15" x14ac:dyDescent="0.3">
      <c r="A16" s="5">
        <v>33</v>
      </c>
      <c r="B16" s="9">
        <f t="shared" si="0"/>
        <v>7.5774245735416184</v>
      </c>
      <c r="E16" s="5">
        <f>(N16*M16)^-1*(('calcul EPF'!C2/B16)^M16-1)</f>
        <v>-1.8643808735416012</v>
      </c>
      <c r="M16" s="5">
        <f t="shared" si="1"/>
        <v>2.0289313795956856</v>
      </c>
      <c r="N16" s="5">
        <f t="shared" si="2"/>
        <v>1.8429782114367913E-2</v>
      </c>
      <c r="O16" s="12">
        <f t="shared" si="3"/>
        <v>3.1134118443147479E-2</v>
      </c>
    </row>
    <row r="17" spans="1:15" x14ac:dyDescent="0.3">
      <c r="A17" s="5">
        <v>34</v>
      </c>
      <c r="B17" s="9">
        <f t="shared" si="0"/>
        <v>7.6789847972162946</v>
      </c>
      <c r="E17" s="5">
        <f>(N17*M17)^-1*(('calcul EPF'!C2/B17)^M17-1)</f>
        <v>-2.4688071092708928</v>
      </c>
      <c r="M17" s="5">
        <f t="shared" si="1"/>
        <v>2.9190350649218004</v>
      </c>
      <c r="N17" s="5">
        <f t="shared" si="2"/>
        <v>1.8469150259085926E-2</v>
      </c>
      <c r="O17" s="12">
        <f t="shared" si="3"/>
        <v>6.7782135368379386E-3</v>
      </c>
    </row>
    <row r="18" spans="1:15" x14ac:dyDescent="0.3">
      <c r="A18" s="5">
        <v>35</v>
      </c>
      <c r="B18" s="9">
        <f t="shared" si="0"/>
        <v>7.7738124251059126</v>
      </c>
      <c r="E18" s="5">
        <f>(N18*M18)^-1*(('calcul EPF'!C2/B18)^M18-1)</f>
        <v>-2.9711943497360611</v>
      </c>
      <c r="M18" s="5">
        <f t="shared" si="1"/>
        <v>3.8463738579081648</v>
      </c>
      <c r="N18" s="5">
        <f t="shared" si="2"/>
        <v>1.8354018003879629E-2</v>
      </c>
      <c r="O18" s="12">
        <f t="shared" si="3"/>
        <v>1.4832199495262107E-3</v>
      </c>
    </row>
    <row r="19" spans="1:15" x14ac:dyDescent="0.3">
      <c r="A19" s="5">
        <v>36</v>
      </c>
      <c r="B19" s="9">
        <f t="shared" si="0"/>
        <v>7.8609625828996137</v>
      </c>
      <c r="E19" s="5">
        <f>(N19*M19)^-1*(('calcul EPF'!C2/B19)^M19-1)</f>
        <v>-3.3809973260341928</v>
      </c>
      <c r="M19" s="5">
        <f t="shared" si="1"/>
        <v>4.8133939503012355</v>
      </c>
      <c r="N19" s="5">
        <f t="shared" si="2"/>
        <v>1.8070748272261246E-2</v>
      </c>
      <c r="O19" s="12">
        <f t="shared" si="3"/>
        <v>3.6111622855897082E-4</v>
      </c>
    </row>
    <row r="20" spans="1:15" x14ac:dyDescent="0.3">
      <c r="A20" s="5">
        <v>37</v>
      </c>
      <c r="B20" s="9">
        <f t="shared" si="0"/>
        <v>7.9394693551584083</v>
      </c>
      <c r="E20" s="5">
        <f>(N20*M20)^-1*(('calcul EPF'!C2/B20)^M20-1)</f>
        <v>-3.7136751903077045</v>
      </c>
      <c r="M20" s="5">
        <f t="shared" si="1"/>
        <v>5.8223995754092774</v>
      </c>
      <c r="N20" s="5">
        <f t="shared" si="2"/>
        <v>1.7605447812974764E-2</v>
      </c>
      <c r="O20" s="12">
        <f t="shared" si="3"/>
        <v>1.0213547038235984E-4</v>
      </c>
    </row>
    <row r="21" spans="1:15" x14ac:dyDescent="0.3">
      <c r="A21" s="5">
        <v>38</v>
      </c>
      <c r="B21" s="9">
        <f t="shared" si="0"/>
        <v>8.0083463700962731</v>
      </c>
      <c r="E21" s="5">
        <f>(N21*M21)^-1*(('calcul EPF'!C2/B21)^M21-1)</f>
        <v>-3.9900086329130393</v>
      </c>
      <c r="M21" s="5">
        <f t="shared" si="1"/>
        <v>6.8755751220409982</v>
      </c>
      <c r="N21" s="5">
        <f t="shared" si="2"/>
        <v>1.6943974319678499E-2</v>
      </c>
      <c r="O21" s="12">
        <f t="shared" si="3"/>
        <v>3.3035445215021769E-5</v>
      </c>
    </row>
    <row r="22" spans="1:15" x14ac:dyDescent="0.3">
      <c r="A22" s="5">
        <v>39</v>
      </c>
      <c r="B22" s="9">
        <f t="shared" si="0"/>
        <v>8.0665873527276339</v>
      </c>
      <c r="E22" s="5">
        <f>(N22*M22)^-1*(('calcul EPF'!C2/B22)^M22-1)</f>
        <v>-4.2359495848370718</v>
      </c>
      <c r="M22" s="5">
        <f t="shared" si="1"/>
        <v>7.9750033313590407</v>
      </c>
      <c r="N22" s="5">
        <f t="shared" si="2"/>
        <v>1.6071943165491348E-2</v>
      </c>
      <c r="O22" s="12">
        <f t="shared" si="3"/>
        <v>1.1379392047431312E-5</v>
      </c>
    </row>
    <row r="23" spans="1:15" x14ac:dyDescent="0.3">
      <c r="A23" s="5">
        <v>40</v>
      </c>
      <c r="B23" s="9">
        <f t="shared" si="0"/>
        <v>8.1131666488811689</v>
      </c>
      <c r="E23" s="5">
        <f>(N23*M23)^-1*(('calcul EPF'!C2/B23)^M23-1)</f>
        <v>-4.4838425711218655</v>
      </c>
      <c r="M23" s="5">
        <f t="shared" si="1"/>
        <v>9.1226803499999995</v>
      </c>
      <c r="N23" s="5">
        <f t="shared" si="2"/>
        <v>1.4974733782835257E-2</v>
      </c>
      <c r="O23" s="12">
        <f t="shared" si="3"/>
        <v>3.6655378604104603E-6</v>
      </c>
    </row>
    <row r="24" spans="1:15" x14ac:dyDescent="0.3">
      <c r="A24" s="5">
        <v>41</v>
      </c>
      <c r="B24" s="9">
        <f t="shared" si="0"/>
        <v>8.1470397223228481</v>
      </c>
      <c r="E24" s="5">
        <f>(N24*M24)^-1*(('calcul EPF'!C2/B24)^M24-1)</f>
        <v>-4.7766148299670865</v>
      </c>
      <c r="M24" s="5">
        <f t="shared" si="1"/>
        <v>10.320528245189115</v>
      </c>
      <c r="N24" s="5">
        <f t="shared" si="2"/>
        <v>1.363749571588669E-2</v>
      </c>
      <c r="O24" s="12">
        <f t="shared" si="3"/>
        <v>8.9135385535819759E-7</v>
      </c>
    </row>
    <row r="25" spans="1:15" x14ac:dyDescent="0.3">
      <c r="A25" s="5">
        <v>42</v>
      </c>
      <c r="B25" s="9">
        <f t="shared" si="0"/>
        <v>8.1671436270068796</v>
      </c>
      <c r="E25" s="5">
        <f>(N25*M25)^-1*(('calcul EPF'!C2/B25)^M25-1)</f>
        <v>-5.1787944118095188</v>
      </c>
      <c r="M25" s="5">
        <f t="shared" si="1"/>
        <v>11.570405459372335</v>
      </c>
      <c r="N25" s="5">
        <f t="shared" si="2"/>
        <v>1.204515437020964E-2</v>
      </c>
      <c r="O25" s="12">
        <f t="shared" si="3"/>
        <v>1.1166220712454336E-7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LCC</vt:lpstr>
      <vt:lpstr>CR</vt:lpstr>
      <vt:lpstr>LCC1</vt:lpstr>
      <vt:lpstr>BIP</vt:lpstr>
      <vt:lpstr>PA</vt:lpstr>
      <vt:lpstr>PC</vt:lpstr>
      <vt:lpstr>LF</vt:lpstr>
      <vt:lpstr>calcul EPF</vt:lpstr>
      <vt:lpstr>EPF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Sobiha SF</dc:creator>
  <cp:lastModifiedBy>Sobiha SF</cp:lastModifiedBy>
  <dcterms:created xsi:type="dcterms:W3CDTF">2020-03-19T10:47:08Z</dcterms:created>
  <dcterms:modified xsi:type="dcterms:W3CDTF">2020-03-21T16:00:31Z</dcterms:modified>
</cp:coreProperties>
</file>