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ysaha\OneDrive\Bureau\DATA\"/>
    </mc:Choice>
  </mc:AlternateContent>
  <bookViews>
    <workbookView xWindow="0" yWindow="0" windowWidth="28800" windowHeight="12300" activeTab="3"/>
  </bookViews>
  <sheets>
    <sheet name="Eau" sheetId="1" r:id="rId1"/>
    <sheet name="Pression - Température" sheetId="4" r:id="rId2"/>
    <sheet name="Calorie - Gaz" sheetId="5" r:id="rId3"/>
    <sheet name="Feuil3" sheetId="3" r:id="rId4"/>
    <sheet name="Feuil2" sheetId="2" state="hidden" r:id="rId5"/>
  </sheets>
  <externalReferences>
    <externalReference r:id="rId6"/>
  </externalReferences>
  <definedNames>
    <definedName name="_xlnm._FilterDatabase" localSheetId="0" hidden="1">Eau!$B$4:$I$6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9" i="5" l="1"/>
  <c r="E55" i="5"/>
  <c r="E37" i="5"/>
  <c r="D44" i="1"/>
  <c r="H28" i="5"/>
  <c r="H48" i="5"/>
  <c r="H47" i="5"/>
  <c r="H60" i="5"/>
  <c r="H29" i="5"/>
  <c r="I29" i="5"/>
  <c r="I56" i="5"/>
  <c r="H32" i="5"/>
  <c r="I32" i="5"/>
  <c r="H33" i="5"/>
  <c r="I33" i="5"/>
  <c r="H36" i="5"/>
  <c r="I36" i="5"/>
  <c r="H37" i="5"/>
  <c r="I37" i="5"/>
  <c r="H38" i="5"/>
  <c r="I38" i="5"/>
  <c r="H39" i="5"/>
  <c r="I39" i="5"/>
  <c r="I66" i="5"/>
  <c r="H40" i="5"/>
  <c r="I40" i="5"/>
  <c r="I47" i="5"/>
  <c r="I52" i="5"/>
  <c r="I48" i="5"/>
  <c r="I49" i="5"/>
  <c r="I50" i="5"/>
  <c r="I51" i="5"/>
  <c r="H55" i="5"/>
  <c r="H58" i="5"/>
  <c r="I55" i="5"/>
  <c r="I58" i="5"/>
  <c r="H56" i="5"/>
  <c r="H57" i="5"/>
  <c r="I57" i="5"/>
  <c r="H59" i="5"/>
  <c r="I60" i="5"/>
  <c r="H63" i="5"/>
  <c r="I63" i="5"/>
  <c r="H66" i="5"/>
  <c r="C43" i="1"/>
  <c r="C32" i="1"/>
  <c r="C42" i="1"/>
  <c r="C63" i="5"/>
  <c r="D43" i="1"/>
  <c r="D42" i="1"/>
  <c r="D63" i="5"/>
  <c r="E43" i="1"/>
  <c r="E42" i="1"/>
  <c r="E63" i="5"/>
  <c r="F43" i="1"/>
  <c r="F63" i="5"/>
  <c r="G43" i="1"/>
  <c r="G63" i="5"/>
  <c r="C64" i="5"/>
  <c r="D32" i="1"/>
  <c r="C35" i="1"/>
  <c r="C37" i="1"/>
  <c r="C39" i="1"/>
  <c r="C38" i="1"/>
  <c r="C40" i="1"/>
  <c r="C41" i="1"/>
  <c r="C28" i="1"/>
  <c r="C29" i="1"/>
  <c r="C31" i="1"/>
  <c r="C30" i="1"/>
  <c r="C54" i="1"/>
  <c r="C56" i="1"/>
  <c r="C28" i="5"/>
  <c r="C51" i="5"/>
  <c r="D28" i="5"/>
  <c r="D47" i="5"/>
  <c r="F42" i="1"/>
  <c r="E34" i="1"/>
  <c r="G40" i="1"/>
  <c r="D34" i="1"/>
  <c r="F34" i="1"/>
  <c r="G34" i="1"/>
  <c r="H34" i="1"/>
  <c r="I34" i="1"/>
  <c r="C34" i="1"/>
  <c r="E33" i="1"/>
  <c r="C33" i="1"/>
  <c r="D33" i="1"/>
  <c r="F33" i="1"/>
  <c r="G33" i="1"/>
  <c r="H33" i="1"/>
  <c r="I33" i="1"/>
  <c r="I3" i="4"/>
  <c r="I3" i="5"/>
  <c r="C5" i="4"/>
  <c r="C5" i="5"/>
  <c r="D5" i="1"/>
  <c r="E5" i="1"/>
  <c r="C53" i="1"/>
  <c r="H43" i="1"/>
  <c r="I43" i="1"/>
  <c r="I42" i="1"/>
  <c r="I28" i="1"/>
  <c r="I52" i="1"/>
  <c r="I29" i="1"/>
  <c r="I53" i="1"/>
  <c r="I30" i="1"/>
  <c r="I54" i="1"/>
  <c r="I31" i="1"/>
  <c r="I55" i="1"/>
  <c r="I32" i="1"/>
  <c r="I56" i="1"/>
  <c r="I35" i="1"/>
  <c r="I36" i="1"/>
  <c r="I37" i="1"/>
  <c r="I38" i="1"/>
  <c r="I39" i="1"/>
  <c r="I40" i="1"/>
  <c r="H27" i="1"/>
  <c r="H45" i="1"/>
  <c r="I27" i="1"/>
  <c r="I45" i="1"/>
  <c r="G41" i="1"/>
  <c r="H39" i="1"/>
  <c r="H41" i="1"/>
  <c r="I41" i="1"/>
  <c r="E27" i="1"/>
  <c r="E28" i="1"/>
  <c r="E29" i="1"/>
  <c r="E30" i="1"/>
  <c r="E31" i="1"/>
  <c r="E32" i="1"/>
  <c r="E35" i="1"/>
  <c r="E37" i="1"/>
  <c r="E41" i="1"/>
  <c r="E51" i="1"/>
  <c r="E38" i="1"/>
  <c r="E53" i="1"/>
  <c r="E54" i="1"/>
  <c r="E56" i="1"/>
  <c r="E55" i="1"/>
  <c r="E52" i="1"/>
  <c r="D35" i="1"/>
  <c r="D37" i="1"/>
  <c r="D38" i="1"/>
  <c r="D39" i="1"/>
  <c r="D40" i="1"/>
  <c r="D41" i="1"/>
  <c r="D28" i="1"/>
  <c r="D29" i="1"/>
  <c r="D31" i="1"/>
  <c r="D30" i="1"/>
  <c r="D56" i="1"/>
  <c r="D54" i="1"/>
  <c r="D55" i="1"/>
  <c r="D27" i="1"/>
  <c r="D45" i="1"/>
  <c r="E28" i="5"/>
  <c r="E48" i="5"/>
  <c r="E36" i="5"/>
  <c r="H42" i="1"/>
  <c r="F32" i="1"/>
  <c r="F35" i="1"/>
  <c r="F37" i="1"/>
  <c r="F41" i="1"/>
  <c r="F56" i="1"/>
  <c r="F30" i="1"/>
  <c r="F31" i="1"/>
  <c r="F54" i="1"/>
  <c r="F29" i="1"/>
  <c r="F53" i="1"/>
  <c r="F28" i="5"/>
  <c r="F48" i="5"/>
  <c r="G40" i="5"/>
  <c r="F40" i="5"/>
  <c r="E40" i="5"/>
  <c r="D40" i="5"/>
  <c r="C40" i="5"/>
  <c r="G39" i="5"/>
  <c r="G66" i="5"/>
  <c r="F39" i="5"/>
  <c r="F66" i="5"/>
  <c r="E39" i="5"/>
  <c r="E66" i="5"/>
  <c r="D39" i="5"/>
  <c r="D66" i="5"/>
  <c r="C39" i="5"/>
  <c r="C66" i="5"/>
  <c r="G38" i="5"/>
  <c r="F38" i="5"/>
  <c r="E38" i="5"/>
  <c r="D38" i="5"/>
  <c r="C38" i="5"/>
  <c r="G37" i="5"/>
  <c r="F37" i="5"/>
  <c r="D37" i="5"/>
  <c r="C37" i="5"/>
  <c r="G36" i="5"/>
  <c r="F36" i="5"/>
  <c r="D36" i="5"/>
  <c r="C36" i="5"/>
  <c r="G33" i="5"/>
  <c r="F33" i="5"/>
  <c r="E33" i="5"/>
  <c r="D33" i="5"/>
  <c r="C33" i="5"/>
  <c r="G32" i="5"/>
  <c r="F32" i="5"/>
  <c r="E32" i="5"/>
  <c r="D32" i="5"/>
  <c r="C32" i="5"/>
  <c r="G29" i="5"/>
  <c r="G57" i="5"/>
  <c r="G55" i="5"/>
  <c r="G58" i="5"/>
  <c r="F29" i="5"/>
  <c r="F56" i="5"/>
  <c r="D29" i="5"/>
  <c r="D56" i="5"/>
  <c r="C29" i="5"/>
  <c r="C55" i="5"/>
  <c r="C57" i="5"/>
  <c r="G28" i="5"/>
  <c r="G42" i="1"/>
  <c r="G51" i="5"/>
  <c r="H32" i="1"/>
  <c r="H56" i="1"/>
  <c r="H35" i="1"/>
  <c r="H37" i="1"/>
  <c r="G32" i="1"/>
  <c r="G56" i="1"/>
  <c r="G35" i="1"/>
  <c r="G37" i="1"/>
  <c r="F38" i="1"/>
  <c r="F39" i="1"/>
  <c r="F40" i="1"/>
  <c r="F28" i="1"/>
  <c r="F52" i="1"/>
  <c r="H31" i="1"/>
  <c r="H55" i="1"/>
  <c r="G31" i="1"/>
  <c r="G55" i="1"/>
  <c r="H30" i="1"/>
  <c r="H54" i="1"/>
  <c r="G30" i="1"/>
  <c r="G54" i="1"/>
  <c r="H29" i="1"/>
  <c r="H53" i="1"/>
  <c r="G29" i="1"/>
  <c r="G53" i="1"/>
  <c r="E39" i="1"/>
  <c r="E40" i="1"/>
  <c r="H28" i="1"/>
  <c r="H52" i="1"/>
  <c r="G28" i="1"/>
  <c r="G52" i="1"/>
  <c r="G27" i="1"/>
  <c r="G51" i="1"/>
  <c r="G38" i="1"/>
  <c r="F27" i="1"/>
  <c r="F45" i="1"/>
  <c r="F51" i="1"/>
  <c r="H38" i="1"/>
  <c r="H44" i="1"/>
  <c r="G44" i="1"/>
  <c r="F44" i="1"/>
  <c r="E44" i="1"/>
  <c r="C44" i="1"/>
  <c r="H40" i="1"/>
  <c r="G39" i="1"/>
  <c r="H36" i="1"/>
  <c r="G36" i="1"/>
  <c r="F36" i="1"/>
  <c r="E36" i="1"/>
  <c r="D36" i="1"/>
  <c r="C36" i="1"/>
  <c r="C52" i="1"/>
  <c r="C55" i="1"/>
  <c r="C27" i="1"/>
  <c r="C45" i="1"/>
  <c r="C51" i="1"/>
  <c r="I51" i="1"/>
  <c r="H51" i="1"/>
  <c r="D52" i="1"/>
  <c r="D53" i="1"/>
  <c r="F55" i="1"/>
  <c r="G59" i="5"/>
  <c r="F55" i="5"/>
  <c r="F58" i="5"/>
  <c r="G56" i="5"/>
  <c r="F47" i="5"/>
  <c r="F49" i="5"/>
  <c r="D51" i="1"/>
  <c r="E56" i="5"/>
  <c r="D55" i="5"/>
  <c r="D58" i="5"/>
  <c r="E57" i="5"/>
  <c r="D5" i="4"/>
  <c r="D5" i="5"/>
  <c r="G49" i="5"/>
  <c r="F57" i="5"/>
  <c r="C56" i="5"/>
  <c r="H49" i="5"/>
  <c r="F59" i="5"/>
  <c r="F50" i="5"/>
  <c r="E47" i="5"/>
  <c r="E52" i="5"/>
  <c r="E49" i="5"/>
  <c r="H51" i="5"/>
  <c r="G47" i="5"/>
  <c r="G60" i="5"/>
  <c r="G48" i="5"/>
  <c r="C59" i="5"/>
  <c r="D51" i="5"/>
  <c r="G50" i="5"/>
  <c r="C48" i="5"/>
  <c r="H52" i="5"/>
  <c r="I59" i="5"/>
  <c r="G52" i="5"/>
  <c r="F52" i="5"/>
  <c r="H50" i="5"/>
  <c r="E51" i="5"/>
  <c r="D49" i="5"/>
  <c r="F60" i="5"/>
  <c r="C47" i="5"/>
  <c r="C49" i="5"/>
  <c r="C50" i="5"/>
  <c r="D59" i="5"/>
  <c r="C58" i="5"/>
  <c r="C52" i="5"/>
  <c r="D48" i="5"/>
  <c r="D50" i="5"/>
  <c r="D52" i="5"/>
  <c r="D60" i="5"/>
  <c r="E58" i="5"/>
  <c r="E59" i="5"/>
  <c r="D57" i="5"/>
  <c r="F51" i="5"/>
  <c r="E60" i="5"/>
  <c r="C60" i="5"/>
  <c r="E50" i="5"/>
  <c r="G45" i="1"/>
  <c r="E45" i="1"/>
  <c r="E5" i="4"/>
  <c r="E5" i="5"/>
  <c r="F5" i="1"/>
  <c r="E49" i="1"/>
  <c r="F5" i="4"/>
  <c r="F5" i="5"/>
  <c r="F49" i="1"/>
  <c r="G5" i="1"/>
  <c r="G5" i="4"/>
  <c r="G5" i="5"/>
  <c r="G49" i="1"/>
  <c r="H5" i="1"/>
  <c r="H49" i="1"/>
  <c r="I5" i="1"/>
  <c r="H5" i="4"/>
  <c r="H5" i="5"/>
  <c r="I49" i="1"/>
  <c r="I5" i="4"/>
  <c r="I5" i="5"/>
</calcChain>
</file>

<file path=xl/sharedStrings.xml><?xml version="1.0" encoding="utf-8"?>
<sst xmlns="http://schemas.openxmlformats.org/spreadsheetml/2006/main" count="245" uniqueCount="120">
  <si>
    <t>RELEVE JOURNALIER DES CONSOMMATIONS D'EAU</t>
  </si>
  <si>
    <t>Date</t>
  </si>
  <si>
    <t>Heure</t>
  </si>
  <si>
    <t>15h00</t>
  </si>
  <si>
    <t>11h00</t>
  </si>
  <si>
    <t>Technicien</t>
  </si>
  <si>
    <t>DERVAULT</t>
  </si>
  <si>
    <t>C38</t>
  </si>
  <si>
    <t>Compteur EF</t>
  </si>
  <si>
    <t>C18</t>
  </si>
  <si>
    <t>Desodo</t>
  </si>
  <si>
    <t>C21</t>
  </si>
  <si>
    <t>Appoint chauffage</t>
  </si>
  <si>
    <t>C22</t>
  </si>
  <si>
    <t>Process usine</t>
  </si>
  <si>
    <t>C39</t>
  </si>
  <si>
    <t>Echangeur Air Comp.</t>
  </si>
  <si>
    <t>C10</t>
  </si>
  <si>
    <t>Bâche</t>
  </si>
  <si>
    <t>C40</t>
  </si>
  <si>
    <t>Départ ECS</t>
  </si>
  <si>
    <t>C8</t>
  </si>
  <si>
    <t>ECS</t>
  </si>
  <si>
    <t>C34</t>
  </si>
  <si>
    <t>Traitement Eau Usine</t>
  </si>
  <si>
    <t>C35</t>
  </si>
  <si>
    <t>Adoucisseur</t>
  </si>
  <si>
    <t>C36</t>
  </si>
  <si>
    <t>Sortie adoucisseur</t>
  </si>
  <si>
    <t>C37</t>
  </si>
  <si>
    <t>Alimentaire</t>
  </si>
  <si>
    <t>Chaudière 1 - 4T</t>
  </si>
  <si>
    <t>Chaudière 2 - 5T</t>
  </si>
  <si>
    <t>Osmoseur total produit</t>
  </si>
  <si>
    <t>Osmoseur rejeté</t>
  </si>
  <si>
    <t>Général</t>
  </si>
  <si>
    <t>Perte adoucisseur</t>
  </si>
  <si>
    <t>Général Calculé</t>
  </si>
  <si>
    <t>REPARTITION DES CONSOMMATIONS</t>
  </si>
  <si>
    <t>DATE</t>
  </si>
  <si>
    <t>Perte Adoucisseur</t>
  </si>
  <si>
    <t>RELEVE JOURNALIER PRESSION/ TEMPERATURE</t>
  </si>
  <si>
    <t>Pression vapeur</t>
  </si>
  <si>
    <t>Pression réseau Bp</t>
  </si>
  <si>
    <t>Température CH Bp</t>
  </si>
  <si>
    <t>Pression CH4T</t>
  </si>
  <si>
    <t>Pression CH5T</t>
  </si>
  <si>
    <t>Puissance bruleur 4T</t>
  </si>
  <si>
    <t>O2 bruleur 4T</t>
  </si>
  <si>
    <t>Puissance bruleur 5T</t>
  </si>
  <si>
    <t>O2 btuleur 5T</t>
  </si>
  <si>
    <t>Température fumées - CH1</t>
  </si>
  <si>
    <t>Température soupape 1 - CH1</t>
  </si>
  <si>
    <t>Température soupape 2 - CH1</t>
  </si>
  <si>
    <t>Température fumées -CH2</t>
  </si>
  <si>
    <t>Température soupape 1 - CH2</t>
  </si>
  <si>
    <t>Température soupape 2- CH2</t>
  </si>
  <si>
    <t>Température bâche</t>
  </si>
  <si>
    <t>Pression bache</t>
  </si>
  <si>
    <t>Niveau bache</t>
  </si>
  <si>
    <t>Pression gaz chaudière vapeur 1</t>
  </si>
  <si>
    <t>Pression gaz chaudière vapeur 2</t>
  </si>
  <si>
    <t>Pression vapeur :   11 bars &lt; P &gt; 12 bars</t>
  </si>
  <si>
    <t>Pression réseau Bp :  1 bar &lt; P &gt; 2 bars</t>
  </si>
  <si>
    <t>Soupape :  anomalie si T° &gt; 2% à la valeur précedente</t>
  </si>
  <si>
    <t>RELEVE JOURNALIER CALORIES GAZ</t>
  </si>
  <si>
    <t>14h30</t>
  </si>
  <si>
    <t>Vapeur produite [kg]</t>
  </si>
  <si>
    <t>Chaudière vapeur 4t/t</t>
  </si>
  <si>
    <t>Chaudière vapeur 5t/t</t>
  </si>
  <si>
    <t>Energie [MWh]</t>
  </si>
  <si>
    <t>Sortie échangeur</t>
  </si>
  <si>
    <t>Gaz [m3]</t>
  </si>
  <si>
    <t>Général Brut</t>
  </si>
  <si>
    <t>Chaudière Bp</t>
  </si>
  <si>
    <t>Process</t>
  </si>
  <si>
    <t>Général corrigé</t>
  </si>
  <si>
    <t>Siege</t>
  </si>
  <si>
    <t xml:space="preserve">PERFORMANCES CHAUFFERIE </t>
  </si>
  <si>
    <t>CHAUDIERE 4T/H</t>
  </si>
  <si>
    <t>Consommation gaz [MWH]</t>
  </si>
  <si>
    <t>Energie Sortie Vapeur [MWH]</t>
  </si>
  <si>
    <t>Consommation spécifique [MWH/Tvap]</t>
  </si>
  <si>
    <t>Rendement [%]</t>
  </si>
  <si>
    <t>Taux de purge [%]</t>
  </si>
  <si>
    <t>Taux de couverture [%]</t>
  </si>
  <si>
    <t>CHAUDIERE 5T/H</t>
  </si>
  <si>
    <t>Condensats</t>
  </si>
  <si>
    <t>Taux de retour [%]</t>
  </si>
  <si>
    <t>7h00</t>
  </si>
  <si>
    <t>7h30</t>
  </si>
  <si>
    <t>8h00</t>
  </si>
  <si>
    <t>8h30</t>
  </si>
  <si>
    <t>9h00</t>
  </si>
  <si>
    <t>9h30</t>
  </si>
  <si>
    <t>10h00</t>
  </si>
  <si>
    <t>10h30</t>
  </si>
  <si>
    <t>11h30</t>
  </si>
  <si>
    <t>12h00</t>
  </si>
  <si>
    <t>12h30</t>
  </si>
  <si>
    <t>13h00</t>
  </si>
  <si>
    <t>13h30</t>
  </si>
  <si>
    <t>14h00</t>
  </si>
  <si>
    <t>15h30</t>
  </si>
  <si>
    <t>16h00</t>
  </si>
  <si>
    <t>16h30</t>
  </si>
  <si>
    <t>17h00</t>
  </si>
  <si>
    <t>17h30</t>
  </si>
  <si>
    <t>18h00</t>
  </si>
  <si>
    <t xml:space="preserve">Dervault </t>
  </si>
  <si>
    <t>Vion-Dury</t>
  </si>
  <si>
    <t>Production</t>
  </si>
  <si>
    <t>semaine1</t>
  </si>
  <si>
    <t>HS</t>
  </si>
  <si>
    <t>technicien 1</t>
  </si>
  <si>
    <t>technicien 2</t>
  </si>
  <si>
    <t>technicien 3</t>
  </si>
  <si>
    <t>technicien 4</t>
  </si>
  <si>
    <t>technicien 5</t>
  </si>
  <si>
    <t>technicien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</si>
</sst>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0&quot; m3&quot;"/>
    <numFmt numFmtId="165" formatCode="0.0&quot; bars&quot;"/>
    <numFmt numFmtId="166" formatCode="0&quot; °C&quot;"/>
    <numFmt numFmtId="167" formatCode="0&quot; mbars&quot;"/>
    <numFmt numFmtId="168" formatCode="#,##0.0"/>
    <numFmt numFmtId="169" formatCode="0.0"/>
    <numFmt numFmtId="170" formatCode="0.00&quot; bars&quot;"/>
    <numFmt numFmtId="171" formatCode="0.0&quot; %&quot;"/>
    <numFmt numFmtId="172" formatCode="0&quot; %&quot;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Gray">
        <bgColor theme="7" tint="0.79995117038483843"/>
      </patternFill>
    </fill>
    <fill>
      <patternFill patternType="solid">
        <fgColor theme="6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2" fillId="2" borderId="2" xfId="0" applyFont="1" applyFill="1" applyBorder="1"/>
    <xf numFmtId="0" fontId="2" fillId="2" borderId="5" xfId="0" applyFont="1" applyFill="1" applyBorder="1"/>
    <xf numFmtId="0" fontId="2" fillId="2" borderId="7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9" xfId="0" applyFont="1" applyFill="1" applyBorder="1"/>
    <xf numFmtId="0" fontId="1" fillId="0" borderId="0" xfId="0" applyFont="1"/>
    <xf numFmtId="0" fontId="3" fillId="0" borderId="0" xfId="0" applyFont="1"/>
    <xf numFmtId="0" fontId="2" fillId="0" borderId="0" xfId="0" applyFont="1"/>
    <xf numFmtId="3" fontId="1" fillId="3" borderId="3" xfId="0" applyNumberFormat="1" applyFont="1" applyFill="1" applyBorder="1" applyAlignment="1">
      <alignment horizontal="center"/>
    </xf>
    <xf numFmtId="3" fontId="1" fillId="3" borderId="4" xfId="0" applyNumberFormat="1" applyFont="1" applyFill="1" applyBorder="1" applyAlignment="1">
      <alignment horizontal="center"/>
    </xf>
    <xf numFmtId="3" fontId="1" fillId="3" borderId="1" xfId="0" applyNumberFormat="1" applyFont="1" applyFill="1" applyBorder="1" applyAlignment="1">
      <alignment horizontal="center"/>
    </xf>
    <xf numFmtId="3" fontId="1" fillId="3" borderId="6" xfId="0" applyNumberFormat="1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2" fillId="2" borderId="11" xfId="0" applyFont="1" applyFill="1" applyBorder="1"/>
    <xf numFmtId="0" fontId="2" fillId="2" borderId="12" xfId="0" applyFont="1" applyFill="1" applyBorder="1"/>
    <xf numFmtId="164" fontId="1" fillId="0" borderId="0" xfId="0" applyNumberFormat="1" applyFont="1"/>
    <xf numFmtId="14" fontId="1" fillId="0" borderId="0" xfId="0" applyNumberFormat="1" applyFont="1" applyAlignment="1">
      <alignment horizontal="center"/>
    </xf>
    <xf numFmtId="10" fontId="1" fillId="4" borderId="2" xfId="0" applyNumberFormat="1" applyFont="1" applyFill="1" applyBorder="1" applyAlignment="1">
      <alignment horizontal="center"/>
    </xf>
    <xf numFmtId="10" fontId="1" fillId="4" borderId="3" xfId="0" applyNumberFormat="1" applyFont="1" applyFill="1" applyBorder="1" applyAlignment="1">
      <alignment horizontal="center"/>
    </xf>
    <xf numFmtId="10" fontId="1" fillId="4" borderId="4" xfId="0" applyNumberFormat="1" applyFont="1" applyFill="1" applyBorder="1" applyAlignment="1">
      <alignment horizontal="center"/>
    </xf>
    <xf numFmtId="10" fontId="1" fillId="0" borderId="0" xfId="0" applyNumberFormat="1" applyFont="1"/>
    <xf numFmtId="10" fontId="1" fillId="4" borderId="5" xfId="0" applyNumberFormat="1" applyFont="1" applyFill="1" applyBorder="1" applyAlignment="1">
      <alignment horizontal="center"/>
    </xf>
    <xf numFmtId="10" fontId="1" fillId="4" borderId="1" xfId="0" applyNumberFormat="1" applyFont="1" applyFill="1" applyBorder="1" applyAlignment="1">
      <alignment horizontal="center"/>
    </xf>
    <xf numFmtId="10" fontId="1" fillId="4" borderId="6" xfId="0" applyNumberFormat="1" applyFont="1" applyFill="1" applyBorder="1" applyAlignment="1">
      <alignment horizontal="center"/>
    </xf>
    <xf numFmtId="0" fontId="2" fillId="5" borderId="7" xfId="0" applyFont="1" applyFill="1" applyBorder="1"/>
    <xf numFmtId="0" fontId="1" fillId="5" borderId="13" xfId="0" applyFont="1" applyFill="1" applyBorder="1"/>
    <xf numFmtId="10" fontId="1" fillId="4" borderId="7" xfId="0" applyNumberFormat="1" applyFont="1" applyFill="1" applyBorder="1" applyAlignment="1">
      <alignment horizontal="center"/>
    </xf>
    <xf numFmtId="10" fontId="1" fillId="4" borderId="8" xfId="0" applyNumberFormat="1" applyFont="1" applyFill="1" applyBorder="1" applyAlignment="1">
      <alignment horizontal="center"/>
    </xf>
    <xf numFmtId="10" fontId="1" fillId="4" borderId="9" xfId="0" applyNumberFormat="1" applyFont="1" applyFill="1" applyBorder="1" applyAlignment="1">
      <alignment horizontal="center"/>
    </xf>
    <xf numFmtId="0" fontId="2" fillId="2" borderId="14" xfId="0" applyFont="1" applyFill="1" applyBorder="1" applyAlignment="1">
      <alignment horizontal="left" vertical="center"/>
    </xf>
    <xf numFmtId="14" fontId="1" fillId="2" borderId="15" xfId="0" applyNumberFormat="1" applyFont="1" applyFill="1" applyBorder="1" applyAlignment="1">
      <alignment horizontal="center"/>
    </xf>
    <xf numFmtId="14" fontId="1" fillId="2" borderId="16" xfId="0" applyNumberFormat="1" applyFont="1" applyFill="1" applyBorder="1" applyAlignment="1">
      <alignment horizontal="center"/>
    </xf>
    <xf numFmtId="14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left" vertical="center"/>
    </xf>
    <xf numFmtId="3" fontId="1" fillId="3" borderId="2" xfId="0" applyNumberFormat="1" applyFont="1" applyFill="1" applyBorder="1" applyAlignment="1">
      <alignment horizontal="center"/>
    </xf>
    <xf numFmtId="3" fontId="1" fillId="3" borderId="5" xfId="0" applyNumberFormat="1" applyFont="1" applyFill="1" applyBorder="1" applyAlignment="1">
      <alignment horizontal="center"/>
    </xf>
    <xf numFmtId="3" fontId="1" fillId="3" borderId="7" xfId="0" applyNumberFormat="1" applyFont="1" applyFill="1" applyBorder="1" applyAlignment="1">
      <alignment horizontal="center"/>
    </xf>
    <xf numFmtId="164" fontId="1" fillId="4" borderId="2" xfId="0" applyNumberFormat="1" applyFont="1" applyFill="1" applyBorder="1" applyAlignment="1">
      <alignment horizontal="center"/>
    </xf>
    <xf numFmtId="164" fontId="1" fillId="4" borderId="3" xfId="0" applyNumberFormat="1" applyFont="1" applyFill="1" applyBorder="1" applyAlignment="1">
      <alignment horizontal="center"/>
    </xf>
    <xf numFmtId="164" fontId="1" fillId="4" borderId="4" xfId="0" applyNumberFormat="1" applyFont="1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1" fillId="5" borderId="5" xfId="0" applyNumberFormat="1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64" fontId="1" fillId="5" borderId="6" xfId="0" applyNumberFormat="1" applyFont="1" applyFill="1" applyBorder="1" applyAlignment="1">
      <alignment horizontal="center"/>
    </xf>
    <xf numFmtId="164" fontId="1" fillId="5" borderId="7" xfId="0" applyNumberFormat="1" applyFont="1" applyFill="1" applyBorder="1" applyAlignment="1">
      <alignment horizontal="center"/>
    </xf>
    <xf numFmtId="164" fontId="1" fillId="5" borderId="8" xfId="0" applyNumberFormat="1" applyFont="1" applyFill="1" applyBorder="1" applyAlignment="1">
      <alignment horizontal="center"/>
    </xf>
    <xf numFmtId="164" fontId="1" fillId="5" borderId="9" xfId="0" applyNumberFormat="1" applyFont="1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 vertical="center"/>
    </xf>
    <xf numFmtId="165" fontId="1" fillId="3" borderId="4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1" fillId="3" borderId="3" xfId="0" applyNumberFormat="1" applyFont="1" applyFill="1" applyBorder="1" applyAlignment="1">
      <alignment horizontal="center" vertical="center"/>
    </xf>
    <xf numFmtId="166" fontId="1" fillId="3" borderId="4" xfId="0" applyNumberFormat="1" applyFont="1" applyFill="1" applyBorder="1" applyAlignment="1">
      <alignment horizontal="center" vertical="center"/>
    </xf>
    <xf numFmtId="167" fontId="1" fillId="3" borderId="20" xfId="0" applyNumberFormat="1" applyFont="1" applyFill="1" applyBorder="1" applyAlignment="1">
      <alignment horizontal="center" vertical="center"/>
    </xf>
    <xf numFmtId="167" fontId="1" fillId="3" borderId="3" xfId="0" applyNumberFormat="1" applyFont="1" applyFill="1" applyBorder="1" applyAlignment="1">
      <alignment horizontal="center" vertical="center"/>
    </xf>
    <xf numFmtId="167" fontId="1" fillId="3" borderId="4" xfId="0" applyNumberFormat="1" applyFont="1" applyFill="1" applyBorder="1" applyAlignment="1">
      <alignment horizontal="center" vertical="center"/>
    </xf>
    <xf numFmtId="167" fontId="1" fillId="3" borderId="10" xfId="0" applyNumberFormat="1" applyFont="1" applyFill="1" applyBorder="1" applyAlignment="1">
      <alignment horizontal="center" vertical="center"/>
    </xf>
    <xf numFmtId="0" fontId="1" fillId="0" borderId="21" xfId="0" applyFont="1" applyBorder="1"/>
    <xf numFmtId="0" fontId="1" fillId="0" borderId="22" xfId="0" applyFont="1" applyBorder="1"/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1" fillId="0" borderId="27" xfId="0" applyFont="1" applyBorder="1"/>
    <xf numFmtId="0" fontId="1" fillId="0" borderId="28" xfId="0" applyFont="1" applyBorder="1"/>
    <xf numFmtId="0" fontId="1" fillId="3" borderId="7" xfId="0" applyFont="1" applyFill="1" applyBorder="1" applyAlignment="1">
      <alignment horizontal="center"/>
    </xf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1" fillId="3" borderId="9" xfId="0" applyFont="1" applyFill="1" applyBorder="1"/>
    <xf numFmtId="0" fontId="1" fillId="3" borderId="5" xfId="0" applyFont="1" applyFill="1" applyBorder="1"/>
    <xf numFmtId="0" fontId="1" fillId="3" borderId="1" xfId="0" applyFont="1" applyFill="1" applyBorder="1"/>
    <xf numFmtId="0" fontId="1" fillId="3" borderId="6" xfId="0" applyFont="1" applyFill="1" applyBorder="1"/>
    <xf numFmtId="4" fontId="1" fillId="4" borderId="2" xfId="0" applyNumberFormat="1" applyFont="1" applyFill="1" applyBorder="1" applyAlignment="1">
      <alignment horizontal="center"/>
    </xf>
    <xf numFmtId="4" fontId="1" fillId="4" borderId="3" xfId="0" applyNumberFormat="1" applyFont="1" applyFill="1" applyBorder="1" applyAlignment="1">
      <alignment horizontal="center"/>
    </xf>
    <xf numFmtId="4" fontId="1" fillId="6" borderId="4" xfId="0" applyNumberFormat="1" applyFont="1" applyFill="1" applyBorder="1"/>
    <xf numFmtId="168" fontId="1" fillId="4" borderId="7" xfId="0" applyNumberFormat="1" applyFont="1" applyFill="1" applyBorder="1" applyAlignment="1">
      <alignment horizontal="center"/>
    </xf>
    <xf numFmtId="168" fontId="1" fillId="4" borderId="8" xfId="0" applyNumberFormat="1" applyFont="1" applyFill="1" applyBorder="1" applyAlignment="1">
      <alignment horizontal="center"/>
    </xf>
    <xf numFmtId="168" fontId="1" fillId="4" borderId="9" xfId="0" applyNumberFormat="1" applyFont="1" applyFill="1" applyBorder="1" applyAlignment="1">
      <alignment horizontal="center"/>
    </xf>
    <xf numFmtId="168" fontId="1" fillId="4" borderId="2" xfId="0" applyNumberFormat="1" applyFont="1" applyFill="1" applyBorder="1" applyAlignment="1">
      <alignment horizontal="center"/>
    </xf>
    <xf numFmtId="168" fontId="1" fillId="4" borderId="3" xfId="0" applyNumberFormat="1" applyFont="1" applyFill="1" applyBorder="1" applyAlignment="1">
      <alignment horizontal="center"/>
    </xf>
    <xf numFmtId="168" fontId="1" fillId="4" borderId="4" xfId="0" applyNumberFormat="1" applyFont="1" applyFill="1" applyBorder="1" applyAlignment="1">
      <alignment horizontal="center"/>
    </xf>
    <xf numFmtId="168" fontId="1" fillId="4" borderId="5" xfId="0" applyNumberFormat="1" applyFont="1" applyFill="1" applyBorder="1" applyAlignment="1">
      <alignment horizontal="center"/>
    </xf>
    <xf numFmtId="168" fontId="1" fillId="4" borderId="1" xfId="0" applyNumberFormat="1" applyFont="1" applyFill="1" applyBorder="1" applyAlignment="1">
      <alignment horizontal="center"/>
    </xf>
    <xf numFmtId="168" fontId="1" fillId="4" borderId="6" xfId="0" applyNumberFormat="1" applyFont="1" applyFill="1" applyBorder="1" applyAlignment="1">
      <alignment horizontal="center"/>
    </xf>
    <xf numFmtId="0" fontId="1" fillId="6" borderId="2" xfId="0" applyFont="1" applyFill="1" applyBorder="1"/>
    <xf numFmtId="0" fontId="1" fillId="6" borderId="3" xfId="0" applyFont="1" applyFill="1" applyBorder="1"/>
    <xf numFmtId="0" fontId="1" fillId="6" borderId="4" xfId="0" applyFont="1" applyFill="1" applyBorder="1"/>
    <xf numFmtId="0" fontId="1" fillId="6" borderId="7" xfId="0" applyFont="1" applyFill="1" applyBorder="1"/>
    <xf numFmtId="0" fontId="1" fillId="6" borderId="8" xfId="0" applyFont="1" applyFill="1" applyBorder="1"/>
    <xf numFmtId="0" fontId="1" fillId="6" borderId="9" xfId="0" applyFont="1" applyFill="1" applyBorder="1"/>
    <xf numFmtId="0" fontId="2" fillId="2" borderId="29" xfId="0" applyFont="1" applyFill="1" applyBorder="1"/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2" fillId="2" borderId="30" xfId="0" applyFont="1" applyFill="1" applyBorder="1" applyAlignment="1">
      <alignment horizontal="left" vertical="center"/>
    </xf>
    <xf numFmtId="0" fontId="2" fillId="2" borderId="31" xfId="0" applyFont="1" applyFill="1" applyBorder="1" applyAlignment="1">
      <alignment horizontal="left" vertical="center"/>
    </xf>
    <xf numFmtId="14" fontId="1" fillId="2" borderId="32" xfId="0" applyNumberFormat="1" applyFont="1" applyFill="1" applyBorder="1" applyAlignment="1">
      <alignment horizontal="center"/>
    </xf>
    <xf numFmtId="14" fontId="1" fillId="2" borderId="33" xfId="0" applyNumberFormat="1" applyFont="1" applyFill="1" applyBorder="1" applyAlignment="1">
      <alignment horizontal="center"/>
    </xf>
    <xf numFmtId="14" fontId="1" fillId="2" borderId="34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2" fillId="5" borderId="2" xfId="0" applyFont="1" applyFill="1" applyBorder="1"/>
    <xf numFmtId="0" fontId="1" fillId="5" borderId="11" xfId="0" applyFont="1" applyFill="1" applyBorder="1"/>
    <xf numFmtId="169" fontId="1" fillId="5" borderId="3" xfId="0" applyNumberFormat="1" applyFont="1" applyFill="1" applyBorder="1" applyAlignment="1">
      <alignment horizontal="center" vertical="center"/>
    </xf>
    <xf numFmtId="0" fontId="2" fillId="5" borderId="5" xfId="0" applyFont="1" applyFill="1" applyBorder="1"/>
    <xf numFmtId="0" fontId="1" fillId="5" borderId="12" xfId="0" applyFont="1" applyFill="1" applyBorder="1"/>
    <xf numFmtId="169" fontId="1" fillId="5" borderId="5" xfId="0" applyNumberFormat="1" applyFont="1" applyFill="1" applyBorder="1" applyAlignment="1">
      <alignment horizontal="center" vertical="center"/>
    </xf>
    <xf numFmtId="169" fontId="1" fillId="5" borderId="1" xfId="0" applyNumberFormat="1" applyFont="1" applyFill="1" applyBorder="1" applyAlignment="1">
      <alignment horizontal="center" vertical="center"/>
    </xf>
    <xf numFmtId="0" fontId="2" fillId="5" borderId="24" xfId="0" applyFont="1" applyFill="1" applyBorder="1"/>
    <xf numFmtId="0" fontId="1" fillId="5" borderId="0" xfId="0" applyFont="1" applyFill="1"/>
    <xf numFmtId="0" fontId="1" fillId="5" borderId="5" xfId="0" applyFont="1" applyFill="1" applyBorder="1"/>
    <xf numFmtId="0" fontId="1" fillId="5" borderId="1" xfId="0" applyFont="1" applyFill="1" applyBorder="1"/>
    <xf numFmtId="169" fontId="1" fillId="5" borderId="6" xfId="0" applyNumberFormat="1" applyFont="1" applyFill="1" applyBorder="1" applyAlignment="1">
      <alignment horizontal="center" vertical="center"/>
    </xf>
    <xf numFmtId="9" fontId="1" fillId="5" borderId="7" xfId="0" applyNumberFormat="1" applyFont="1" applyFill="1" applyBorder="1" applyAlignment="1">
      <alignment horizontal="center" vertical="center"/>
    </xf>
    <xf numFmtId="9" fontId="1" fillId="5" borderId="8" xfId="0" applyNumberFormat="1" applyFont="1" applyFill="1" applyBorder="1" applyAlignment="1">
      <alignment horizontal="center" vertical="center"/>
    </xf>
    <xf numFmtId="9" fontId="1" fillId="5" borderId="9" xfId="0" applyNumberFormat="1" applyFont="1" applyFill="1" applyBorder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2" fontId="1" fillId="5" borderId="1" xfId="0" applyNumberFormat="1" applyFont="1" applyFill="1" applyBorder="1" applyAlignment="1">
      <alignment horizontal="center"/>
    </xf>
    <xf numFmtId="9" fontId="1" fillId="5" borderId="1" xfId="0" applyNumberFormat="1" applyFont="1" applyFill="1" applyBorder="1" applyAlignment="1">
      <alignment horizontal="center" vertical="center"/>
    </xf>
    <xf numFmtId="0" fontId="2" fillId="5" borderId="15" xfId="0" applyFont="1" applyFill="1" applyBorder="1"/>
    <xf numFmtId="0" fontId="1" fillId="5" borderId="17" xfId="0" applyFont="1" applyFill="1" applyBorder="1"/>
    <xf numFmtId="10" fontId="1" fillId="5" borderId="16" xfId="0" applyNumberFormat="1" applyFont="1" applyFill="1" applyBorder="1" applyAlignment="1">
      <alignment horizontal="center" vertical="center"/>
    </xf>
    <xf numFmtId="169" fontId="1" fillId="5" borderId="16" xfId="0" applyNumberFormat="1" applyFont="1" applyFill="1" applyBorder="1" applyAlignment="1">
      <alignment horizontal="center" vertical="center"/>
    </xf>
    <xf numFmtId="169" fontId="1" fillId="5" borderId="4" xfId="0" applyNumberFormat="1" applyFont="1" applyFill="1" applyBorder="1" applyAlignment="1">
      <alignment horizontal="center" vertical="center"/>
    </xf>
    <xf numFmtId="0" fontId="1" fillId="5" borderId="6" xfId="0" applyFont="1" applyFill="1" applyBorder="1"/>
    <xf numFmtId="10" fontId="1" fillId="5" borderId="6" xfId="0" applyNumberFormat="1" applyFont="1" applyFill="1" applyBorder="1" applyAlignment="1">
      <alignment horizontal="center" vertical="center"/>
    </xf>
    <xf numFmtId="0" fontId="1" fillId="7" borderId="1" xfId="0" applyFont="1" applyFill="1" applyBorder="1"/>
    <xf numFmtId="0" fontId="1" fillId="7" borderId="6" xfId="0" applyFont="1" applyFill="1" applyBorder="1"/>
    <xf numFmtId="0" fontId="1" fillId="7" borderId="8" xfId="0" applyFont="1" applyFill="1" applyBorder="1"/>
    <xf numFmtId="0" fontId="1" fillId="7" borderId="9" xfId="0" applyFont="1" applyFill="1" applyBorder="1"/>
    <xf numFmtId="0" fontId="1" fillId="7" borderId="3" xfId="0" applyFont="1" applyFill="1" applyBorder="1"/>
    <xf numFmtId="0" fontId="1" fillId="7" borderId="4" xfId="0" applyFont="1" applyFill="1" applyBorder="1"/>
    <xf numFmtId="3" fontId="1" fillId="7" borderId="8" xfId="0" applyNumberFormat="1" applyFont="1" applyFill="1" applyBorder="1" applyAlignment="1">
      <alignment horizontal="center"/>
    </xf>
    <xf numFmtId="3" fontId="1" fillId="7" borderId="9" xfId="0" applyNumberFormat="1" applyFont="1" applyFill="1" applyBorder="1" applyAlignment="1">
      <alignment horizontal="center"/>
    </xf>
    <xf numFmtId="166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66" fontId="1" fillId="3" borderId="6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164" fontId="1" fillId="0" borderId="0" xfId="0" applyNumberFormat="1" applyFont="1" applyBorder="1"/>
    <xf numFmtId="0" fontId="1" fillId="0" borderId="0" xfId="0" applyFont="1" applyBorder="1"/>
    <xf numFmtId="10" fontId="1" fillId="0" borderId="0" xfId="0" applyNumberFormat="1" applyFont="1" applyBorder="1"/>
    <xf numFmtId="14" fontId="1" fillId="2" borderId="35" xfId="0" applyNumberFormat="1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166" fontId="1" fillId="3" borderId="38" xfId="0" applyNumberFormat="1" applyFont="1" applyFill="1" applyBorder="1" applyAlignment="1">
      <alignment horizontal="center" vertical="center"/>
    </xf>
    <xf numFmtId="166" fontId="1" fillId="3" borderId="37" xfId="0" applyNumberFormat="1" applyFont="1" applyFill="1" applyBorder="1" applyAlignment="1">
      <alignment horizontal="center" vertical="center"/>
    </xf>
    <xf numFmtId="166" fontId="1" fillId="3" borderId="20" xfId="0" applyNumberFormat="1" applyFont="1" applyFill="1" applyBorder="1" applyAlignment="1">
      <alignment horizontal="center" vertical="center"/>
    </xf>
    <xf numFmtId="166" fontId="1" fillId="3" borderId="39" xfId="0" applyNumberFormat="1" applyFont="1" applyFill="1" applyBorder="1" applyAlignment="1">
      <alignment horizontal="center" vertical="center"/>
    </xf>
    <xf numFmtId="2" fontId="1" fillId="3" borderId="39" xfId="0" applyNumberFormat="1" applyFont="1" applyFill="1" applyBorder="1" applyAlignment="1">
      <alignment horizontal="center" vertical="center"/>
    </xf>
    <xf numFmtId="0" fontId="1" fillId="3" borderId="39" xfId="0" applyFont="1" applyFill="1" applyBorder="1" applyAlignment="1">
      <alignment horizontal="center" vertical="center"/>
    </xf>
    <xf numFmtId="166" fontId="1" fillId="3" borderId="40" xfId="0" applyNumberFormat="1" applyFont="1" applyFill="1" applyBorder="1" applyAlignment="1">
      <alignment horizontal="center" vertical="center"/>
    </xf>
    <xf numFmtId="165" fontId="1" fillId="3" borderId="38" xfId="0" applyNumberFormat="1" applyFont="1" applyFill="1" applyBorder="1" applyAlignment="1">
      <alignment horizontal="center" vertical="center"/>
    </xf>
    <xf numFmtId="165" fontId="1" fillId="3" borderId="37" xfId="0" applyNumberFormat="1" applyFont="1" applyFill="1" applyBorder="1" applyAlignment="1">
      <alignment horizontal="center" vertical="center"/>
    </xf>
    <xf numFmtId="165" fontId="1" fillId="3" borderId="20" xfId="0" applyNumberFormat="1" applyFont="1" applyFill="1" applyBorder="1" applyAlignment="1">
      <alignment horizontal="center" vertical="center"/>
    </xf>
    <xf numFmtId="165" fontId="1" fillId="3" borderId="39" xfId="0" applyNumberFormat="1" applyFont="1" applyFill="1" applyBorder="1" applyAlignment="1">
      <alignment horizontal="center" vertical="center"/>
    </xf>
    <xf numFmtId="165" fontId="1" fillId="3" borderId="40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36" xfId="0" applyFont="1" applyFill="1" applyBorder="1" applyAlignment="1">
      <alignment horizontal="left"/>
    </xf>
    <xf numFmtId="0" fontId="2" fillId="2" borderId="37" xfId="0" applyFont="1" applyFill="1" applyBorder="1" applyAlignment="1">
      <alignment horizontal="left"/>
    </xf>
    <xf numFmtId="0" fontId="2" fillId="8" borderId="5" xfId="0" applyFont="1" applyFill="1" applyBorder="1" applyAlignment="1">
      <alignment horizontal="left"/>
    </xf>
    <xf numFmtId="0" fontId="2" fillId="8" borderId="6" xfId="0" applyFont="1" applyFill="1" applyBorder="1" applyAlignment="1">
      <alignment horizontal="left"/>
    </xf>
    <xf numFmtId="0" fontId="1" fillId="0" borderId="0" xfId="0" applyFont="1" applyAlignment="1">
      <alignment horizontal="center"/>
    </xf>
    <xf numFmtId="170" fontId="1" fillId="3" borderId="39" xfId="0" applyNumberFormat="1" applyFont="1" applyFill="1" applyBorder="1" applyAlignment="1">
      <alignment horizontal="center" vertical="center"/>
    </xf>
    <xf numFmtId="170" fontId="1" fillId="3" borderId="1" xfId="0" applyNumberFormat="1" applyFont="1" applyFill="1" applyBorder="1" applyAlignment="1">
      <alignment horizontal="center" vertical="center"/>
    </xf>
    <xf numFmtId="171" fontId="1" fillId="3" borderId="39" xfId="0" applyNumberFormat="1" applyFont="1" applyFill="1" applyBorder="1" applyAlignment="1">
      <alignment horizontal="center" vertical="center"/>
    </xf>
    <xf numFmtId="171" fontId="1" fillId="3" borderId="1" xfId="0" applyNumberFormat="1" applyFont="1" applyFill="1" applyBorder="1" applyAlignment="1">
      <alignment horizontal="center" vertical="center"/>
    </xf>
    <xf numFmtId="172" fontId="1" fillId="3" borderId="39" xfId="0" applyNumberFormat="1" applyFont="1" applyFill="1" applyBorder="1" applyAlignment="1">
      <alignment horizontal="center" vertical="center"/>
    </xf>
    <xf numFmtId="172" fontId="1" fillId="3" borderId="1" xfId="0" applyNumberFormat="1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36" xfId="0" applyFont="1" applyFill="1" applyBorder="1" applyAlignment="1">
      <alignment horizontal="left"/>
    </xf>
    <xf numFmtId="0" fontId="2" fillId="2" borderId="37" xfId="0" applyFont="1" applyFill="1" applyBorder="1" applyAlignment="1">
      <alignment horizontal="left"/>
    </xf>
    <xf numFmtId="0" fontId="2" fillId="8" borderId="5" xfId="0" applyFont="1" applyFill="1" applyBorder="1" applyAlignment="1">
      <alignment horizontal="left"/>
    </xf>
    <xf numFmtId="0" fontId="2" fillId="8" borderId="6" xfId="0" applyFont="1" applyFill="1" applyBorder="1" applyAlignment="1">
      <alignment horizontal="left"/>
    </xf>
    <xf numFmtId="0" fontId="4" fillId="2" borderId="5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7" xfId="0" applyFont="1" applyFill="1" applyBorder="1" applyAlignment="1">
      <alignment horizontal="left"/>
    </xf>
    <xf numFmtId="0" fontId="4" fillId="2" borderId="9" xfId="0" applyFont="1" applyFill="1" applyBorder="1" applyAlignment="1">
      <alignment horizontal="left"/>
    </xf>
    <xf numFmtId="0" fontId="4" fillId="2" borderId="31" xfId="0" applyFont="1" applyFill="1" applyBorder="1" applyAlignment="1">
      <alignment horizontal="left"/>
    </xf>
    <xf numFmtId="0" fontId="4" fillId="2" borderId="42" xfId="0" applyFont="1" applyFill="1" applyBorder="1" applyAlignment="1">
      <alignment horizontal="left"/>
    </xf>
    <xf numFmtId="0" fontId="4" fillId="2" borderId="30" xfId="0" applyFont="1" applyFill="1" applyBorder="1" applyAlignment="1">
      <alignment horizontal="left"/>
    </xf>
    <xf numFmtId="0" fontId="4" fillId="2" borderId="41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1" fillId="0" borderId="0" xfId="0" applyFont="1" applyAlignment="1">
      <alignment horizontal="center"/>
    </xf>
    <xf numFmtId="0" fontId="2" fillId="2" borderId="3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</cellXfs>
  <cellStyles count="1">
    <cellStyle name="Normal" xfId="0" builtinId="0"/>
  </cellStyles>
  <dxfs count="2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C00000"/>
      </font>
      <fill>
        <patternFill>
          <bgColor rgb="FFFFC5C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[1]Feuil1!$D$41:$I$41</c:f>
              <c:numCache>
                <c:formatCode>General</c:formatCode>
                <c:ptCount val="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[1]Feuil1!$C$5:$I$5</c15:sqref>
                        </c15:formulaRef>
                      </c:ext>
                    </c:extLst>
                    <c:strCache>
                      <c:ptCount val="7"/>
                      <c:pt idx="0">
                        <c:v>#REF!</c:v>
                      </c:pt>
                      <c:pt idx="1">
                        <c:v>#REF!</c:v>
                      </c:pt>
                      <c:pt idx="2">
                        <c:v>#REF!</c:v>
                      </c:pt>
                      <c:pt idx="3">
                        <c:v>#REF!</c:v>
                      </c:pt>
                      <c:pt idx="4">
                        <c:v>#REF!</c:v>
                      </c:pt>
                      <c:pt idx="5">
                        <c:v>#REF!</c:v>
                      </c:pt>
                      <c:pt idx="6">
                        <c:v>#REF!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EAC7-41AA-8C39-071D3604EB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catAx>
        <c:axId val="50848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Algn val="ctr"/>
        <c:lblOffset val="100"/>
        <c:noMultiLvlLbl val="1"/>
      </c:cat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Eau!$C$5:$I$5</c:f>
              <c:numCache>
                <c:formatCode>m/d/yyyy</c:formatCode>
                <c:ptCount val="7"/>
                <c:pt idx="0">
                  <c:v>44564</c:v>
                </c:pt>
                <c:pt idx="1">
                  <c:v>44565</c:v>
                </c:pt>
                <c:pt idx="2">
                  <c:v>44566</c:v>
                </c:pt>
                <c:pt idx="3">
                  <c:v>44567</c:v>
                </c:pt>
                <c:pt idx="4">
                  <c:v>44568</c:v>
                </c:pt>
                <c:pt idx="5">
                  <c:v>44569</c:v>
                </c:pt>
                <c:pt idx="6">
                  <c:v>44570</c:v>
                </c:pt>
              </c:numCache>
            </c:numRef>
          </c:cat>
          <c:val>
            <c:numRef>
              <c:f>Eau!$D$45:$I$45</c:f>
              <c:numCache>
                <c:formatCode>0" m3"</c:formatCode>
                <c:ptCount val="6"/>
                <c:pt idx="0">
                  <c:v>176</c:v>
                </c:pt>
                <c:pt idx="1">
                  <c:v>187</c:v>
                </c:pt>
                <c:pt idx="2">
                  <c:v>212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0A8-453C-BE45-7A6A168C08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dateAx>
        <c:axId val="50848497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Offset val="100"/>
        <c:baseTimeUnit val="days"/>
      </c:date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3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[1]Feuil1!$C$41:$H$41</c:f>
              <c:numCache>
                <c:formatCode>General</c:formatCode>
                <c:ptCount val="6"/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[1]Feuil1!$C$5:$I$5</c15:sqref>
                        </c15:formulaRef>
                      </c:ext>
                    </c:extLst>
                    <c:strCache>
                      <c:ptCount val="7"/>
                      <c:pt idx="0">
                        <c:v>#REF!</c:v>
                      </c:pt>
                      <c:pt idx="1">
                        <c:v>#REF!</c:v>
                      </c:pt>
                      <c:pt idx="2">
                        <c:v>#REF!</c:v>
                      </c:pt>
                      <c:pt idx="3">
                        <c:v>#REF!</c:v>
                      </c:pt>
                      <c:pt idx="4">
                        <c:v>#REF!</c:v>
                      </c:pt>
                      <c:pt idx="5">
                        <c:v>#REF!</c:v>
                      </c:pt>
                      <c:pt idx="6">
                        <c:v>#REF!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D97D-4F6C-B0D5-B5FFF54D99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catAx>
        <c:axId val="50848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Algn val="ctr"/>
        <c:lblOffset val="100"/>
        <c:noMultiLvlLbl val="0"/>
      </c:cat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6674165606685898E-2"/>
          <c:y val="9.5108482900556832E-2"/>
          <c:w val="0.92332583439331406"/>
          <c:h val="0.768469052979577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Eau!$C$49:$I$49</c:f>
              <c:numCache>
                <c:formatCode>m/d/yyyy</c:formatCode>
                <c:ptCount val="7"/>
                <c:pt idx="2">
                  <c:v>44566</c:v>
                </c:pt>
                <c:pt idx="3">
                  <c:v>44567</c:v>
                </c:pt>
                <c:pt idx="4">
                  <c:v>44568</c:v>
                </c:pt>
                <c:pt idx="5">
                  <c:v>44569</c:v>
                </c:pt>
                <c:pt idx="6">
                  <c:v>44570</c:v>
                </c:pt>
              </c:numCache>
            </c:numRef>
          </c:cat>
          <c:val>
            <c:numRef>
              <c:f>Eau!$C$45:$I$45</c:f>
              <c:numCache>
                <c:formatCode>0" m3"</c:formatCode>
                <c:ptCount val="7"/>
                <c:pt idx="0">
                  <c:v>169</c:v>
                </c:pt>
                <c:pt idx="1">
                  <c:v>176</c:v>
                </c:pt>
                <c:pt idx="2">
                  <c:v>187</c:v>
                </c:pt>
                <c:pt idx="3">
                  <c:v>212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CF-4782-AF16-F28B26F33B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8484976"/>
        <c:axId val="508485960"/>
      </c:barChart>
      <c:dateAx>
        <c:axId val="50848497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5960"/>
        <c:crosses val="autoZero"/>
        <c:auto val="1"/>
        <c:lblOffset val="100"/>
        <c:baseTimeUnit val="days"/>
      </c:dateAx>
      <c:valAx>
        <c:axId val="508485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&quot; m3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5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848497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C02E7A0-AD8C-4F92-AF33-55C8D0F5115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EFA2303-7D95-421D-A536-4F5D007284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D0093E08-E2B8-434B-B973-DD2FA32311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86591</xdr:colOff>
      <xdr:row>57</xdr:row>
      <xdr:rowOff>100445</xdr:rowOff>
    </xdr:from>
    <xdr:to>
      <xdr:col>7</xdr:col>
      <xdr:colOff>415636</xdr:colOff>
      <xdr:row>67</xdr:row>
      <xdr:rowOff>103909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53A4C3DE-B146-48DF-9E26-ED88D06C097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File://Root/CurrentDir/Eau%20semaine%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59"/>
  <sheetViews>
    <sheetView showGridLines="0" zoomScale="110" zoomScaleNormal="110" workbookViewId="0">
      <pane xSplit="2" topLeftCell="C1" activePane="topRight" state="frozen"/>
      <selection activeCell="A29" sqref="A29"/>
      <selection pane="topRight" activeCell="B42" sqref="B42"/>
    </sheetView>
  </sheetViews>
  <sheetFormatPr baseColWidth="10" defaultColWidth="11.42578125" defaultRowHeight="11.25" x14ac:dyDescent="0.2"/>
  <cols>
    <col min="1" max="1" width="11.42578125" style="7"/>
    <col min="2" max="2" width="17.7109375" style="7" customWidth="1"/>
    <col min="3" max="9" width="8.7109375" style="7" customWidth="1"/>
    <col min="10" max="16384" width="11.42578125" style="7"/>
  </cols>
  <sheetData>
    <row r="2" spans="1:9" ht="22.5" customHeight="1" x14ac:dyDescent="0.2"/>
    <row r="3" spans="1:9" ht="11.25" customHeight="1" x14ac:dyDescent="0.2">
      <c r="C3" s="8" t="s">
        <v>0</v>
      </c>
      <c r="I3" s="7" t="s">
        <v>112</v>
      </c>
    </row>
    <row r="4" spans="1:9" ht="12" thickBot="1" x14ac:dyDescent="0.25"/>
    <row r="5" spans="1:9" ht="12" thickBot="1" x14ac:dyDescent="0.25">
      <c r="B5" s="31" t="s">
        <v>1</v>
      </c>
      <c r="C5" s="102">
        <v>44564</v>
      </c>
      <c r="D5" s="103">
        <f>C5+1</f>
        <v>44565</v>
      </c>
      <c r="E5" s="103">
        <f>D5+1</f>
        <v>44566</v>
      </c>
      <c r="F5" s="103">
        <f t="shared" ref="F5:H5" si="0">E5+1</f>
        <v>44567</v>
      </c>
      <c r="G5" s="103">
        <f>F5+1</f>
        <v>44568</v>
      </c>
      <c r="H5" s="103">
        <f t="shared" si="0"/>
        <v>44569</v>
      </c>
      <c r="I5" s="104">
        <f>H5+1</f>
        <v>44570</v>
      </c>
    </row>
    <row r="6" spans="1:9" x14ac:dyDescent="0.2">
      <c r="B6" s="100" t="s">
        <v>2</v>
      </c>
      <c r="C6" s="105" t="s">
        <v>95</v>
      </c>
      <c r="D6" s="106" t="s">
        <v>96</v>
      </c>
      <c r="E6" s="106" t="s">
        <v>94</v>
      </c>
      <c r="F6" s="106" t="s">
        <v>94</v>
      </c>
      <c r="G6" s="106" t="s">
        <v>95</v>
      </c>
      <c r="H6" s="106"/>
      <c r="I6" s="107"/>
    </row>
    <row r="7" spans="1:9" ht="12" thickBot="1" x14ac:dyDescent="0.25">
      <c r="B7" s="101" t="s">
        <v>5</v>
      </c>
      <c r="C7" s="69" t="s">
        <v>6</v>
      </c>
      <c r="D7" s="98" t="s">
        <v>6</v>
      </c>
      <c r="E7" s="98" t="s">
        <v>6</v>
      </c>
      <c r="F7" s="98" t="s">
        <v>6</v>
      </c>
      <c r="G7" s="98" t="s">
        <v>6</v>
      </c>
      <c r="H7" s="98"/>
      <c r="I7" s="99"/>
    </row>
    <row r="8" spans="1:9" ht="12" thickBot="1" x14ac:dyDescent="0.25">
      <c r="A8" s="9"/>
      <c r="B8" s="9"/>
      <c r="C8" s="169"/>
      <c r="D8" s="169"/>
      <c r="E8" s="169"/>
      <c r="F8" s="169"/>
      <c r="G8" s="169"/>
      <c r="H8" s="169"/>
      <c r="I8" s="169"/>
    </row>
    <row r="9" spans="1:9" x14ac:dyDescent="0.2">
      <c r="A9" s="1" t="s">
        <v>7</v>
      </c>
      <c r="B9" s="4" t="s">
        <v>8</v>
      </c>
      <c r="C9" s="37">
        <v>23821</v>
      </c>
      <c r="D9" s="10">
        <v>23831</v>
      </c>
      <c r="E9" s="10">
        <v>23842</v>
      </c>
      <c r="F9" s="10">
        <v>23855</v>
      </c>
      <c r="G9" s="10">
        <v>23869</v>
      </c>
      <c r="H9" s="10"/>
      <c r="I9" s="11"/>
    </row>
    <row r="10" spans="1:9" x14ac:dyDescent="0.2">
      <c r="A10" s="2" t="s">
        <v>9</v>
      </c>
      <c r="B10" s="5" t="s">
        <v>10</v>
      </c>
      <c r="C10" s="38">
        <v>7339</v>
      </c>
      <c r="D10" s="12">
        <v>7339</v>
      </c>
      <c r="E10" s="12">
        <v>7339</v>
      </c>
      <c r="F10" s="12">
        <v>7339</v>
      </c>
      <c r="G10" s="12">
        <v>7339</v>
      </c>
      <c r="H10" s="12"/>
      <c r="I10" s="13"/>
    </row>
    <row r="11" spans="1:9" x14ac:dyDescent="0.2">
      <c r="A11" s="2" t="s">
        <v>11</v>
      </c>
      <c r="B11" s="5" t="s">
        <v>12</v>
      </c>
      <c r="C11" s="38">
        <v>1966</v>
      </c>
      <c r="D11" s="12">
        <v>1967</v>
      </c>
      <c r="E11" s="12">
        <v>1967</v>
      </c>
      <c r="F11" s="12">
        <v>1967</v>
      </c>
      <c r="G11" s="12">
        <v>1967</v>
      </c>
      <c r="H11" s="12"/>
      <c r="I11" s="13"/>
    </row>
    <row r="12" spans="1:9" x14ac:dyDescent="0.2">
      <c r="A12" s="2" t="s">
        <v>13</v>
      </c>
      <c r="B12" s="5" t="s">
        <v>14</v>
      </c>
      <c r="C12" s="38">
        <v>14723</v>
      </c>
      <c r="D12" s="12">
        <v>14724</v>
      </c>
      <c r="E12" s="12">
        <v>14728</v>
      </c>
      <c r="F12" s="12">
        <v>14731</v>
      </c>
      <c r="G12" s="12">
        <v>14734</v>
      </c>
      <c r="H12" s="12"/>
      <c r="I12" s="13"/>
    </row>
    <row r="13" spans="1:9" x14ac:dyDescent="0.2">
      <c r="A13" s="2" t="s">
        <v>15</v>
      </c>
      <c r="B13" s="5" t="s">
        <v>16</v>
      </c>
      <c r="C13" s="38">
        <v>2</v>
      </c>
      <c r="D13" s="12">
        <v>2</v>
      </c>
      <c r="E13" s="12">
        <v>2</v>
      </c>
      <c r="F13" s="12">
        <v>2</v>
      </c>
      <c r="G13" s="12">
        <v>2</v>
      </c>
      <c r="H13" s="12"/>
      <c r="I13" s="13"/>
    </row>
    <row r="14" spans="1:9" x14ac:dyDescent="0.2">
      <c r="A14" s="2" t="s">
        <v>17</v>
      </c>
      <c r="B14" s="5" t="s">
        <v>18</v>
      </c>
      <c r="C14" s="38">
        <v>26016</v>
      </c>
      <c r="D14" s="12">
        <v>26044</v>
      </c>
      <c r="E14" s="12">
        <v>26077</v>
      </c>
      <c r="F14" s="12">
        <v>26115</v>
      </c>
      <c r="G14" s="12">
        <v>26153</v>
      </c>
      <c r="H14" s="12"/>
      <c r="I14" s="13"/>
    </row>
    <row r="15" spans="1:9" x14ac:dyDescent="0.2">
      <c r="A15" s="2" t="s">
        <v>19</v>
      </c>
      <c r="B15" s="5" t="s">
        <v>20</v>
      </c>
      <c r="C15" s="38">
        <v>93462</v>
      </c>
      <c r="D15" s="12">
        <v>93532</v>
      </c>
      <c r="E15" s="12">
        <v>93614</v>
      </c>
      <c r="F15" s="12">
        <v>93698</v>
      </c>
      <c r="G15" s="12">
        <v>93789</v>
      </c>
      <c r="H15" s="12"/>
      <c r="I15" s="13"/>
    </row>
    <row r="16" spans="1:9" x14ac:dyDescent="0.2">
      <c r="A16" s="2" t="s">
        <v>21</v>
      </c>
      <c r="B16" s="5" t="s">
        <v>22</v>
      </c>
      <c r="C16" s="38">
        <v>65435</v>
      </c>
      <c r="D16" s="12">
        <v>65506</v>
      </c>
      <c r="E16" s="12">
        <v>65588</v>
      </c>
      <c r="F16" s="12">
        <v>65672</v>
      </c>
      <c r="G16" s="12">
        <v>65762</v>
      </c>
      <c r="H16" s="12"/>
      <c r="I16" s="13"/>
    </row>
    <row r="17" spans="1:9" x14ac:dyDescent="0.2">
      <c r="A17" s="2" t="s">
        <v>23</v>
      </c>
      <c r="B17" s="5" t="s">
        <v>24</v>
      </c>
      <c r="C17" s="38">
        <v>161526</v>
      </c>
      <c r="D17" s="12">
        <v>161569</v>
      </c>
      <c r="E17" s="12">
        <v>161615</v>
      </c>
      <c r="F17" s="12">
        <v>161663</v>
      </c>
      <c r="G17" s="12">
        <v>161711</v>
      </c>
      <c r="H17" s="12"/>
      <c r="I17" s="13"/>
    </row>
    <row r="18" spans="1:9" x14ac:dyDescent="0.2">
      <c r="A18" s="2" t="s">
        <v>25</v>
      </c>
      <c r="B18" s="5" t="s">
        <v>26</v>
      </c>
      <c r="C18" s="38">
        <v>222502</v>
      </c>
      <c r="D18" s="12">
        <v>222618</v>
      </c>
      <c r="E18" s="12">
        <v>222737</v>
      </c>
      <c r="F18" s="12">
        <v>222863</v>
      </c>
      <c r="G18" s="12">
        <v>223013</v>
      </c>
      <c r="H18" s="12"/>
      <c r="I18" s="13"/>
    </row>
    <row r="19" spans="1:9" x14ac:dyDescent="0.2">
      <c r="A19" s="2" t="s">
        <v>27</v>
      </c>
      <c r="B19" s="5" t="s">
        <v>28</v>
      </c>
      <c r="C19" s="38">
        <v>106004</v>
      </c>
      <c r="D19" s="12">
        <v>106055</v>
      </c>
      <c r="E19" s="12">
        <v>106105</v>
      </c>
      <c r="F19" s="12">
        <v>106161</v>
      </c>
      <c r="G19" s="12">
        <v>106232</v>
      </c>
      <c r="H19" s="12"/>
      <c r="I19" s="13"/>
    </row>
    <row r="20" spans="1:9" x14ac:dyDescent="0.2">
      <c r="A20" s="2" t="s">
        <v>29</v>
      </c>
      <c r="B20" s="5" t="s">
        <v>28</v>
      </c>
      <c r="C20" s="38">
        <v>102053</v>
      </c>
      <c r="D20" s="12">
        <v>102108</v>
      </c>
      <c r="E20" s="12">
        <v>102168</v>
      </c>
      <c r="F20" s="12">
        <v>102227</v>
      </c>
      <c r="G20" s="12">
        <v>102294</v>
      </c>
      <c r="H20" s="12"/>
      <c r="I20" s="13"/>
    </row>
    <row r="21" spans="1:9" x14ac:dyDescent="0.2">
      <c r="A21" s="2" t="s">
        <v>30</v>
      </c>
      <c r="B21" s="5" t="s">
        <v>31</v>
      </c>
      <c r="C21" s="38">
        <v>14529</v>
      </c>
      <c r="D21" s="12">
        <v>14555</v>
      </c>
      <c r="E21" s="12">
        <v>14569</v>
      </c>
      <c r="F21" s="12">
        <v>14569</v>
      </c>
      <c r="G21" s="12" t="s">
        <v>113</v>
      </c>
      <c r="H21" s="12"/>
      <c r="I21" s="13"/>
    </row>
    <row r="22" spans="1:9" x14ac:dyDescent="0.2">
      <c r="A22" s="2" t="s">
        <v>30</v>
      </c>
      <c r="B22" s="5" t="s">
        <v>32</v>
      </c>
      <c r="C22" s="38">
        <v>12118</v>
      </c>
      <c r="D22" s="12">
        <v>12133</v>
      </c>
      <c r="E22" s="12">
        <v>12166</v>
      </c>
      <c r="F22" s="12">
        <v>12200</v>
      </c>
      <c r="G22" s="12">
        <v>12228</v>
      </c>
      <c r="H22" s="12"/>
      <c r="I22" s="13"/>
    </row>
    <row r="23" spans="1:9" x14ac:dyDescent="0.2">
      <c r="A23" s="2"/>
      <c r="B23" s="5" t="s">
        <v>33</v>
      </c>
      <c r="C23" s="38">
        <v>10558</v>
      </c>
      <c r="D23" s="12">
        <v>10588</v>
      </c>
      <c r="E23" s="12">
        <v>10588</v>
      </c>
      <c r="F23" s="12">
        <v>10588</v>
      </c>
      <c r="G23" s="12">
        <v>10615</v>
      </c>
      <c r="H23" s="12"/>
      <c r="I23" s="13"/>
    </row>
    <row r="24" spans="1:9" x14ac:dyDescent="0.2">
      <c r="A24" s="2"/>
      <c r="B24" s="5" t="s">
        <v>34</v>
      </c>
      <c r="C24" s="38">
        <v>3577</v>
      </c>
      <c r="D24" s="12">
        <v>3587</v>
      </c>
      <c r="E24" s="12">
        <v>3587</v>
      </c>
      <c r="F24" s="12">
        <v>3587</v>
      </c>
      <c r="G24" s="12">
        <v>3596</v>
      </c>
      <c r="H24" s="12"/>
      <c r="I24" s="13"/>
    </row>
    <row r="25" spans="1:9" ht="12" thickBot="1" x14ac:dyDescent="0.25">
      <c r="A25" s="3" t="s">
        <v>35</v>
      </c>
      <c r="B25" s="6"/>
      <c r="C25" s="39">
        <v>250120</v>
      </c>
      <c r="D25" s="139"/>
      <c r="E25" s="139"/>
      <c r="F25" s="139"/>
      <c r="G25" s="139"/>
      <c r="H25" s="139"/>
      <c r="I25" s="140"/>
    </row>
    <row r="26" spans="1:9" ht="12" thickBot="1" x14ac:dyDescent="0.25">
      <c r="A26" s="14"/>
      <c r="B26" s="14"/>
      <c r="C26" s="14"/>
      <c r="D26" s="14"/>
      <c r="E26" s="14"/>
      <c r="F26" s="14"/>
      <c r="G26" s="14"/>
      <c r="H26" s="14"/>
      <c r="I26" s="14"/>
    </row>
    <row r="27" spans="1:9" x14ac:dyDescent="0.2">
      <c r="A27" s="1" t="s">
        <v>7</v>
      </c>
      <c r="B27" s="15" t="s">
        <v>8</v>
      </c>
      <c r="C27" s="40">
        <f t="shared" ref="C27:I32" si="1">IF(D9="","",D9-C9)</f>
        <v>10</v>
      </c>
      <c r="D27" s="41">
        <f t="shared" si="1"/>
        <v>11</v>
      </c>
      <c r="E27" s="41">
        <f t="shared" si="1"/>
        <v>13</v>
      </c>
      <c r="F27" s="41">
        <f t="shared" si="1"/>
        <v>14</v>
      </c>
      <c r="G27" s="41" t="str">
        <f t="shared" si="1"/>
        <v/>
      </c>
      <c r="H27" s="41" t="str">
        <f t="shared" si="1"/>
        <v/>
      </c>
      <c r="I27" s="42" t="str">
        <f t="shared" si="1"/>
        <v/>
      </c>
    </row>
    <row r="28" spans="1:9" x14ac:dyDescent="0.2">
      <c r="A28" s="2" t="s">
        <v>9</v>
      </c>
      <c r="B28" s="16" t="s">
        <v>10</v>
      </c>
      <c r="C28" s="43">
        <f t="shared" si="1"/>
        <v>0</v>
      </c>
      <c r="D28" s="44">
        <f t="shared" si="1"/>
        <v>0</v>
      </c>
      <c r="E28" s="44">
        <f t="shared" si="1"/>
        <v>0</v>
      </c>
      <c r="F28" s="44">
        <f t="shared" si="1"/>
        <v>0</v>
      </c>
      <c r="G28" s="44" t="str">
        <f t="shared" si="1"/>
        <v/>
      </c>
      <c r="H28" s="44" t="str">
        <f t="shared" si="1"/>
        <v/>
      </c>
      <c r="I28" s="45" t="str">
        <f t="shared" si="1"/>
        <v/>
      </c>
    </row>
    <row r="29" spans="1:9" x14ac:dyDescent="0.2">
      <c r="A29" s="2" t="s">
        <v>11</v>
      </c>
      <c r="B29" s="16" t="s">
        <v>12</v>
      </c>
      <c r="C29" s="43">
        <f t="shared" si="1"/>
        <v>1</v>
      </c>
      <c r="D29" s="44">
        <f t="shared" si="1"/>
        <v>0</v>
      </c>
      <c r="E29" s="44">
        <f t="shared" si="1"/>
        <v>0</v>
      </c>
      <c r="F29" s="44">
        <f t="shared" si="1"/>
        <v>0</v>
      </c>
      <c r="G29" s="44" t="str">
        <f t="shared" si="1"/>
        <v/>
      </c>
      <c r="H29" s="44" t="str">
        <f t="shared" si="1"/>
        <v/>
      </c>
      <c r="I29" s="45" t="str">
        <f t="shared" si="1"/>
        <v/>
      </c>
    </row>
    <row r="30" spans="1:9" x14ac:dyDescent="0.2">
      <c r="A30" s="2" t="s">
        <v>13</v>
      </c>
      <c r="B30" s="16" t="s">
        <v>14</v>
      </c>
      <c r="C30" s="43">
        <f t="shared" si="1"/>
        <v>1</v>
      </c>
      <c r="D30" s="44">
        <f t="shared" si="1"/>
        <v>4</v>
      </c>
      <c r="E30" s="44">
        <f t="shared" si="1"/>
        <v>3</v>
      </c>
      <c r="F30" s="44">
        <f t="shared" si="1"/>
        <v>3</v>
      </c>
      <c r="G30" s="44" t="str">
        <f t="shared" si="1"/>
        <v/>
      </c>
      <c r="H30" s="44" t="str">
        <f t="shared" si="1"/>
        <v/>
      </c>
      <c r="I30" s="45" t="str">
        <f t="shared" si="1"/>
        <v/>
      </c>
    </row>
    <row r="31" spans="1:9" x14ac:dyDescent="0.2">
      <c r="A31" s="2" t="s">
        <v>15</v>
      </c>
      <c r="B31" s="16" t="s">
        <v>16</v>
      </c>
      <c r="C31" s="43">
        <f t="shared" si="1"/>
        <v>0</v>
      </c>
      <c r="D31" s="44">
        <f t="shared" si="1"/>
        <v>0</v>
      </c>
      <c r="E31" s="44">
        <f t="shared" si="1"/>
        <v>0</v>
      </c>
      <c r="F31" s="44">
        <f t="shared" si="1"/>
        <v>0</v>
      </c>
      <c r="G31" s="44" t="str">
        <f t="shared" si="1"/>
        <v/>
      </c>
      <c r="H31" s="44" t="str">
        <f t="shared" si="1"/>
        <v/>
      </c>
      <c r="I31" s="45" t="str">
        <f t="shared" si="1"/>
        <v/>
      </c>
    </row>
    <row r="32" spans="1:9" x14ac:dyDescent="0.2">
      <c r="A32" s="2" t="s">
        <v>17</v>
      </c>
      <c r="B32" s="16" t="s">
        <v>18</v>
      </c>
      <c r="C32" s="43">
        <f t="shared" si="1"/>
        <v>28</v>
      </c>
      <c r="D32" s="44">
        <f t="shared" si="1"/>
        <v>33</v>
      </c>
      <c r="E32" s="44">
        <f t="shared" si="1"/>
        <v>38</v>
      </c>
      <c r="F32" s="44">
        <f t="shared" si="1"/>
        <v>38</v>
      </c>
      <c r="G32" s="44" t="str">
        <f t="shared" si="1"/>
        <v/>
      </c>
      <c r="H32" s="44" t="str">
        <f t="shared" si="1"/>
        <v/>
      </c>
      <c r="I32" s="45" t="str">
        <f t="shared" si="1"/>
        <v/>
      </c>
    </row>
    <row r="33" spans="1:13" x14ac:dyDescent="0.2">
      <c r="A33" s="2"/>
      <c r="B33" s="16" t="s">
        <v>33</v>
      </c>
      <c r="C33" s="43">
        <f>IF(D23="","",D23-C23)</f>
        <v>30</v>
      </c>
      <c r="D33" s="44">
        <f t="shared" ref="D33:I33" si="2">IF(E23="","",E23-D23)</f>
        <v>0</v>
      </c>
      <c r="E33" s="44">
        <f>IF(F23="","",F23-E23)</f>
        <v>0</v>
      </c>
      <c r="F33" s="44">
        <f t="shared" si="2"/>
        <v>27</v>
      </c>
      <c r="G33" s="44" t="str">
        <f t="shared" si="2"/>
        <v/>
      </c>
      <c r="H33" s="44" t="str">
        <f t="shared" si="2"/>
        <v/>
      </c>
      <c r="I33" s="45" t="str">
        <f t="shared" si="2"/>
        <v/>
      </c>
    </row>
    <row r="34" spans="1:13" x14ac:dyDescent="0.2">
      <c r="A34" s="2"/>
      <c r="B34" s="16" t="s">
        <v>34</v>
      </c>
      <c r="C34" s="43">
        <f>IF(D24="","",D24-C24)</f>
        <v>10</v>
      </c>
      <c r="D34" s="44">
        <f t="shared" ref="D34:I34" si="3">IF(E24="","",E24-D24)</f>
        <v>0</v>
      </c>
      <c r="E34" s="44">
        <f>IF(F24="","",F24-E24)</f>
        <v>0</v>
      </c>
      <c r="F34" s="44">
        <f t="shared" si="3"/>
        <v>9</v>
      </c>
      <c r="G34" s="44" t="str">
        <f t="shared" si="3"/>
        <v/>
      </c>
      <c r="H34" s="44" t="str">
        <f t="shared" si="3"/>
        <v/>
      </c>
      <c r="I34" s="45" t="str">
        <f t="shared" si="3"/>
        <v/>
      </c>
    </row>
    <row r="35" spans="1:13" x14ac:dyDescent="0.2">
      <c r="A35" s="2" t="s">
        <v>19</v>
      </c>
      <c r="B35" s="16" t="s">
        <v>20</v>
      </c>
      <c r="C35" s="43">
        <f t="shared" ref="C35:I40" si="4">IF(D15="","",D15-C15)</f>
        <v>70</v>
      </c>
      <c r="D35" s="44">
        <f t="shared" si="4"/>
        <v>82</v>
      </c>
      <c r="E35" s="44">
        <f t="shared" si="4"/>
        <v>84</v>
      </c>
      <c r="F35" s="44">
        <f t="shared" si="4"/>
        <v>91</v>
      </c>
      <c r="G35" s="44" t="str">
        <f t="shared" si="4"/>
        <v/>
      </c>
      <c r="H35" s="44" t="str">
        <f t="shared" si="4"/>
        <v/>
      </c>
      <c r="I35" s="45" t="str">
        <f t="shared" si="4"/>
        <v/>
      </c>
    </row>
    <row r="36" spans="1:13" x14ac:dyDescent="0.2">
      <c r="A36" s="2" t="s">
        <v>21</v>
      </c>
      <c r="B36" s="16" t="s">
        <v>22</v>
      </c>
      <c r="C36" s="43">
        <f t="shared" si="4"/>
        <v>71</v>
      </c>
      <c r="D36" s="44">
        <f t="shared" si="4"/>
        <v>82</v>
      </c>
      <c r="E36" s="44">
        <f t="shared" si="4"/>
        <v>84</v>
      </c>
      <c r="F36" s="44">
        <f t="shared" si="4"/>
        <v>90</v>
      </c>
      <c r="G36" s="44" t="str">
        <f t="shared" si="4"/>
        <v/>
      </c>
      <c r="H36" s="44" t="str">
        <f t="shared" si="4"/>
        <v/>
      </c>
      <c r="I36" s="45" t="str">
        <f t="shared" si="4"/>
        <v/>
      </c>
    </row>
    <row r="37" spans="1:13" x14ac:dyDescent="0.2">
      <c r="A37" s="2" t="s">
        <v>23</v>
      </c>
      <c r="B37" s="16" t="s">
        <v>24</v>
      </c>
      <c r="C37" s="43">
        <f t="shared" si="4"/>
        <v>43</v>
      </c>
      <c r="D37" s="44">
        <f t="shared" si="4"/>
        <v>46</v>
      </c>
      <c r="E37" s="44">
        <f t="shared" si="4"/>
        <v>48</v>
      </c>
      <c r="F37" s="44">
        <f t="shared" si="4"/>
        <v>48</v>
      </c>
      <c r="G37" s="44" t="str">
        <f t="shared" si="4"/>
        <v/>
      </c>
      <c r="H37" s="44" t="str">
        <f t="shared" si="4"/>
        <v/>
      </c>
      <c r="I37" s="45" t="str">
        <f t="shared" si="4"/>
        <v/>
      </c>
    </row>
    <row r="38" spans="1:13" x14ac:dyDescent="0.2">
      <c r="A38" s="2" t="s">
        <v>25</v>
      </c>
      <c r="B38" s="16" t="s">
        <v>26</v>
      </c>
      <c r="C38" s="43">
        <f t="shared" si="4"/>
        <v>116</v>
      </c>
      <c r="D38" s="44">
        <f t="shared" si="4"/>
        <v>119</v>
      </c>
      <c r="E38" s="44">
        <f t="shared" si="4"/>
        <v>126</v>
      </c>
      <c r="F38" s="44">
        <f t="shared" si="4"/>
        <v>150</v>
      </c>
      <c r="G38" s="44" t="str">
        <f t="shared" si="4"/>
        <v/>
      </c>
      <c r="H38" s="44" t="str">
        <f t="shared" si="4"/>
        <v/>
      </c>
      <c r="I38" s="45" t="str">
        <f t="shared" si="4"/>
        <v/>
      </c>
    </row>
    <row r="39" spans="1:13" x14ac:dyDescent="0.2">
      <c r="A39" s="2" t="s">
        <v>27</v>
      </c>
      <c r="B39" s="16" t="s">
        <v>28</v>
      </c>
      <c r="C39" s="43">
        <f t="shared" si="4"/>
        <v>51</v>
      </c>
      <c r="D39" s="44">
        <f t="shared" si="4"/>
        <v>50</v>
      </c>
      <c r="E39" s="44">
        <f t="shared" si="4"/>
        <v>56</v>
      </c>
      <c r="F39" s="44">
        <f t="shared" si="4"/>
        <v>71</v>
      </c>
      <c r="G39" s="44" t="str">
        <f t="shared" si="4"/>
        <v/>
      </c>
      <c r="H39" s="44" t="str">
        <f t="shared" si="4"/>
        <v/>
      </c>
      <c r="I39" s="45" t="str">
        <f t="shared" si="4"/>
        <v/>
      </c>
    </row>
    <row r="40" spans="1:13" x14ac:dyDescent="0.2">
      <c r="A40" s="2" t="s">
        <v>29</v>
      </c>
      <c r="B40" s="16" t="s">
        <v>28</v>
      </c>
      <c r="C40" s="43">
        <f t="shared" si="4"/>
        <v>55</v>
      </c>
      <c r="D40" s="44">
        <f t="shared" si="4"/>
        <v>60</v>
      </c>
      <c r="E40" s="44">
        <f t="shared" si="4"/>
        <v>59</v>
      </c>
      <c r="F40" s="44">
        <f t="shared" si="4"/>
        <v>67</v>
      </c>
      <c r="G40" s="44" t="str">
        <f t="shared" si="4"/>
        <v/>
      </c>
      <c r="H40" s="44" t="str">
        <f t="shared" si="4"/>
        <v/>
      </c>
      <c r="I40" s="45" t="str">
        <f t="shared" si="4"/>
        <v/>
      </c>
      <c r="K40" s="17"/>
    </row>
    <row r="41" spans="1:13" x14ac:dyDescent="0.2">
      <c r="A41" s="176" t="s">
        <v>36</v>
      </c>
      <c r="B41" s="177"/>
      <c r="C41" s="46">
        <f t="shared" ref="C41:I41" si="5">IF(D21="","",(C38-(C39+C40)))</f>
        <v>10</v>
      </c>
      <c r="D41" s="47">
        <f t="shared" si="5"/>
        <v>9</v>
      </c>
      <c r="E41" s="47">
        <f t="shared" si="5"/>
        <v>11</v>
      </c>
      <c r="F41" s="47">
        <f t="shared" si="5"/>
        <v>12</v>
      </c>
      <c r="G41" s="47" t="str">
        <f t="shared" si="5"/>
        <v/>
      </c>
      <c r="H41" s="47" t="str">
        <f t="shared" si="5"/>
        <v/>
      </c>
      <c r="I41" s="48" t="str">
        <f t="shared" si="5"/>
        <v/>
      </c>
    </row>
    <row r="42" spans="1:13" x14ac:dyDescent="0.2">
      <c r="A42" s="2" t="s">
        <v>30</v>
      </c>
      <c r="B42" s="16" t="s">
        <v>31</v>
      </c>
      <c r="C42" s="43">
        <f t="shared" ref="C42:I43" si="6">IF(D21="","",D21-C21)</f>
        <v>26</v>
      </c>
      <c r="D42" s="44">
        <f t="shared" si="6"/>
        <v>14</v>
      </c>
      <c r="E42" s="44">
        <f t="shared" si="6"/>
        <v>0</v>
      </c>
      <c r="F42" s="44" t="e">
        <f t="shared" si="6"/>
        <v>#VALUE!</v>
      </c>
      <c r="G42" s="44" t="str">
        <f t="shared" si="6"/>
        <v/>
      </c>
      <c r="H42" s="44" t="str">
        <f t="shared" si="6"/>
        <v/>
      </c>
      <c r="I42" s="45" t="str">
        <f t="shared" si="6"/>
        <v/>
      </c>
      <c r="K42" s="17"/>
      <c r="L42" s="17"/>
      <c r="M42" s="17"/>
    </row>
    <row r="43" spans="1:13" x14ac:dyDescent="0.2">
      <c r="A43" s="2" t="s">
        <v>30</v>
      </c>
      <c r="B43" s="16" t="s">
        <v>32</v>
      </c>
      <c r="C43" s="43">
        <f t="shared" si="6"/>
        <v>15</v>
      </c>
      <c r="D43" s="44">
        <f t="shared" si="6"/>
        <v>33</v>
      </c>
      <c r="E43" s="44">
        <f t="shared" si="6"/>
        <v>34</v>
      </c>
      <c r="F43" s="44">
        <f t="shared" si="6"/>
        <v>28</v>
      </c>
      <c r="G43" s="44" t="str">
        <f t="shared" si="6"/>
        <v/>
      </c>
      <c r="H43" s="44" t="str">
        <f t="shared" si="6"/>
        <v/>
      </c>
      <c r="I43" s="45" t="str">
        <f t="shared" si="6"/>
        <v/>
      </c>
      <c r="K43" s="17"/>
    </row>
    <row r="44" spans="1:13" x14ac:dyDescent="0.2">
      <c r="A44" s="2" t="s">
        <v>35</v>
      </c>
      <c r="B44" s="16"/>
      <c r="C44" s="43" t="str">
        <f t="shared" ref="C44:H44" si="7">IF(D25="","",D25-C25)</f>
        <v/>
      </c>
      <c r="D44" s="44" t="str">
        <f>IF(E25="","",E25-D25)</f>
        <v/>
      </c>
      <c r="E44" s="44" t="str">
        <f t="shared" si="7"/>
        <v/>
      </c>
      <c r="F44" s="44" t="str">
        <f t="shared" si="7"/>
        <v/>
      </c>
      <c r="G44" s="44" t="str">
        <f t="shared" si="7"/>
        <v/>
      </c>
      <c r="H44" s="44" t="str">
        <f t="shared" si="7"/>
        <v/>
      </c>
      <c r="I44" s="45"/>
      <c r="K44" s="145"/>
      <c r="L44" s="145"/>
      <c r="M44" s="145"/>
    </row>
    <row r="45" spans="1:13" ht="12" thickBot="1" x14ac:dyDescent="0.25">
      <c r="A45" s="178" t="s">
        <v>37</v>
      </c>
      <c r="B45" s="179"/>
      <c r="C45" s="49">
        <f t="shared" ref="C45:I45" si="8">IF(C27="","",C37+C38+C27)</f>
        <v>169</v>
      </c>
      <c r="D45" s="50">
        <f t="shared" si="8"/>
        <v>176</v>
      </c>
      <c r="E45" s="50">
        <f t="shared" si="8"/>
        <v>187</v>
      </c>
      <c r="F45" s="50">
        <f t="shared" si="8"/>
        <v>212</v>
      </c>
      <c r="G45" s="50" t="str">
        <f t="shared" si="8"/>
        <v/>
      </c>
      <c r="H45" s="50" t="str">
        <f t="shared" si="8"/>
        <v/>
      </c>
      <c r="I45" s="51" t="str">
        <f t="shared" si="8"/>
        <v/>
      </c>
      <c r="K45" s="146"/>
      <c r="L45" s="146"/>
      <c r="M45" s="146"/>
    </row>
    <row r="46" spans="1:13" x14ac:dyDescent="0.2">
      <c r="K46" s="146"/>
      <c r="L46" s="146"/>
      <c r="M46" s="146"/>
    </row>
    <row r="47" spans="1:13" ht="12.75" x14ac:dyDescent="0.2">
      <c r="C47" s="8" t="s">
        <v>38</v>
      </c>
      <c r="K47" s="146"/>
      <c r="L47" s="146"/>
      <c r="M47" s="146"/>
    </row>
    <row r="48" spans="1:13" ht="12" thickBot="1" x14ac:dyDescent="0.25">
      <c r="K48" s="146"/>
      <c r="L48" s="146"/>
      <c r="M48" s="146"/>
    </row>
    <row r="49" spans="1:13" ht="12" thickBot="1" x14ac:dyDescent="0.25">
      <c r="B49" s="97" t="s">
        <v>39</v>
      </c>
      <c r="C49" s="32"/>
      <c r="D49" s="33"/>
      <c r="E49" s="33">
        <f>E5</f>
        <v>44566</v>
      </c>
      <c r="F49" s="33">
        <f>F5</f>
        <v>44567</v>
      </c>
      <c r="G49" s="33">
        <f>G5</f>
        <v>44568</v>
      </c>
      <c r="H49" s="33">
        <f>H5</f>
        <v>44569</v>
      </c>
      <c r="I49" s="34">
        <f>I5</f>
        <v>44570</v>
      </c>
      <c r="K49" s="146"/>
      <c r="L49" s="146"/>
      <c r="M49" s="146"/>
    </row>
    <row r="50" spans="1:13" ht="12" thickBot="1" x14ac:dyDescent="0.25">
      <c r="C50" s="18"/>
      <c r="D50" s="18"/>
      <c r="E50" s="18"/>
      <c r="F50" s="18"/>
      <c r="G50" s="18"/>
      <c r="H50" s="18"/>
      <c r="I50" s="18"/>
      <c r="K50" s="146"/>
      <c r="L50" s="146"/>
      <c r="M50" s="146"/>
    </row>
    <row r="51" spans="1:13" x14ac:dyDescent="0.2">
      <c r="A51" s="1" t="s">
        <v>9</v>
      </c>
      <c r="B51" s="15" t="s">
        <v>10</v>
      </c>
      <c r="C51" s="19">
        <f t="shared" ref="C51:I51" si="9">IF(C27="","",C28/(C$37+C$28+C$29+C$31+C$35+C$32+C$30+C$41))</f>
        <v>0</v>
      </c>
      <c r="D51" s="20">
        <f t="shared" si="9"/>
        <v>0</v>
      </c>
      <c r="E51" s="20">
        <f t="shared" si="9"/>
        <v>0</v>
      </c>
      <c r="F51" s="20">
        <f t="shared" si="9"/>
        <v>0</v>
      </c>
      <c r="G51" s="20" t="str">
        <f t="shared" si="9"/>
        <v/>
      </c>
      <c r="H51" s="20" t="str">
        <f t="shared" si="9"/>
        <v/>
      </c>
      <c r="I51" s="21" t="str">
        <f t="shared" si="9"/>
        <v/>
      </c>
      <c r="J51" s="17"/>
      <c r="K51" s="147"/>
      <c r="L51" s="146"/>
      <c r="M51" s="146"/>
    </row>
    <row r="52" spans="1:13" x14ac:dyDescent="0.2">
      <c r="A52" s="2" t="s">
        <v>13</v>
      </c>
      <c r="B52" s="16" t="s">
        <v>14</v>
      </c>
      <c r="C52" s="23">
        <f t="shared" ref="C52:I52" si="10">IF(C28="","",C30/(C$37+C$28+C$29+C$31+C$35+C$32+C$30+C$41))</f>
        <v>6.5359477124183009E-3</v>
      </c>
      <c r="D52" s="24">
        <f t="shared" si="10"/>
        <v>2.2988505747126436E-2</v>
      </c>
      <c r="E52" s="24">
        <f t="shared" si="10"/>
        <v>1.6304347826086956E-2</v>
      </c>
      <c r="F52" s="24">
        <f t="shared" si="10"/>
        <v>1.5625E-2</v>
      </c>
      <c r="G52" s="24" t="str">
        <f t="shared" si="10"/>
        <v/>
      </c>
      <c r="H52" s="24" t="str">
        <f t="shared" si="10"/>
        <v/>
      </c>
      <c r="I52" s="25" t="str">
        <f t="shared" si="10"/>
        <v/>
      </c>
      <c r="K52" s="147"/>
      <c r="L52" s="146"/>
      <c r="M52" s="146"/>
    </row>
    <row r="53" spans="1:13" x14ac:dyDescent="0.2">
      <c r="A53" s="2" t="s">
        <v>17</v>
      </c>
      <c r="B53" s="16" t="s">
        <v>18</v>
      </c>
      <c r="C53" s="23">
        <f t="shared" ref="C53:I53" si="11">IF(C29="","",C32/(C$37+C$28+C$29+C$31+C$35+C$32+C$30+C$41))</f>
        <v>0.18300653594771241</v>
      </c>
      <c r="D53" s="24">
        <f t="shared" si="11"/>
        <v>0.18965517241379309</v>
      </c>
      <c r="E53" s="24">
        <f t="shared" si="11"/>
        <v>0.20652173913043478</v>
      </c>
      <c r="F53" s="24">
        <f t="shared" si="11"/>
        <v>0.19791666666666666</v>
      </c>
      <c r="G53" s="24" t="str">
        <f t="shared" si="11"/>
        <v/>
      </c>
      <c r="H53" s="24" t="str">
        <f t="shared" si="11"/>
        <v/>
      </c>
      <c r="I53" s="25" t="str">
        <f t="shared" si="11"/>
        <v/>
      </c>
      <c r="K53" s="22"/>
    </row>
    <row r="54" spans="1:13" x14ac:dyDescent="0.2">
      <c r="A54" s="2" t="s">
        <v>19</v>
      </c>
      <c r="B54" s="16" t="s">
        <v>20</v>
      </c>
      <c r="C54" s="23">
        <f t="shared" ref="C54:I54" si="12">IF(C30="","",C35/(C$37+C$28+C$29+C$31+C$35+C$32+C$30+C$41))</f>
        <v>0.45751633986928103</v>
      </c>
      <c r="D54" s="24">
        <f t="shared" si="12"/>
        <v>0.47126436781609193</v>
      </c>
      <c r="E54" s="24">
        <f t="shared" si="12"/>
        <v>0.45652173913043476</v>
      </c>
      <c r="F54" s="24">
        <f t="shared" si="12"/>
        <v>0.47395833333333331</v>
      </c>
      <c r="G54" s="24" t="str">
        <f t="shared" si="12"/>
        <v/>
      </c>
      <c r="H54" s="24" t="str">
        <f t="shared" si="12"/>
        <v/>
      </c>
      <c r="I54" s="25" t="str">
        <f t="shared" si="12"/>
        <v/>
      </c>
      <c r="K54" s="22"/>
    </row>
    <row r="55" spans="1:13" x14ac:dyDescent="0.2">
      <c r="A55" s="2" t="s">
        <v>23</v>
      </c>
      <c r="B55" s="16" t="s">
        <v>24</v>
      </c>
      <c r="C55" s="23">
        <f t="shared" ref="C55:I55" si="13">IF(C31="","",C37/(C$37+C$28+C$29+C$31+C$35+C$32+C$30+C$41))</f>
        <v>0.28104575163398693</v>
      </c>
      <c r="D55" s="24">
        <f t="shared" si="13"/>
        <v>0.26436781609195403</v>
      </c>
      <c r="E55" s="24">
        <f t="shared" si="13"/>
        <v>0.2608695652173913</v>
      </c>
      <c r="F55" s="24">
        <f t="shared" si="13"/>
        <v>0.25</v>
      </c>
      <c r="G55" s="24" t="str">
        <f t="shared" si="13"/>
        <v/>
      </c>
      <c r="H55" s="24" t="str">
        <f t="shared" si="13"/>
        <v/>
      </c>
      <c r="I55" s="25" t="str">
        <f t="shared" si="13"/>
        <v/>
      </c>
      <c r="K55" s="22"/>
    </row>
    <row r="56" spans="1:13" ht="12" thickBot="1" x14ac:dyDescent="0.25">
      <c r="A56" s="26" t="s">
        <v>40</v>
      </c>
      <c r="B56" s="27"/>
      <c r="C56" s="28">
        <f t="shared" ref="C56:I56" si="14">IF(C32="","",C41/(C$37+C$28+C$29+C$31+C$35+C$32+C$30+C$41))</f>
        <v>6.535947712418301E-2</v>
      </c>
      <c r="D56" s="29">
        <f t="shared" si="14"/>
        <v>5.1724137931034482E-2</v>
      </c>
      <c r="E56" s="29">
        <f t="shared" si="14"/>
        <v>5.9782608695652176E-2</v>
      </c>
      <c r="F56" s="29">
        <f t="shared" si="14"/>
        <v>6.25E-2</v>
      </c>
      <c r="G56" s="29" t="str">
        <f t="shared" si="14"/>
        <v/>
      </c>
      <c r="H56" s="29" t="str">
        <f t="shared" si="14"/>
        <v/>
      </c>
      <c r="I56" s="30" t="str">
        <f t="shared" si="14"/>
        <v/>
      </c>
      <c r="K56" s="22"/>
    </row>
    <row r="57" spans="1:13" x14ac:dyDescent="0.2">
      <c r="D57" s="22"/>
      <c r="E57" s="22"/>
    </row>
    <row r="58" spans="1:13" x14ac:dyDescent="0.2">
      <c r="D58" s="22"/>
      <c r="E58" s="22"/>
    </row>
    <row r="59" spans="1:13" x14ac:dyDescent="0.2">
      <c r="D59" s="22"/>
    </row>
  </sheetData>
  <dataConsolidate/>
  <mergeCells count="2">
    <mergeCell ref="A41:B41"/>
    <mergeCell ref="A45:B45"/>
  </mergeCells>
  <conditionalFormatting sqref="I44 C27:I43">
    <cfRule type="cellIs" dxfId="26" priority="1" operator="lessThan">
      <formula>0</formula>
    </cfRule>
    <cfRule type="cellIs" dxfId="25" priority="2" operator="lessThan">
      <formula>0</formula>
    </cfRule>
    <cfRule type="cellIs" dxfId="24" priority="3" operator="lessThan">
      <formula>0</formula>
    </cfRule>
  </conditionalFormatting>
  <conditionalFormatting sqref="I45 C44:H45">
    <cfRule type="cellIs" dxfId="23" priority="4" operator="lessThan">
      <formula>0</formula>
    </cfRule>
    <cfRule type="cellIs" dxfId="22" priority="5" operator="lessThan">
      <formula>0</formula>
    </cfRule>
    <cfRule type="cellIs" dxfId="21" priority="6" operator="lessThan">
      <formula>0</formula>
    </cfRule>
  </conditionalFormatting>
  <pageMargins left="0.7" right="0.7" top="0.75" bottom="0.75" header="0.3" footer="0.3"/>
  <pageSetup paperSize="9" scale="96" orientation="portrait" horizontalDpi="300" verticalDpi="3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'xlFile://Root/CurrentDir/[Eau semaine 14.xlsx]Feuil2'!#REF!</xm:f>
          </x14:formula1>
          <xm:sqref>D8:J8</xm:sqref>
        </x14:dataValidation>
        <x14:dataValidation type="list" allowBlank="1" showInputMessage="1" showErrorMessage="1">
          <x14:formula1>
            <xm:f>Feuil3!$B$3:$B$25</xm:f>
          </x14:formula1>
          <xm:sqref>C6:I6</xm:sqref>
        </x14:dataValidation>
        <x14:dataValidation type="list" allowBlank="1" showInputMessage="1" showErrorMessage="1">
          <x14:formula1>
            <xm:f>Feuil3!$C$3:$C$13</xm:f>
          </x14:formula1>
          <xm:sqref>C7:I7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41"/>
  <sheetViews>
    <sheetView showGridLines="0" workbookViewId="0">
      <pane xSplit="2" topLeftCell="C1" activePane="topRight" state="frozen"/>
      <selection activeCell="A6" sqref="A6"/>
      <selection pane="topRight" activeCell="G36" sqref="G36"/>
    </sheetView>
  </sheetViews>
  <sheetFormatPr baseColWidth="10" defaultColWidth="9.140625" defaultRowHeight="11.25" x14ac:dyDescent="0.2"/>
  <cols>
    <col min="1" max="1" width="11.42578125" style="7" customWidth="1"/>
    <col min="2" max="2" width="17.28515625" style="7" customWidth="1"/>
    <col min="3" max="9" width="8.7109375" style="7" customWidth="1"/>
    <col min="10" max="16384" width="9.140625" style="7"/>
  </cols>
  <sheetData>
    <row r="2" spans="1:9" ht="22.5" customHeight="1" x14ac:dyDescent="0.2"/>
    <row r="3" spans="1:9" ht="12.75" x14ac:dyDescent="0.2">
      <c r="C3" s="8" t="s">
        <v>41</v>
      </c>
      <c r="I3" s="7" t="str">
        <f>Eau!I3</f>
        <v>semaine1</v>
      </c>
    </row>
    <row r="4" spans="1:9" ht="12" thickBot="1" x14ac:dyDescent="0.25"/>
    <row r="5" spans="1:9" ht="12" thickBot="1" x14ac:dyDescent="0.25">
      <c r="B5" s="31" t="s">
        <v>1</v>
      </c>
      <c r="C5" s="32">
        <f>Eau!C5</f>
        <v>44564</v>
      </c>
      <c r="D5" s="33">
        <f>Eau!D5</f>
        <v>44565</v>
      </c>
      <c r="E5" s="33">
        <f>Eau!E5</f>
        <v>44566</v>
      </c>
      <c r="F5" s="33">
        <f>Eau!F5</f>
        <v>44567</v>
      </c>
      <c r="G5" s="33">
        <f>Eau!G5</f>
        <v>44568</v>
      </c>
      <c r="H5" s="33">
        <f>Eau!H5</f>
        <v>44569</v>
      </c>
      <c r="I5" s="34">
        <f>Eau!I5</f>
        <v>44570</v>
      </c>
    </row>
    <row r="6" spans="1:9" x14ac:dyDescent="0.2">
      <c r="B6" s="35" t="s">
        <v>2</v>
      </c>
      <c r="C6" s="105" t="s">
        <v>96</v>
      </c>
      <c r="D6" s="106" t="s">
        <v>96</v>
      </c>
      <c r="E6" s="106" t="s">
        <v>94</v>
      </c>
      <c r="F6" s="106" t="s">
        <v>94</v>
      </c>
      <c r="G6" s="106" t="s">
        <v>95</v>
      </c>
      <c r="H6" s="106"/>
      <c r="I6" s="107"/>
    </row>
    <row r="7" spans="1:9" ht="12" thickBot="1" x14ac:dyDescent="0.25">
      <c r="B7" s="36" t="s">
        <v>5</v>
      </c>
      <c r="C7" s="69" t="s">
        <v>6</v>
      </c>
      <c r="D7" s="98" t="s">
        <v>6</v>
      </c>
      <c r="E7" s="98" t="s">
        <v>6</v>
      </c>
      <c r="F7" s="98" t="s">
        <v>6</v>
      </c>
      <c r="G7" s="98" t="s">
        <v>6</v>
      </c>
      <c r="H7" s="98"/>
      <c r="I7" s="99"/>
    </row>
    <row r="8" spans="1:9" x14ac:dyDescent="0.2">
      <c r="A8" s="9"/>
      <c r="B8" s="9"/>
      <c r="C8" s="169"/>
      <c r="D8" s="169"/>
      <c r="E8" s="169"/>
      <c r="F8" s="169"/>
      <c r="G8" s="169"/>
      <c r="H8" s="169"/>
      <c r="I8" s="169"/>
    </row>
    <row r="9" spans="1:9" x14ac:dyDescent="0.2">
      <c r="A9" s="180" t="s">
        <v>42</v>
      </c>
      <c r="B9" s="181"/>
      <c r="C9" s="160">
        <v>11.7</v>
      </c>
      <c r="D9" s="52">
        <v>11.4</v>
      </c>
      <c r="E9" s="52">
        <v>11.3</v>
      </c>
      <c r="F9" s="52">
        <v>11.2</v>
      </c>
      <c r="G9" s="52">
        <v>11.4</v>
      </c>
      <c r="H9" s="52"/>
      <c r="I9" s="53"/>
    </row>
    <row r="10" spans="1:9" x14ac:dyDescent="0.2">
      <c r="A10" s="184" t="s">
        <v>43</v>
      </c>
      <c r="B10" s="185"/>
      <c r="C10" s="161">
        <v>1.6</v>
      </c>
      <c r="D10" s="149">
        <v>1.7</v>
      </c>
      <c r="E10" s="149">
        <v>1.6</v>
      </c>
      <c r="F10" s="149">
        <v>1.5</v>
      </c>
      <c r="G10" s="149">
        <v>1.6</v>
      </c>
      <c r="H10" s="149"/>
      <c r="I10" s="150"/>
    </row>
    <row r="11" spans="1:9" x14ac:dyDescent="0.2">
      <c r="A11" s="163" t="s">
        <v>44</v>
      </c>
      <c r="B11" s="164"/>
      <c r="C11" s="154">
        <v>78</v>
      </c>
      <c r="D11" s="141">
        <v>78</v>
      </c>
      <c r="E11" s="141">
        <v>76</v>
      </c>
      <c r="F11" s="141">
        <v>69</v>
      </c>
      <c r="G11" s="141">
        <v>76</v>
      </c>
      <c r="H11" s="141"/>
      <c r="I11" s="143"/>
    </row>
    <row r="12" spans="1:9" x14ac:dyDescent="0.2">
      <c r="A12" s="163" t="s">
        <v>45</v>
      </c>
      <c r="B12" s="164"/>
      <c r="C12" s="161">
        <v>11.7</v>
      </c>
      <c r="D12" s="149">
        <v>11.4</v>
      </c>
      <c r="E12" s="149">
        <v>11.4</v>
      </c>
      <c r="F12" s="149">
        <v>11.3</v>
      </c>
      <c r="G12" s="149">
        <v>11.6</v>
      </c>
      <c r="H12" s="149"/>
      <c r="I12" s="150"/>
    </row>
    <row r="13" spans="1:9" x14ac:dyDescent="0.2">
      <c r="A13" s="165" t="s">
        <v>46</v>
      </c>
      <c r="B13" s="166"/>
      <c r="C13" s="162">
        <v>11.7</v>
      </c>
      <c r="D13" s="158">
        <v>11.5</v>
      </c>
      <c r="E13" s="158">
        <v>11.6</v>
      </c>
      <c r="F13" s="158">
        <v>11.6</v>
      </c>
      <c r="G13" s="158">
        <v>11.4</v>
      </c>
      <c r="H13" s="158"/>
      <c r="I13" s="159"/>
    </row>
    <row r="14" spans="1:9" x14ac:dyDescent="0.2">
      <c r="A14" s="163" t="s">
        <v>47</v>
      </c>
      <c r="B14" s="164"/>
      <c r="C14" s="172">
        <v>13</v>
      </c>
      <c r="D14" s="173">
        <v>13.6</v>
      </c>
      <c r="E14" s="173">
        <v>13.9</v>
      </c>
      <c r="F14" s="173">
        <v>15.7</v>
      </c>
      <c r="G14" s="173">
        <v>20.3</v>
      </c>
      <c r="H14" s="173"/>
      <c r="I14" s="173"/>
    </row>
    <row r="15" spans="1:9" ht="11.25" customHeight="1" x14ac:dyDescent="0.2">
      <c r="A15" s="196" t="s">
        <v>48</v>
      </c>
      <c r="B15" s="197"/>
      <c r="C15" s="172">
        <v>4.5</v>
      </c>
      <c r="D15" s="173">
        <v>4.4000000000000004</v>
      </c>
      <c r="E15" s="173">
        <v>4.4000000000000004</v>
      </c>
      <c r="F15" s="173">
        <v>4.2</v>
      </c>
      <c r="G15" s="173">
        <v>2.2999999999999998</v>
      </c>
      <c r="H15" s="149"/>
      <c r="I15" s="149"/>
    </row>
    <row r="16" spans="1:9" x14ac:dyDescent="0.2">
      <c r="A16" s="163" t="s">
        <v>49</v>
      </c>
      <c r="B16" s="164"/>
      <c r="C16" s="172">
        <v>20</v>
      </c>
      <c r="D16" s="173">
        <v>41</v>
      </c>
      <c r="E16" s="173">
        <v>57.5</v>
      </c>
      <c r="F16" s="173">
        <v>50</v>
      </c>
      <c r="G16" s="173">
        <v>20.6</v>
      </c>
      <c r="H16" s="173"/>
      <c r="I16" s="173"/>
    </row>
    <row r="17" spans="1:9" ht="11.25" customHeight="1" x14ac:dyDescent="0.2">
      <c r="A17" s="194" t="s">
        <v>50</v>
      </c>
      <c r="B17" s="195"/>
      <c r="C17" s="172">
        <v>6.1</v>
      </c>
      <c r="D17" s="173">
        <v>3.6</v>
      </c>
      <c r="E17" s="173">
        <v>2.7</v>
      </c>
      <c r="F17" s="173">
        <v>3.3</v>
      </c>
      <c r="G17" s="173">
        <v>5.9</v>
      </c>
      <c r="H17" s="149"/>
      <c r="I17" s="149"/>
    </row>
    <row r="18" spans="1:9" x14ac:dyDescent="0.2">
      <c r="C18" s="54"/>
      <c r="D18" s="54"/>
      <c r="E18" s="54"/>
      <c r="F18" s="54"/>
      <c r="G18" s="54"/>
      <c r="H18" s="54"/>
      <c r="I18" s="54"/>
    </row>
    <row r="19" spans="1:9" x14ac:dyDescent="0.2">
      <c r="C19" s="54"/>
      <c r="D19" s="54"/>
      <c r="E19" s="54"/>
      <c r="F19" s="54"/>
      <c r="G19" s="54"/>
      <c r="H19" s="54"/>
      <c r="I19" s="54"/>
    </row>
    <row r="20" spans="1:9" x14ac:dyDescent="0.2">
      <c r="A20" s="180" t="s">
        <v>51</v>
      </c>
      <c r="B20" s="181"/>
      <c r="C20" s="153">
        <v>172</v>
      </c>
      <c r="D20" s="55">
        <v>179</v>
      </c>
      <c r="E20" s="55">
        <v>175</v>
      </c>
      <c r="F20" s="55">
        <v>184</v>
      </c>
      <c r="G20" s="55">
        <v>190</v>
      </c>
      <c r="H20" s="55"/>
      <c r="I20" s="56"/>
    </row>
    <row r="21" spans="1:9" x14ac:dyDescent="0.2">
      <c r="A21" s="184" t="s">
        <v>52</v>
      </c>
      <c r="B21" s="185"/>
      <c r="C21" s="154">
        <v>108</v>
      </c>
      <c r="D21" s="141">
        <v>108</v>
      </c>
      <c r="E21" s="141">
        <v>108</v>
      </c>
      <c r="F21" s="141">
        <v>108</v>
      </c>
      <c r="G21" s="141">
        <v>106</v>
      </c>
      <c r="H21" s="141"/>
      <c r="I21" s="143"/>
    </row>
    <row r="22" spans="1:9" ht="8.25" hidden="1" customHeight="1" x14ac:dyDescent="0.2">
      <c r="A22" s="163"/>
      <c r="B22" s="164"/>
      <c r="C22" s="155"/>
      <c r="D22" s="142"/>
      <c r="E22" s="142"/>
      <c r="F22" s="142"/>
      <c r="G22" s="142"/>
      <c r="H22" s="142"/>
      <c r="I22" s="144"/>
    </row>
    <row r="23" spans="1:9" x14ac:dyDescent="0.2">
      <c r="A23" s="184" t="s">
        <v>53</v>
      </c>
      <c r="B23" s="185"/>
      <c r="C23" s="154">
        <v>114</v>
      </c>
      <c r="D23" s="141">
        <v>115</v>
      </c>
      <c r="E23" s="141">
        <v>116</v>
      </c>
      <c r="F23" s="141">
        <v>117</v>
      </c>
      <c r="G23" s="141">
        <v>107</v>
      </c>
      <c r="H23" s="141"/>
      <c r="I23" s="143"/>
    </row>
    <row r="24" spans="1:9" ht="8.25" hidden="1" customHeight="1" thickBot="1" x14ac:dyDescent="0.25">
      <c r="A24" s="163"/>
      <c r="B24" s="164"/>
      <c r="C24" s="156"/>
      <c r="D24" s="142"/>
      <c r="E24" s="142"/>
      <c r="F24" s="142"/>
      <c r="G24" s="142"/>
      <c r="H24" s="142"/>
      <c r="I24" s="144"/>
    </row>
    <row r="25" spans="1:9" x14ac:dyDescent="0.2">
      <c r="A25" s="188" t="s">
        <v>54</v>
      </c>
      <c r="B25" s="189"/>
      <c r="C25" s="154">
        <v>162</v>
      </c>
      <c r="D25" s="141">
        <v>189</v>
      </c>
      <c r="E25" s="141">
        <v>199</v>
      </c>
      <c r="F25" s="141">
        <v>197</v>
      </c>
      <c r="G25" s="141">
        <v>171</v>
      </c>
      <c r="H25" s="141"/>
      <c r="I25" s="143"/>
    </row>
    <row r="26" spans="1:9" x14ac:dyDescent="0.2">
      <c r="A26" s="188" t="s">
        <v>55</v>
      </c>
      <c r="B26" s="189"/>
      <c r="C26" s="154">
        <v>104</v>
      </c>
      <c r="D26" s="141">
        <v>103</v>
      </c>
      <c r="E26" s="141">
        <v>104</v>
      </c>
      <c r="F26" s="141">
        <v>104</v>
      </c>
      <c r="G26" s="141">
        <v>104</v>
      </c>
      <c r="H26" s="141"/>
      <c r="I26" s="143"/>
    </row>
    <row r="27" spans="1:9" hidden="1" x14ac:dyDescent="0.2">
      <c r="A27" s="167"/>
      <c r="B27" s="168"/>
      <c r="C27" s="155"/>
      <c r="D27" s="142"/>
      <c r="E27" s="142"/>
      <c r="F27" s="142"/>
      <c r="G27" s="142"/>
      <c r="H27" s="142"/>
      <c r="I27" s="144"/>
    </row>
    <row r="28" spans="1:9" x14ac:dyDescent="0.2">
      <c r="A28" s="188" t="s">
        <v>56</v>
      </c>
      <c r="B28" s="189"/>
      <c r="C28" s="154">
        <v>115</v>
      </c>
      <c r="D28" s="141">
        <v>113</v>
      </c>
      <c r="E28" s="141">
        <v>113</v>
      </c>
      <c r="F28" s="141">
        <v>114</v>
      </c>
      <c r="G28" s="141">
        <v>114</v>
      </c>
      <c r="H28" s="141"/>
      <c r="I28" s="143"/>
    </row>
    <row r="29" spans="1:9" hidden="1" x14ac:dyDescent="0.2">
      <c r="A29" s="163"/>
      <c r="B29" s="164"/>
      <c r="C29" s="156"/>
      <c r="D29" s="142"/>
      <c r="E29" s="142"/>
      <c r="F29" s="142"/>
      <c r="G29" s="142"/>
      <c r="H29" s="142"/>
      <c r="I29" s="144"/>
    </row>
    <row r="30" spans="1:9" x14ac:dyDescent="0.2">
      <c r="A30" s="186" t="s">
        <v>57</v>
      </c>
      <c r="B30" s="187"/>
      <c r="C30" s="157">
        <v>76</v>
      </c>
      <c r="D30" s="151">
        <v>96</v>
      </c>
      <c r="E30" s="151">
        <v>98</v>
      </c>
      <c r="F30" s="151">
        <v>101</v>
      </c>
      <c r="G30" s="151">
        <v>93</v>
      </c>
      <c r="H30" s="151"/>
      <c r="I30" s="152"/>
    </row>
    <row r="31" spans="1:9" ht="11.25" customHeight="1" x14ac:dyDescent="0.2">
      <c r="A31" s="190" t="s">
        <v>58</v>
      </c>
      <c r="B31" s="191"/>
      <c r="C31" s="170">
        <v>0.47</v>
      </c>
      <c r="D31" s="171">
        <v>0.44</v>
      </c>
      <c r="E31" s="171">
        <v>0.43</v>
      </c>
      <c r="F31" s="171">
        <v>0.28999999999999998</v>
      </c>
      <c r="G31" s="171">
        <v>0.11</v>
      </c>
      <c r="H31" s="141"/>
      <c r="I31" s="141"/>
    </row>
    <row r="32" spans="1:9" ht="11.25" customHeight="1" x14ac:dyDescent="0.2">
      <c r="A32" s="192" t="s">
        <v>59</v>
      </c>
      <c r="B32" s="193"/>
      <c r="C32" s="174">
        <v>71</v>
      </c>
      <c r="D32" s="175">
        <v>71</v>
      </c>
      <c r="E32" s="175">
        <v>71</v>
      </c>
      <c r="F32" s="175">
        <v>69</v>
      </c>
      <c r="G32" s="175">
        <v>74</v>
      </c>
      <c r="H32" s="141"/>
      <c r="I32" s="141"/>
    </row>
    <row r="33" spans="1:9" x14ac:dyDescent="0.2">
      <c r="C33" s="54"/>
      <c r="D33" s="54"/>
      <c r="E33" s="54"/>
      <c r="F33" s="54"/>
      <c r="G33" s="54"/>
      <c r="H33" s="54"/>
      <c r="I33" s="54"/>
    </row>
    <row r="34" spans="1:9" x14ac:dyDescent="0.2">
      <c r="A34" s="180" t="s">
        <v>60</v>
      </c>
      <c r="B34" s="181"/>
      <c r="C34" s="57">
        <v>299</v>
      </c>
      <c r="D34" s="58">
        <v>298</v>
      </c>
      <c r="E34" s="58">
        <v>296</v>
      </c>
      <c r="F34" s="58">
        <v>292</v>
      </c>
      <c r="G34" s="58">
        <v>292</v>
      </c>
      <c r="H34" s="58"/>
      <c r="I34" s="59"/>
    </row>
    <row r="35" spans="1:9" ht="12" thickBot="1" x14ac:dyDescent="0.25">
      <c r="A35" s="182" t="s">
        <v>61</v>
      </c>
      <c r="B35" s="183"/>
      <c r="C35" s="60">
        <v>299</v>
      </c>
      <c r="D35" s="60">
        <v>300</v>
      </c>
      <c r="E35" s="60">
        <v>292</v>
      </c>
      <c r="F35" s="60">
        <v>290</v>
      </c>
      <c r="G35" s="60">
        <v>292</v>
      </c>
      <c r="H35" s="60"/>
      <c r="I35" s="60"/>
    </row>
    <row r="36" spans="1:9" ht="12" thickBot="1" x14ac:dyDescent="0.25"/>
    <row r="37" spans="1:9" x14ac:dyDescent="0.2">
      <c r="A37" s="61"/>
      <c r="B37" s="62"/>
      <c r="C37" s="62"/>
      <c r="D37" s="62"/>
      <c r="E37" s="62"/>
      <c r="F37" s="62"/>
      <c r="G37" s="62"/>
      <c r="H37" s="62"/>
      <c r="I37" s="63"/>
    </row>
    <row r="38" spans="1:9" x14ac:dyDescent="0.2">
      <c r="A38" s="64" t="s">
        <v>62</v>
      </c>
      <c r="I38" s="65"/>
    </row>
    <row r="39" spans="1:9" x14ac:dyDescent="0.2">
      <c r="A39" s="64" t="s">
        <v>63</v>
      </c>
      <c r="I39" s="65"/>
    </row>
    <row r="40" spans="1:9" x14ac:dyDescent="0.2">
      <c r="A40" s="64" t="s">
        <v>64</v>
      </c>
      <c r="I40" s="65"/>
    </row>
    <row r="41" spans="1:9" ht="12" thickBot="1" x14ac:dyDescent="0.25">
      <c r="A41" s="66"/>
      <c r="B41" s="67"/>
      <c r="C41" s="67"/>
      <c r="D41" s="67"/>
      <c r="E41" s="67"/>
      <c r="F41" s="67"/>
      <c r="G41" s="67"/>
      <c r="H41" s="67"/>
      <c r="I41" s="68"/>
    </row>
  </sheetData>
  <mergeCells count="15">
    <mergeCell ref="A34:B34"/>
    <mergeCell ref="A35:B35"/>
    <mergeCell ref="A9:B9"/>
    <mergeCell ref="A10:B10"/>
    <mergeCell ref="A20:B20"/>
    <mergeCell ref="A21:B21"/>
    <mergeCell ref="A23:B23"/>
    <mergeCell ref="A30:B30"/>
    <mergeCell ref="A25:B25"/>
    <mergeCell ref="A26:B26"/>
    <mergeCell ref="A28:B28"/>
    <mergeCell ref="A31:B31"/>
    <mergeCell ref="A32:B32"/>
    <mergeCell ref="A17:B17"/>
    <mergeCell ref="A15:B15"/>
  </mergeCells>
  <conditionalFormatting sqref="C10:I10">
    <cfRule type="cellIs" dxfId="20" priority="10" operator="lessThan">
      <formula>1</formula>
    </cfRule>
    <cfRule type="cellIs" dxfId="19" priority="11" operator="greaterThan">
      <formula>2</formula>
    </cfRule>
  </conditionalFormatting>
  <conditionalFormatting sqref="C9:I9">
    <cfRule type="cellIs" dxfId="18" priority="8" operator="greaterThan">
      <formula>12</formula>
    </cfRule>
    <cfRule type="cellIs" dxfId="17" priority="9" operator="lessThan">
      <formula>11</formula>
    </cfRule>
  </conditionalFormatting>
  <conditionalFormatting sqref="C23:I23">
    <cfRule type="expression" dxfId="16" priority="5">
      <formula>AND(C24&gt;0.02)</formula>
    </cfRule>
  </conditionalFormatting>
  <conditionalFormatting sqref="C21:I21">
    <cfRule type="expression" dxfId="15" priority="4">
      <formula>AND(C22&gt;0.02)</formula>
    </cfRule>
  </conditionalFormatting>
  <conditionalFormatting sqref="C28:I28">
    <cfRule type="expression" dxfId="14" priority="3">
      <formula>AND(C29&gt;0.02)</formula>
    </cfRule>
  </conditionalFormatting>
  <conditionalFormatting sqref="C26:I26">
    <cfRule type="expression" dxfId="13" priority="2">
      <formula>AND(C27&gt;0.02)</formula>
    </cfRule>
  </conditionalFormatting>
  <conditionalFormatting sqref="C11:I11">
    <cfRule type="cellIs" dxfId="12" priority="1" operator="lessThan">
      <formula>70</formula>
    </cfRule>
  </conditionalFormatting>
  <pageMargins left="0.7" right="0.7" top="0.75" bottom="0.75" header="0.3" footer="0.3"/>
  <pageSetup paperSize="9" scale="9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'xlFile://Root/CurrentDir/[Eau semaine 14.xlsx]Feuil2'!#REF!</xm:f>
          </x14:formula1>
          <xm:sqref>D8:I8</xm:sqref>
        </x14:dataValidation>
        <x14:dataValidation type="list" allowBlank="1" showInputMessage="1" showErrorMessage="1">
          <x14:formula1>
            <xm:f>Feuil3!$B$3:$B$25</xm:f>
          </x14:formula1>
          <xm:sqref>C6:I6</xm:sqref>
        </x14:dataValidation>
        <x14:dataValidation type="list" allowBlank="1" showInputMessage="1" showErrorMessage="1">
          <x14:formula1>
            <xm:f>Feuil3!$C$3:$C$13</xm:f>
          </x14:formula1>
          <xm:sqref>C7:I7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66"/>
  <sheetViews>
    <sheetView showGridLines="0" zoomScale="120" zoomScaleNormal="120" workbookViewId="0">
      <pane xSplit="2" topLeftCell="C1" activePane="topRight" state="frozen"/>
      <selection activeCell="A4" sqref="A4"/>
      <selection pane="topRight" activeCell="G20" sqref="G20"/>
    </sheetView>
  </sheetViews>
  <sheetFormatPr baseColWidth="10" defaultColWidth="11.42578125" defaultRowHeight="11.25" x14ac:dyDescent="0.2"/>
  <cols>
    <col min="1" max="1" width="11.42578125" style="7"/>
    <col min="2" max="2" width="17.28515625" style="7" customWidth="1"/>
    <col min="3" max="9" width="8.7109375" style="7" customWidth="1"/>
    <col min="10" max="16384" width="11.42578125" style="7"/>
  </cols>
  <sheetData>
    <row r="2" spans="1:9" ht="22.5" customHeight="1" x14ac:dyDescent="0.2"/>
    <row r="3" spans="1:9" ht="12.75" x14ac:dyDescent="0.2">
      <c r="C3" s="8" t="s">
        <v>65</v>
      </c>
      <c r="I3" s="7" t="str">
        <f>'Pression - Température'!I3</f>
        <v>semaine1</v>
      </c>
    </row>
    <row r="4" spans="1:9" ht="12" thickBot="1" x14ac:dyDescent="0.25"/>
    <row r="5" spans="1:9" ht="12" thickBot="1" x14ac:dyDescent="0.25">
      <c r="B5" s="31" t="s">
        <v>1</v>
      </c>
      <c r="C5" s="32">
        <f>'Pression - Température'!C5</f>
        <v>44564</v>
      </c>
      <c r="D5" s="32">
        <f>'Pression - Température'!D5</f>
        <v>44565</v>
      </c>
      <c r="E5" s="32">
        <f>'Pression - Température'!E5</f>
        <v>44566</v>
      </c>
      <c r="F5" s="32">
        <f>'Pression - Température'!F5</f>
        <v>44567</v>
      </c>
      <c r="G5" s="32">
        <f>'Pression - Température'!G5</f>
        <v>44568</v>
      </c>
      <c r="H5" s="32">
        <f>'Pression - Température'!H5</f>
        <v>44569</v>
      </c>
      <c r="I5" s="148">
        <f>'Pression - Température'!I5</f>
        <v>44570</v>
      </c>
    </row>
    <row r="6" spans="1:9" x14ac:dyDescent="0.2">
      <c r="B6" s="35" t="s">
        <v>2</v>
      </c>
      <c r="C6" s="105" t="s">
        <v>95</v>
      </c>
      <c r="D6" s="106" t="s">
        <v>96</v>
      </c>
      <c r="E6" s="106" t="s">
        <v>94</v>
      </c>
      <c r="F6" s="106" t="s">
        <v>94</v>
      </c>
      <c r="G6" s="106" t="s">
        <v>94</v>
      </c>
      <c r="H6" s="106"/>
      <c r="I6" s="107"/>
    </row>
    <row r="7" spans="1:9" ht="12" thickBot="1" x14ac:dyDescent="0.25">
      <c r="B7" s="36" t="s">
        <v>5</v>
      </c>
      <c r="C7" s="69" t="s">
        <v>6</v>
      </c>
      <c r="D7" s="98" t="s">
        <v>6</v>
      </c>
      <c r="E7" s="98" t="s">
        <v>6</v>
      </c>
      <c r="F7" s="98" t="s">
        <v>6</v>
      </c>
      <c r="G7" s="98" t="s">
        <v>6</v>
      </c>
      <c r="H7" s="98"/>
      <c r="I7" s="99"/>
    </row>
    <row r="9" spans="1:9" ht="12" thickBot="1" x14ac:dyDescent="0.25">
      <c r="A9" s="9" t="s">
        <v>67</v>
      </c>
    </row>
    <row r="10" spans="1:9" x14ac:dyDescent="0.2">
      <c r="A10" s="180" t="s">
        <v>68</v>
      </c>
      <c r="B10" s="202"/>
      <c r="C10" s="71">
        <v>8903212</v>
      </c>
      <c r="D10" s="71">
        <v>8929612</v>
      </c>
      <c r="E10" s="71">
        <v>8945977</v>
      </c>
      <c r="F10" s="71">
        <v>8964447</v>
      </c>
      <c r="G10" s="71">
        <v>8990760</v>
      </c>
      <c r="H10" s="71"/>
      <c r="I10" s="72"/>
    </row>
    <row r="11" spans="1:9" x14ac:dyDescent="0.2">
      <c r="A11" s="184" t="s">
        <v>69</v>
      </c>
      <c r="B11" s="203"/>
      <c r="C11" s="77">
        <v>39139676</v>
      </c>
      <c r="D11" s="77">
        <v>39156117</v>
      </c>
      <c r="E11" s="77">
        <v>39190909</v>
      </c>
      <c r="F11" s="77">
        <v>39225628</v>
      </c>
      <c r="G11" s="77">
        <v>39250711</v>
      </c>
      <c r="H11" s="77"/>
      <c r="I11" s="78"/>
    </row>
    <row r="13" spans="1:9" ht="12" thickBot="1" x14ac:dyDescent="0.25">
      <c r="A13" s="9" t="s">
        <v>70</v>
      </c>
    </row>
    <row r="14" spans="1:9" x14ac:dyDescent="0.2">
      <c r="A14" s="180" t="s">
        <v>71</v>
      </c>
      <c r="B14" s="181"/>
      <c r="C14" s="70">
        <v>4828</v>
      </c>
      <c r="D14" s="71">
        <v>4828</v>
      </c>
      <c r="E14" s="71">
        <v>4828</v>
      </c>
      <c r="F14" s="71">
        <v>4828</v>
      </c>
      <c r="G14" s="71">
        <v>4828</v>
      </c>
      <c r="H14" s="71"/>
      <c r="I14" s="71"/>
    </row>
    <row r="15" spans="1:9" ht="12" thickBot="1" x14ac:dyDescent="0.25">
      <c r="A15" s="182" t="s">
        <v>22</v>
      </c>
      <c r="B15" s="183"/>
      <c r="C15" s="73">
        <v>3474</v>
      </c>
      <c r="D15" s="74">
        <v>3476</v>
      </c>
      <c r="E15" s="74">
        <v>3479</v>
      </c>
      <c r="F15" s="74">
        <v>3481</v>
      </c>
      <c r="G15" s="74">
        <v>3484</v>
      </c>
      <c r="H15" s="74"/>
      <c r="I15" s="75"/>
    </row>
    <row r="17" spans="1:9" ht="12" thickBot="1" x14ac:dyDescent="0.25">
      <c r="A17" s="9" t="s">
        <v>72</v>
      </c>
    </row>
    <row r="18" spans="1:9" x14ac:dyDescent="0.2">
      <c r="A18" s="180" t="s">
        <v>68</v>
      </c>
      <c r="B18" s="200"/>
      <c r="C18" s="70">
        <v>2462521</v>
      </c>
      <c r="D18" s="71">
        <v>2463913</v>
      </c>
      <c r="E18" s="71">
        <v>2464643</v>
      </c>
      <c r="F18" s="71">
        <v>2465523</v>
      </c>
      <c r="G18" s="71">
        <v>2466858</v>
      </c>
      <c r="H18" s="71"/>
      <c r="I18" s="72"/>
    </row>
    <row r="19" spans="1:9" x14ac:dyDescent="0.2">
      <c r="A19" s="184" t="s">
        <v>69</v>
      </c>
      <c r="B19" s="198"/>
      <c r="C19" s="76">
        <v>10144050</v>
      </c>
      <c r="D19" s="77">
        <v>10144979</v>
      </c>
      <c r="E19" s="77">
        <v>10146970</v>
      </c>
      <c r="F19" s="77">
        <v>10148946</v>
      </c>
      <c r="G19" s="77">
        <v>10150397</v>
      </c>
      <c r="H19" s="77"/>
      <c r="I19" s="78"/>
    </row>
    <row r="20" spans="1:9" x14ac:dyDescent="0.2">
      <c r="A20" s="184" t="s">
        <v>73</v>
      </c>
      <c r="B20" s="198"/>
      <c r="C20" s="76">
        <v>4937361</v>
      </c>
      <c r="D20" s="133">
        <v>4940254</v>
      </c>
      <c r="E20" s="133">
        <v>4943621</v>
      </c>
      <c r="F20" s="133">
        <v>4947399</v>
      </c>
      <c r="G20" s="133">
        <v>4951066</v>
      </c>
      <c r="H20" s="133"/>
      <c r="I20" s="134"/>
    </row>
    <row r="21" spans="1:9" x14ac:dyDescent="0.2">
      <c r="A21" s="184" t="s">
        <v>74</v>
      </c>
      <c r="B21" s="198"/>
      <c r="C21" s="76">
        <v>108474</v>
      </c>
      <c r="D21" s="77">
        <v>109090</v>
      </c>
      <c r="E21" s="77">
        <v>109844</v>
      </c>
      <c r="F21" s="77">
        <v>110718</v>
      </c>
      <c r="G21" s="77">
        <v>111651</v>
      </c>
      <c r="H21" s="77"/>
      <c r="I21" s="78"/>
    </row>
    <row r="22" spans="1:9" ht="12" thickBot="1" x14ac:dyDescent="0.25">
      <c r="A22" s="182" t="s">
        <v>75</v>
      </c>
      <c r="B22" s="199"/>
      <c r="C22" s="73">
        <v>15884</v>
      </c>
      <c r="D22" s="135"/>
      <c r="E22" s="135"/>
      <c r="F22" s="135"/>
      <c r="G22" s="135"/>
      <c r="H22" s="135"/>
      <c r="I22" s="136"/>
    </row>
    <row r="23" spans="1:9" ht="12" thickBot="1" x14ac:dyDescent="0.25"/>
    <row r="24" spans="1:9" x14ac:dyDescent="0.2">
      <c r="A24" s="180" t="s">
        <v>76</v>
      </c>
      <c r="B24" s="181"/>
      <c r="C24" s="70">
        <v>22951287</v>
      </c>
      <c r="D24" s="137">
        <v>22954909</v>
      </c>
      <c r="E24" s="137">
        <v>22959146</v>
      </c>
      <c r="F24" s="137">
        <v>22963957</v>
      </c>
      <c r="G24" s="137">
        <v>22968636</v>
      </c>
      <c r="H24" s="137"/>
      <c r="I24" s="138"/>
    </row>
    <row r="25" spans="1:9" ht="12" thickBot="1" x14ac:dyDescent="0.25">
      <c r="A25" s="182" t="s">
        <v>77</v>
      </c>
      <c r="B25" s="183"/>
      <c r="C25" s="73">
        <v>2884</v>
      </c>
      <c r="D25" s="135"/>
      <c r="E25" s="135"/>
      <c r="F25" s="135"/>
      <c r="G25" s="135"/>
      <c r="H25" s="135"/>
      <c r="I25" s="136"/>
    </row>
    <row r="26" spans="1:9" x14ac:dyDescent="0.2">
      <c r="A26" s="201"/>
      <c r="B26" s="201"/>
    </row>
    <row r="27" spans="1:9" ht="12" thickBot="1" x14ac:dyDescent="0.25">
      <c r="A27" s="9" t="s">
        <v>111</v>
      </c>
    </row>
    <row r="28" spans="1:9" x14ac:dyDescent="0.2">
      <c r="A28" s="180" t="s">
        <v>68</v>
      </c>
      <c r="B28" s="200"/>
      <c r="C28" s="79">
        <f t="shared" ref="C28:H29" si="0">IF(D10="","",D10-C10)</f>
        <v>26400</v>
      </c>
      <c r="D28" s="80">
        <f t="shared" si="0"/>
        <v>16365</v>
      </c>
      <c r="E28" s="80">
        <f t="shared" si="0"/>
        <v>18470</v>
      </c>
      <c r="F28" s="80">
        <f t="shared" si="0"/>
        <v>26313</v>
      </c>
      <c r="G28" s="80" t="str">
        <f t="shared" si="0"/>
        <v/>
      </c>
      <c r="H28" s="80" t="str">
        <f t="shared" si="0"/>
        <v/>
      </c>
      <c r="I28" s="81"/>
    </row>
    <row r="29" spans="1:9" x14ac:dyDescent="0.2">
      <c r="A29" s="184" t="s">
        <v>69</v>
      </c>
      <c r="B29" s="198"/>
      <c r="C29" s="88">
        <f t="shared" si="0"/>
        <v>16441</v>
      </c>
      <c r="D29" s="89">
        <f t="shared" si="0"/>
        <v>34792</v>
      </c>
      <c r="E29" s="89">
        <f t="shared" si="0"/>
        <v>34719</v>
      </c>
      <c r="F29" s="89">
        <f t="shared" si="0"/>
        <v>25083</v>
      </c>
      <c r="G29" s="89" t="str">
        <f t="shared" si="0"/>
        <v/>
      </c>
      <c r="H29" s="89" t="str">
        <f t="shared" si="0"/>
        <v/>
      </c>
      <c r="I29" s="90" t="str">
        <f>IF(J11="","",J11-I11)</f>
        <v/>
      </c>
    </row>
    <row r="31" spans="1:9" ht="12" thickBot="1" x14ac:dyDescent="0.25">
      <c r="A31" s="9" t="s">
        <v>70</v>
      </c>
    </row>
    <row r="32" spans="1:9" x14ac:dyDescent="0.2">
      <c r="A32" s="180" t="s">
        <v>71</v>
      </c>
      <c r="B32" s="200"/>
      <c r="C32" s="85">
        <f t="shared" ref="C32:I33" si="1">IF(D14="","",D14-C14)</f>
        <v>0</v>
      </c>
      <c r="D32" s="86">
        <f t="shared" si="1"/>
        <v>0</v>
      </c>
      <c r="E32" s="86">
        <f t="shared" si="1"/>
        <v>0</v>
      </c>
      <c r="F32" s="86">
        <f t="shared" si="1"/>
        <v>0</v>
      </c>
      <c r="G32" s="86" t="str">
        <f t="shared" si="1"/>
        <v/>
      </c>
      <c r="H32" s="86" t="str">
        <f t="shared" si="1"/>
        <v/>
      </c>
      <c r="I32" s="87" t="str">
        <f t="shared" si="1"/>
        <v/>
      </c>
    </row>
    <row r="33" spans="1:9" ht="12" thickBot="1" x14ac:dyDescent="0.25">
      <c r="A33" s="182" t="s">
        <v>22</v>
      </c>
      <c r="B33" s="199"/>
      <c r="C33" s="82">
        <f t="shared" si="1"/>
        <v>2</v>
      </c>
      <c r="D33" s="83">
        <f t="shared" si="1"/>
        <v>3</v>
      </c>
      <c r="E33" s="83">
        <f t="shared" si="1"/>
        <v>2</v>
      </c>
      <c r="F33" s="83">
        <f t="shared" si="1"/>
        <v>3</v>
      </c>
      <c r="G33" s="83" t="str">
        <f t="shared" si="1"/>
        <v/>
      </c>
      <c r="H33" s="83" t="str">
        <f t="shared" si="1"/>
        <v/>
      </c>
      <c r="I33" s="84" t="str">
        <f t="shared" si="1"/>
        <v/>
      </c>
    </row>
    <row r="35" spans="1:9" ht="12" thickBot="1" x14ac:dyDescent="0.25">
      <c r="A35" s="9" t="s">
        <v>72</v>
      </c>
    </row>
    <row r="36" spans="1:9" x14ac:dyDescent="0.2">
      <c r="A36" s="180" t="s">
        <v>68</v>
      </c>
      <c r="B36" s="200"/>
      <c r="C36" s="85">
        <f t="shared" ref="C36:I40" si="2">IF(D18="","",D18-C18)</f>
        <v>1392</v>
      </c>
      <c r="D36" s="86">
        <f t="shared" si="2"/>
        <v>730</v>
      </c>
      <c r="E36" s="86">
        <f t="shared" si="2"/>
        <v>880</v>
      </c>
      <c r="F36" s="86">
        <f t="shared" si="2"/>
        <v>1335</v>
      </c>
      <c r="G36" s="86" t="str">
        <f t="shared" si="2"/>
        <v/>
      </c>
      <c r="H36" s="86" t="str">
        <f t="shared" si="2"/>
        <v/>
      </c>
      <c r="I36" s="87" t="str">
        <f t="shared" si="2"/>
        <v/>
      </c>
    </row>
    <row r="37" spans="1:9" x14ac:dyDescent="0.2">
      <c r="A37" s="184" t="s">
        <v>69</v>
      </c>
      <c r="B37" s="198"/>
      <c r="C37" s="88">
        <f t="shared" si="2"/>
        <v>929</v>
      </c>
      <c r="D37" s="89">
        <f t="shared" si="2"/>
        <v>1991</v>
      </c>
      <c r="E37" s="89">
        <f t="shared" si="2"/>
        <v>1976</v>
      </c>
      <c r="F37" s="89">
        <f t="shared" si="2"/>
        <v>1451</v>
      </c>
      <c r="G37" s="89" t="str">
        <f t="shared" si="2"/>
        <v/>
      </c>
      <c r="H37" s="89" t="str">
        <f t="shared" si="2"/>
        <v/>
      </c>
      <c r="I37" s="90" t="str">
        <f t="shared" si="2"/>
        <v/>
      </c>
    </row>
    <row r="38" spans="1:9" x14ac:dyDescent="0.2">
      <c r="A38" s="184" t="s">
        <v>73</v>
      </c>
      <c r="B38" s="198"/>
      <c r="C38" s="88">
        <f t="shared" si="2"/>
        <v>2893</v>
      </c>
      <c r="D38" s="89">
        <f t="shared" si="2"/>
        <v>3367</v>
      </c>
      <c r="E38" s="89">
        <f t="shared" si="2"/>
        <v>3778</v>
      </c>
      <c r="F38" s="89">
        <f t="shared" si="2"/>
        <v>3667</v>
      </c>
      <c r="G38" s="89" t="str">
        <f t="shared" si="2"/>
        <v/>
      </c>
      <c r="H38" s="89" t="str">
        <f t="shared" si="2"/>
        <v/>
      </c>
      <c r="I38" s="90" t="str">
        <f t="shared" si="2"/>
        <v/>
      </c>
    </row>
    <row r="39" spans="1:9" x14ac:dyDescent="0.2">
      <c r="A39" s="184" t="s">
        <v>74</v>
      </c>
      <c r="B39" s="198"/>
      <c r="C39" s="88">
        <f t="shared" si="2"/>
        <v>616</v>
      </c>
      <c r="D39" s="89">
        <f t="shared" si="2"/>
        <v>754</v>
      </c>
      <c r="E39" s="89">
        <f t="shared" si="2"/>
        <v>874</v>
      </c>
      <c r="F39" s="89">
        <f t="shared" si="2"/>
        <v>933</v>
      </c>
      <c r="G39" s="89" t="str">
        <f t="shared" si="2"/>
        <v/>
      </c>
      <c r="H39" s="89" t="str">
        <f t="shared" si="2"/>
        <v/>
      </c>
      <c r="I39" s="90" t="str">
        <f t="shared" si="2"/>
        <v/>
      </c>
    </row>
    <row r="40" spans="1:9" ht="12" thickBot="1" x14ac:dyDescent="0.25">
      <c r="A40" s="182" t="s">
        <v>75</v>
      </c>
      <c r="B40" s="199"/>
      <c r="C40" s="82" t="str">
        <f t="shared" si="2"/>
        <v/>
      </c>
      <c r="D40" s="83" t="str">
        <f t="shared" si="2"/>
        <v/>
      </c>
      <c r="E40" s="83" t="str">
        <f t="shared" si="2"/>
        <v/>
      </c>
      <c r="F40" s="83" t="str">
        <f t="shared" si="2"/>
        <v/>
      </c>
      <c r="G40" s="83" t="str">
        <f t="shared" si="2"/>
        <v/>
      </c>
      <c r="H40" s="83" t="str">
        <f t="shared" si="2"/>
        <v/>
      </c>
      <c r="I40" s="84" t="str">
        <f t="shared" si="2"/>
        <v/>
      </c>
    </row>
    <row r="41" spans="1:9" ht="12" thickBot="1" x14ac:dyDescent="0.25"/>
    <row r="42" spans="1:9" x14ac:dyDescent="0.2">
      <c r="A42" s="180" t="s">
        <v>76</v>
      </c>
      <c r="B42" s="200"/>
      <c r="C42" s="91"/>
      <c r="D42" s="92"/>
      <c r="E42" s="92"/>
      <c r="F42" s="92"/>
      <c r="G42" s="92"/>
      <c r="H42" s="92"/>
      <c r="I42" s="93"/>
    </row>
    <row r="43" spans="1:9" ht="12" thickBot="1" x14ac:dyDescent="0.25">
      <c r="A43" s="182" t="s">
        <v>77</v>
      </c>
      <c r="B43" s="199"/>
      <c r="C43" s="94"/>
      <c r="D43" s="95"/>
      <c r="E43" s="95"/>
      <c r="F43" s="95"/>
      <c r="G43" s="95"/>
      <c r="H43" s="95"/>
      <c r="I43" s="96"/>
    </row>
    <row r="45" spans="1:9" ht="12.75" x14ac:dyDescent="0.2">
      <c r="C45" s="8" t="s">
        <v>78</v>
      </c>
    </row>
    <row r="46" spans="1:9" ht="12" thickBot="1" x14ac:dyDescent="0.25">
      <c r="A46" s="9" t="s">
        <v>79</v>
      </c>
    </row>
    <row r="47" spans="1:9" x14ac:dyDescent="0.2">
      <c r="A47" s="108" t="s">
        <v>80</v>
      </c>
      <c r="B47" s="109"/>
      <c r="C47" s="110">
        <f t="shared" ref="C47:I47" si="3">IF(C28="","",C36*14.5/1000)</f>
        <v>20.184000000000001</v>
      </c>
      <c r="D47" s="110">
        <f t="shared" si="3"/>
        <v>10.585000000000001</v>
      </c>
      <c r="E47" s="110">
        <f t="shared" si="3"/>
        <v>12.76</v>
      </c>
      <c r="F47" s="110">
        <f t="shared" si="3"/>
        <v>19.357500000000002</v>
      </c>
      <c r="G47" s="110" t="str">
        <f t="shared" si="3"/>
        <v/>
      </c>
      <c r="H47" s="110" t="str">
        <f t="shared" si="3"/>
        <v/>
      </c>
      <c r="I47" s="130" t="str">
        <f t="shared" si="3"/>
        <v/>
      </c>
    </row>
    <row r="48" spans="1:9" x14ac:dyDescent="0.2">
      <c r="A48" s="111" t="s">
        <v>81</v>
      </c>
      <c r="B48" s="112"/>
      <c r="C48" s="114">
        <f t="shared" ref="C48:I48" si="4">IF(C28="","",C28*(2782.7/3600)/1000)</f>
        <v>20.406466666666667</v>
      </c>
      <c r="D48" s="114">
        <f t="shared" si="4"/>
        <v>12.649690416666667</v>
      </c>
      <c r="E48" s="114">
        <f t="shared" si="4"/>
        <v>14.276796944444444</v>
      </c>
      <c r="F48" s="114">
        <f t="shared" si="4"/>
        <v>20.339218083333332</v>
      </c>
      <c r="G48" s="114" t="str">
        <f t="shared" si="4"/>
        <v/>
      </c>
      <c r="H48" s="114" t="str">
        <f t="shared" si="4"/>
        <v/>
      </c>
      <c r="I48" s="119" t="str">
        <f t="shared" si="4"/>
        <v/>
      </c>
    </row>
    <row r="49" spans="1:9" x14ac:dyDescent="0.2">
      <c r="A49" s="115" t="s">
        <v>82</v>
      </c>
      <c r="B49" s="116"/>
      <c r="C49" s="117">
        <f t="shared" ref="C49:I49" si="5">IF(C28="","",C47/(C28/1000))</f>
        <v>0.76454545454545464</v>
      </c>
      <c r="D49" s="118">
        <f t="shared" si="5"/>
        <v>0.64680721051023538</v>
      </c>
      <c r="E49" s="118">
        <f t="shared" si="5"/>
        <v>0.69085002707092591</v>
      </c>
      <c r="F49" s="118">
        <f t="shared" si="5"/>
        <v>0.73566298027590937</v>
      </c>
      <c r="G49" s="118" t="str">
        <f t="shared" si="5"/>
        <v/>
      </c>
      <c r="H49" s="118" t="str">
        <f t="shared" si="5"/>
        <v/>
      </c>
      <c r="I49" s="131" t="str">
        <f t="shared" si="5"/>
        <v/>
      </c>
    </row>
    <row r="50" spans="1:9" x14ac:dyDescent="0.2">
      <c r="A50" s="111" t="s">
        <v>83</v>
      </c>
      <c r="B50" s="112"/>
      <c r="C50" s="113">
        <f>IF(C47="","",C48/C47)</f>
        <v>1.0110219315629541</v>
      </c>
      <c r="D50" s="114">
        <f t="shared" ref="D50:I50" si="6">IF(D47="","",D48/D47)</f>
        <v>1.1950581404503227</v>
      </c>
      <c r="E50" s="114">
        <f>IF(E47="","",E48/E47)</f>
        <v>1.1188712338906304</v>
      </c>
      <c r="F50" s="114">
        <f t="shared" si="6"/>
        <v>1.0507151276421713</v>
      </c>
      <c r="G50" s="114" t="str">
        <f>IF(G47="","",G48/G47)</f>
        <v/>
      </c>
      <c r="H50" s="114" t="str">
        <f t="shared" si="6"/>
        <v/>
      </c>
      <c r="I50" s="119" t="str">
        <f t="shared" si="6"/>
        <v/>
      </c>
    </row>
    <row r="51" spans="1:9" x14ac:dyDescent="0.2">
      <c r="A51" s="111" t="s">
        <v>84</v>
      </c>
      <c r="B51" s="112"/>
      <c r="C51" s="132">
        <f>IF(C28=0,"",1-(C28/1000)/Eau!C42)</f>
        <v>-1.538461538461533E-2</v>
      </c>
      <c r="D51" s="132">
        <f>IF(D28=0,"",1-(D28/1000)/Eau!D42)</f>
        <v>-0.16892857142857132</v>
      </c>
      <c r="E51" s="132" t="e">
        <f>IF(E28=0,"",1-(E28/1000)/Eau!E42)</f>
        <v>#DIV/0!</v>
      </c>
      <c r="F51" s="132" t="e">
        <f>IF(F28=0,"",1-(F28/1000)/Eau!F42)</f>
        <v>#VALUE!</v>
      </c>
      <c r="G51" s="132" t="e">
        <f>IF(G28=0,"",1-(G28/1000)/Eau!G42)</f>
        <v>#VALUE!</v>
      </c>
      <c r="H51" s="132" t="e">
        <f>IF(H28=0,"",1-(H28/1000)/Eau!H42)</f>
        <v>#VALUE!</v>
      </c>
      <c r="I51" s="132" t="str">
        <f>IF(I28=0,"",1-(I28/1000)/Eau!I42)</f>
        <v/>
      </c>
    </row>
    <row r="52" spans="1:9" ht="12" thickBot="1" x14ac:dyDescent="0.25">
      <c r="A52" s="26" t="s">
        <v>85</v>
      </c>
      <c r="B52" s="27"/>
      <c r="C52" s="120">
        <f>IF(C47="","",C47/(C47+C55))</f>
        <v>0.59974149073675143</v>
      </c>
      <c r="D52" s="121">
        <f t="shared" ref="D52:I52" si="7">IF(D47="","",D47/(D47+D55))</f>
        <v>0.26828371922087474</v>
      </c>
      <c r="E52" s="121">
        <f>IF(E47="","",E47/(E47+E55))</f>
        <v>0.3081232492997199</v>
      </c>
      <c r="F52" s="121">
        <f t="shared" si="7"/>
        <v>0.47918162239770279</v>
      </c>
      <c r="G52" s="121" t="str">
        <f t="shared" si="7"/>
        <v/>
      </c>
      <c r="H52" s="121" t="str">
        <f t="shared" si="7"/>
        <v/>
      </c>
      <c r="I52" s="122" t="str">
        <f t="shared" si="7"/>
        <v/>
      </c>
    </row>
    <row r="53" spans="1:9" x14ac:dyDescent="0.2">
      <c r="C53" s="123"/>
      <c r="D53" s="123"/>
      <c r="E53" s="123"/>
      <c r="F53" s="123"/>
      <c r="G53" s="123"/>
      <c r="H53" s="123"/>
      <c r="I53" s="123"/>
    </row>
    <row r="54" spans="1:9" ht="12" thickBot="1" x14ac:dyDescent="0.25">
      <c r="A54" s="9" t="s">
        <v>86</v>
      </c>
      <c r="C54" s="123"/>
      <c r="D54" s="123"/>
      <c r="E54" s="123"/>
      <c r="F54" s="123"/>
      <c r="G54" s="123"/>
      <c r="H54" s="123"/>
      <c r="I54" s="123"/>
    </row>
    <row r="55" spans="1:9" x14ac:dyDescent="0.2">
      <c r="A55" s="108" t="s">
        <v>80</v>
      </c>
      <c r="B55" s="109"/>
      <c r="C55" s="110">
        <f t="shared" ref="C55:I55" si="8">IF(C29="","",C37*14.5/1000)</f>
        <v>13.470499999999999</v>
      </c>
      <c r="D55" s="110">
        <f t="shared" si="8"/>
        <v>28.869499999999999</v>
      </c>
      <c r="E55" s="110">
        <f t="shared" si="8"/>
        <v>28.652000000000001</v>
      </c>
      <c r="F55" s="110">
        <f t="shared" si="8"/>
        <v>21.0395</v>
      </c>
      <c r="G55" s="110" t="str">
        <f t="shared" si="8"/>
        <v/>
      </c>
      <c r="H55" s="110" t="str">
        <f t="shared" si="8"/>
        <v/>
      </c>
      <c r="I55" s="110" t="str">
        <f t="shared" si="8"/>
        <v/>
      </c>
    </row>
    <row r="56" spans="1:9" x14ac:dyDescent="0.2">
      <c r="A56" s="111" t="s">
        <v>81</v>
      </c>
      <c r="B56" s="112"/>
      <c r="C56" s="114">
        <f t="shared" ref="C56:I56" si="9">IF(C29="","",C29*(2782.7/3600)/1000)</f>
        <v>12.708436305555555</v>
      </c>
      <c r="D56" s="114">
        <f t="shared" si="9"/>
        <v>26.893249555555553</v>
      </c>
      <c r="E56" s="114">
        <f t="shared" si="9"/>
        <v>26.83682258333333</v>
      </c>
      <c r="F56" s="114">
        <f t="shared" si="9"/>
        <v>19.38846225</v>
      </c>
      <c r="G56" s="114" t="str">
        <f t="shared" si="9"/>
        <v/>
      </c>
      <c r="H56" s="114" t="str">
        <f t="shared" si="9"/>
        <v/>
      </c>
      <c r="I56" s="114" t="str">
        <f t="shared" si="9"/>
        <v/>
      </c>
    </row>
    <row r="57" spans="1:9" x14ac:dyDescent="0.2">
      <c r="A57" s="115" t="s">
        <v>82</v>
      </c>
      <c r="B57" s="116"/>
      <c r="C57" s="124">
        <f t="shared" ref="C57:I57" si="10">IF(C29="","",C55/(C29/1000))</f>
        <v>0.8193236421142267</v>
      </c>
      <c r="D57" s="124">
        <f t="shared" si="10"/>
        <v>0.82977408599678082</v>
      </c>
      <c r="E57" s="124">
        <f t="shared" si="10"/>
        <v>0.82525418358823699</v>
      </c>
      <c r="F57" s="124">
        <f t="shared" si="10"/>
        <v>0.83879519993621188</v>
      </c>
      <c r="G57" s="124" t="str">
        <f t="shared" si="10"/>
        <v/>
      </c>
      <c r="H57" s="124" t="str">
        <f t="shared" si="10"/>
        <v/>
      </c>
      <c r="I57" s="124" t="str">
        <f t="shared" si="10"/>
        <v/>
      </c>
    </row>
    <row r="58" spans="1:9" x14ac:dyDescent="0.2">
      <c r="A58" s="111" t="s">
        <v>83</v>
      </c>
      <c r="B58" s="112"/>
      <c r="C58" s="125">
        <f t="shared" ref="C58:D58" si="11">IF(C55="","",C56/C55)</f>
        <v>0.9434272154378498</v>
      </c>
      <c r="D58" s="125">
        <f t="shared" si="11"/>
        <v>0.93154538719255797</v>
      </c>
      <c r="E58" s="125">
        <f>IF(E55="","",E56/E55)</f>
        <v>0.93664744462283012</v>
      </c>
      <c r="F58" s="125">
        <f t="shared" ref="F58:I58" si="12">IF(F55="","",F56/F55)</f>
        <v>0.92152675919104543</v>
      </c>
      <c r="G58" s="125" t="str">
        <f t="shared" si="12"/>
        <v/>
      </c>
      <c r="H58" s="125" t="str">
        <f t="shared" si="12"/>
        <v/>
      </c>
      <c r="I58" s="125" t="str">
        <f t="shared" si="12"/>
        <v/>
      </c>
    </row>
    <row r="59" spans="1:9" x14ac:dyDescent="0.2">
      <c r="A59" s="111" t="s">
        <v>84</v>
      </c>
      <c r="B59" s="112"/>
      <c r="C59" s="125">
        <f>IF(C55="","",1-(C29/1000)/Eau!C43)</f>
        <v>-9.6066666666666523E-2</v>
      </c>
      <c r="D59" s="125">
        <f>IF(D55="","",1-(D29/1000)/Eau!D43)</f>
        <v>-5.4303030303030297E-2</v>
      </c>
      <c r="E59" s="125">
        <f>IF(E55="","",1-(E29/1000)/Eau!E43)</f>
        <v>-2.1147058823529408E-2</v>
      </c>
      <c r="F59" s="125">
        <f>IF(F55="","",1-(F29/1000)/Eau!F43)</f>
        <v>0.10417857142857145</v>
      </c>
      <c r="G59" s="125" t="str">
        <f>IF(G55="","",1-(G29/1000)/Eau!G43)</f>
        <v/>
      </c>
      <c r="H59" s="125" t="str">
        <f>IF(H55="","",1-(H29/1000)/Eau!H43)</f>
        <v/>
      </c>
      <c r="I59" s="125" t="str">
        <f>IF(I55="","",1-(I29/1000)/Eau!I43)</f>
        <v/>
      </c>
    </row>
    <row r="60" spans="1:9" ht="12" thickBot="1" x14ac:dyDescent="0.25">
      <c r="A60" s="26" t="s">
        <v>85</v>
      </c>
      <c r="B60" s="27"/>
      <c r="C60" s="120">
        <f>IF(C47="",1,C55/(C55+C47))</f>
        <v>0.40025850926324857</v>
      </c>
      <c r="D60" s="121">
        <f t="shared" ref="D60:I60" si="13">IF(D47="",1,D55/(D55+D47))</f>
        <v>0.73171628077912532</v>
      </c>
      <c r="E60" s="121">
        <f>IF(E47="",1,E55/(E55+E47))</f>
        <v>0.69187675070028021</v>
      </c>
      <c r="F60" s="121">
        <f t="shared" si="13"/>
        <v>0.5208183776022971</v>
      </c>
      <c r="G60" s="121">
        <f>IF(G47="",1,G55/(G55+G47))</f>
        <v>1</v>
      </c>
      <c r="H60" s="121">
        <f t="shared" si="13"/>
        <v>1</v>
      </c>
      <c r="I60" s="122">
        <f t="shared" si="13"/>
        <v>1</v>
      </c>
    </row>
    <row r="61" spans="1:9" x14ac:dyDescent="0.2">
      <c r="C61" s="54"/>
      <c r="D61" s="54"/>
      <c r="E61" s="54"/>
      <c r="F61" s="54"/>
      <c r="G61" s="54"/>
      <c r="H61" s="54"/>
      <c r="I61" s="54"/>
    </row>
    <row r="62" spans="1:9" ht="12" thickBot="1" x14ac:dyDescent="0.25">
      <c r="A62" s="9" t="s">
        <v>87</v>
      </c>
      <c r="C62" s="54"/>
      <c r="D62" s="54"/>
      <c r="E62" s="54"/>
      <c r="F62" s="54"/>
      <c r="G62" s="54"/>
      <c r="H62" s="54"/>
      <c r="I62" s="54"/>
    </row>
    <row r="63" spans="1:9" ht="12" thickBot="1" x14ac:dyDescent="0.25">
      <c r="A63" s="126" t="s">
        <v>88</v>
      </c>
      <c r="B63" s="127"/>
      <c r="C63" s="128">
        <f>IF(Eau!C43="","",Eau!C32/(Eau!C43+Eau!C42))</f>
        <v>0.68292682926829273</v>
      </c>
      <c r="D63" s="128">
        <f>IF(Eau!D43="","",Eau!D32/(Eau!D43+Eau!D42))</f>
        <v>0.7021276595744681</v>
      </c>
      <c r="E63" s="128">
        <f>IF(Eau!E43="","",Eau!E32/(Eau!E43+Eau!E42))</f>
        <v>1.1176470588235294</v>
      </c>
      <c r="F63" s="128" t="e">
        <f>IF(Eau!F43="","",Eau!F32/(Eau!F43+Eau!F42))</f>
        <v>#VALUE!</v>
      </c>
      <c r="G63" s="128" t="str">
        <f>IF(Eau!G43="","",Eau!G32/(Eau!G43+Eau!G42))</f>
        <v/>
      </c>
      <c r="H63" s="128" t="str">
        <f>IF(Eau!H43="","",Eau!H32/(Eau!H43+Eau!H42))</f>
        <v/>
      </c>
      <c r="I63" s="128" t="str">
        <f>IF(Eau!I43="","",Eau!I32/(Eau!I43+Eau!I42))</f>
        <v/>
      </c>
    </row>
    <row r="64" spans="1:9" x14ac:dyDescent="0.2">
      <c r="C64" s="22" t="e">
        <f>AVERAGE(C63:I63)</f>
        <v>#VALUE!</v>
      </c>
    </row>
    <row r="65" spans="1:9" ht="12" thickBot="1" x14ac:dyDescent="0.25">
      <c r="A65" s="9" t="s">
        <v>74</v>
      </c>
    </row>
    <row r="66" spans="1:9" ht="12" thickBot="1" x14ac:dyDescent="0.25">
      <c r="A66" s="126" t="s">
        <v>80</v>
      </c>
      <c r="B66" s="127"/>
      <c r="C66" s="129">
        <f t="shared" ref="C66:D66" si="14">IF(C39="","",C39*14.5/1000)</f>
        <v>8.9320000000000004</v>
      </c>
      <c r="D66" s="129">
        <f t="shared" si="14"/>
        <v>10.933</v>
      </c>
      <c r="E66" s="129">
        <f>IF(E39="","",E39*14.5/1000)</f>
        <v>12.673</v>
      </c>
      <c r="F66" s="129">
        <f t="shared" ref="F66:I66" si="15">IF(F39="","",F39*14.5/1000)</f>
        <v>13.528499999999999</v>
      </c>
      <c r="G66" s="129" t="str">
        <f t="shared" si="15"/>
        <v/>
      </c>
      <c r="H66" s="129" t="str">
        <f>IF(H39="","",H39*14.5/1000)</f>
        <v/>
      </c>
      <c r="I66" s="129" t="str">
        <f t="shared" si="15"/>
        <v/>
      </c>
    </row>
  </sheetData>
  <mergeCells count="23">
    <mergeCell ref="A19:B19"/>
    <mergeCell ref="A10:B10"/>
    <mergeCell ref="A11:B11"/>
    <mergeCell ref="A14:B14"/>
    <mergeCell ref="A15:B15"/>
    <mergeCell ref="A18:B18"/>
    <mergeCell ref="A37:B37"/>
    <mergeCell ref="A20:B20"/>
    <mergeCell ref="A21:B21"/>
    <mergeCell ref="A22:B22"/>
    <mergeCell ref="A24:B24"/>
    <mergeCell ref="A25:B25"/>
    <mergeCell ref="A26:B26"/>
    <mergeCell ref="A28:B28"/>
    <mergeCell ref="A29:B29"/>
    <mergeCell ref="A32:B32"/>
    <mergeCell ref="A33:B33"/>
    <mergeCell ref="A36:B36"/>
    <mergeCell ref="A38:B38"/>
    <mergeCell ref="A39:B39"/>
    <mergeCell ref="A40:B40"/>
    <mergeCell ref="A42:B42"/>
    <mergeCell ref="A43:B43"/>
  </mergeCells>
  <conditionalFormatting sqref="D28:H28 D29:I29 C28:C29">
    <cfRule type="cellIs" dxfId="11" priority="10" operator="lessThan">
      <formula>0</formula>
    </cfRule>
    <cfRule type="cellIs" dxfId="10" priority="11" operator="lessThan">
      <formula>0</formula>
    </cfRule>
    <cfRule type="cellIs" dxfId="9" priority="12" operator="lessThan">
      <formula>0</formula>
    </cfRule>
  </conditionalFormatting>
  <conditionalFormatting sqref="C28:I29">
    <cfRule type="cellIs" dxfId="8" priority="9" operator="lessThan">
      <formula>0</formula>
    </cfRule>
  </conditionalFormatting>
  <conditionalFormatting sqref="C32:I33">
    <cfRule type="cellIs" dxfId="7" priority="6" operator="lessThan">
      <formula>0</formula>
    </cfRule>
    <cfRule type="cellIs" dxfId="6" priority="7" operator="lessThan">
      <formula>0</formula>
    </cfRule>
    <cfRule type="cellIs" dxfId="5" priority="8" operator="lessThan">
      <formula>0</formula>
    </cfRule>
  </conditionalFormatting>
  <conditionalFormatting sqref="C32:I33">
    <cfRule type="cellIs" dxfId="4" priority="5" operator="lessThan">
      <formula>0</formula>
    </cfRule>
  </conditionalFormatting>
  <conditionalFormatting sqref="C36:I40">
    <cfRule type="cellIs" dxfId="3" priority="2" operator="lessThan">
      <formula>0</formula>
    </cfRule>
    <cfRule type="cellIs" dxfId="2" priority="3" operator="lessThan">
      <formula>0</formula>
    </cfRule>
    <cfRule type="cellIs" dxfId="1" priority="4" operator="lessThan">
      <formula>0</formula>
    </cfRule>
  </conditionalFormatting>
  <conditionalFormatting sqref="C36:I40">
    <cfRule type="cellIs" dxfId="0" priority="1" operator="lessThan">
      <formula>0</formula>
    </cfRule>
  </conditionalFormatting>
  <pageMargins left="0.7" right="0.7" top="0.75" bottom="0.75" header="0.3" footer="0.3"/>
  <pageSetup paperSize="9" scale="92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Feuil3!$B$3:$B$25</xm:f>
          </x14:formula1>
          <xm:sqref>C6:I6</xm:sqref>
        </x14:dataValidation>
        <x14:dataValidation type="list" allowBlank="1" showInputMessage="1" showErrorMessage="1">
          <x14:formula1>
            <xm:f>Feuil3!$C$3:$C$13</xm:f>
          </x14:formula1>
          <xm:sqref>C7:I7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5"/>
  <sheetViews>
    <sheetView tabSelected="1" workbookViewId="0">
      <selection activeCell="E6" sqref="E6"/>
    </sheetView>
  </sheetViews>
  <sheetFormatPr baseColWidth="10" defaultColWidth="10.7109375" defaultRowHeight="15" x14ac:dyDescent="0.25"/>
  <cols>
    <col min="4" max="4" width="14" customWidth="1"/>
  </cols>
  <sheetData>
    <row r="3" spans="2:3" x14ac:dyDescent="0.25">
      <c r="B3" t="s">
        <v>89</v>
      </c>
    </row>
    <row r="4" spans="2:3" x14ac:dyDescent="0.25">
      <c r="B4" t="s">
        <v>90</v>
      </c>
      <c r="C4" t="s">
        <v>114</v>
      </c>
    </row>
    <row r="5" spans="2:3" x14ac:dyDescent="0.25">
      <c r="B5" t="s">
        <v>91</v>
      </c>
      <c r="C5" t="s">
        <v>115</v>
      </c>
    </row>
    <row r="6" spans="2:3" x14ac:dyDescent="0.25">
      <c r="B6" t="s">
        <v>92</v>
      </c>
      <c r="C6" t="s">
        <v>116</v>
      </c>
    </row>
    <row r="7" spans="2:3" x14ac:dyDescent="0.25">
      <c r="B7" t="s">
        <v>93</v>
      </c>
      <c r="C7" t="s">
        <v>117</v>
      </c>
    </row>
    <row r="8" spans="2:3" x14ac:dyDescent="0.25">
      <c r="B8" t="s">
        <v>94</v>
      </c>
      <c r="C8" t="s">
        <v>118</v>
      </c>
    </row>
    <row r="9" spans="2:3" x14ac:dyDescent="0.25">
      <c r="B9" t="s">
        <v>95</v>
      </c>
      <c r="C9" t="s">
        <v>119</v>
      </c>
    </row>
    <row r="10" spans="2:3" x14ac:dyDescent="0.25">
      <c r="B10" t="s">
        <v>96</v>
      </c>
    </row>
    <row r="11" spans="2:3" x14ac:dyDescent="0.25">
      <c r="B11" t="s">
        <v>4</v>
      </c>
    </row>
    <row r="12" spans="2:3" x14ac:dyDescent="0.25">
      <c r="B12" t="s">
        <v>97</v>
      </c>
    </row>
    <row r="13" spans="2:3" x14ac:dyDescent="0.25">
      <c r="B13" t="s">
        <v>98</v>
      </c>
    </row>
    <row r="14" spans="2:3" x14ac:dyDescent="0.25">
      <c r="B14" t="s">
        <v>99</v>
      </c>
    </row>
    <row r="15" spans="2:3" x14ac:dyDescent="0.25">
      <c r="B15" t="s">
        <v>100</v>
      </c>
    </row>
    <row r="16" spans="2:3" x14ac:dyDescent="0.25">
      <c r="B16" t="s">
        <v>101</v>
      </c>
    </row>
    <row r="17" spans="2:2" x14ac:dyDescent="0.25">
      <c r="B17" t="s">
        <v>102</v>
      </c>
    </row>
    <row r="18" spans="2:2" x14ac:dyDescent="0.25">
      <c r="B18" t="s">
        <v>66</v>
      </c>
    </row>
    <row r="19" spans="2:2" x14ac:dyDescent="0.25">
      <c r="B19" t="s">
        <v>3</v>
      </c>
    </row>
    <row r="20" spans="2:2" x14ac:dyDescent="0.25">
      <c r="B20" t="s">
        <v>103</v>
      </c>
    </row>
    <row r="21" spans="2:2" x14ac:dyDescent="0.25">
      <c r="B21" t="s">
        <v>104</v>
      </c>
    </row>
    <row r="22" spans="2:2" x14ac:dyDescent="0.25">
      <c r="B22" t="s">
        <v>105</v>
      </c>
    </row>
    <row r="23" spans="2:2" x14ac:dyDescent="0.25">
      <c r="B23" t="s">
        <v>106</v>
      </c>
    </row>
    <row r="24" spans="2:2" x14ac:dyDescent="0.25">
      <c r="B24" t="s">
        <v>107</v>
      </c>
    </row>
    <row r="25" spans="2:2" x14ac:dyDescent="0.25">
      <c r="B25" t="s">
        <v>108</v>
      </c>
    </row>
  </sheetData>
  <sortState ref="C3:C16">
    <sortCondition ref="C3"/>
  </sortState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27"/>
  <sheetViews>
    <sheetView workbookViewId="0">
      <selection activeCell="B28" sqref="B28"/>
    </sheetView>
  </sheetViews>
  <sheetFormatPr baseColWidth="10" defaultColWidth="10.7109375" defaultRowHeight="15" x14ac:dyDescent="0.25"/>
  <sheetData>
    <row r="2" spans="2:2" x14ac:dyDescent="0.25">
      <c r="B2" t="s">
        <v>109</v>
      </c>
    </row>
    <row r="3" spans="2:2" x14ac:dyDescent="0.25">
      <c r="B3" t="s">
        <v>110</v>
      </c>
    </row>
    <row r="5" spans="2:2" x14ac:dyDescent="0.25">
      <c r="B5" t="s">
        <v>89</v>
      </c>
    </row>
    <row r="6" spans="2:2" x14ac:dyDescent="0.25">
      <c r="B6" t="s">
        <v>90</v>
      </c>
    </row>
    <row r="7" spans="2:2" x14ac:dyDescent="0.25">
      <c r="B7" t="s">
        <v>91</v>
      </c>
    </row>
    <row r="8" spans="2:2" x14ac:dyDescent="0.25">
      <c r="B8" t="s">
        <v>92</v>
      </c>
    </row>
    <row r="9" spans="2:2" x14ac:dyDescent="0.25">
      <c r="B9" t="s">
        <v>93</v>
      </c>
    </row>
    <row r="10" spans="2:2" x14ac:dyDescent="0.25">
      <c r="B10" t="s">
        <v>94</v>
      </c>
    </row>
    <row r="11" spans="2:2" x14ac:dyDescent="0.25">
      <c r="B11" t="s">
        <v>95</v>
      </c>
    </row>
    <row r="12" spans="2:2" x14ac:dyDescent="0.25">
      <c r="B12" t="s">
        <v>96</v>
      </c>
    </row>
    <row r="13" spans="2:2" x14ac:dyDescent="0.25">
      <c r="B13" t="s">
        <v>4</v>
      </c>
    </row>
    <row r="14" spans="2:2" x14ac:dyDescent="0.25">
      <c r="B14" t="s">
        <v>97</v>
      </c>
    </row>
    <row r="15" spans="2:2" x14ac:dyDescent="0.25">
      <c r="B15" t="s">
        <v>98</v>
      </c>
    </row>
    <row r="16" spans="2:2" x14ac:dyDescent="0.25">
      <c r="B16" t="s">
        <v>99</v>
      </c>
    </row>
    <row r="17" spans="2:2" x14ac:dyDescent="0.25">
      <c r="B17" t="s">
        <v>100</v>
      </c>
    </row>
    <row r="18" spans="2:2" x14ac:dyDescent="0.25">
      <c r="B18" t="s">
        <v>101</v>
      </c>
    </row>
    <row r="19" spans="2:2" x14ac:dyDescent="0.25">
      <c r="B19" t="s">
        <v>102</v>
      </c>
    </row>
    <row r="20" spans="2:2" x14ac:dyDescent="0.25">
      <c r="B20" t="s">
        <v>66</v>
      </c>
    </row>
    <row r="21" spans="2:2" x14ac:dyDescent="0.25">
      <c r="B21" t="s">
        <v>3</v>
      </c>
    </row>
    <row r="22" spans="2:2" x14ac:dyDescent="0.25">
      <c r="B22" t="s">
        <v>103</v>
      </c>
    </row>
    <row r="23" spans="2:2" x14ac:dyDescent="0.25">
      <c r="B23" t="s">
        <v>104</v>
      </c>
    </row>
    <row r="24" spans="2:2" x14ac:dyDescent="0.25">
      <c r="B24" t="s">
        <v>105</v>
      </c>
    </row>
    <row r="25" spans="2:2" x14ac:dyDescent="0.25">
      <c r="B25" t="s">
        <v>106</v>
      </c>
    </row>
    <row r="26" spans="2:2" x14ac:dyDescent="0.25">
      <c r="B26" t="s">
        <v>107</v>
      </c>
    </row>
    <row r="27" spans="2:2" x14ac:dyDescent="0.25">
      <c r="B27" t="s">
        <v>108</v>
      </c>
    </row>
  </sheetData>
  <pageMargins left="0.7" right="0.7" top="0.75" bottom="0.75" header="0.3" footer="0.3"/>
  <pageSetup paperSize="9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43b6954b-bf09-4fbe-bd3c-8a50ff346d28" xsi:nil="true"/>
    <lcf76f155ced4ddcb4097134ff3c332f xmlns="4a0bf8a2-2738-4f74-852f-059d7c9676ae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55F3BA48902B46B798C24A4CD1FF09" ma:contentTypeVersion="11" ma:contentTypeDescription="Create a new document." ma:contentTypeScope="" ma:versionID="0ac3013fd766d72cab1b34fa06310eeb">
  <xsd:schema xmlns:xsd="http://www.w3.org/2001/XMLSchema" xmlns:xs="http://www.w3.org/2001/XMLSchema" xmlns:p="http://schemas.microsoft.com/office/2006/metadata/properties" xmlns:ns2="4a0bf8a2-2738-4f74-852f-059d7c9676ae" xmlns:ns3="43b6954b-bf09-4fbe-bd3c-8a50ff346d28" targetNamespace="http://schemas.microsoft.com/office/2006/metadata/properties" ma:root="true" ma:fieldsID="9eb5cb397af95882cbefb47b252c46f2" ns2:_="" ns3:_="">
    <xsd:import namespace="4a0bf8a2-2738-4f74-852f-059d7c9676ae"/>
    <xsd:import namespace="43b6954b-bf09-4fbe-bd3c-8a50ff346d2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0bf8a2-2738-4f74-852f-059d7c9676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Image Tags" ma:readOnly="false" ma:fieldId="{5cf76f15-5ced-4ddc-b409-7134ff3c332f}" ma:taxonomyMulti="true" ma:sspId="4184a30d-28a5-4962-a9fa-6773129569ba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b6954b-bf09-4fbe-bd3c-8a50ff346d28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e654c8f4-20d7-4dfb-a7f9-01a01878b52f}" ma:internalName="TaxCatchAll" ma:showField="CatchAllData" ma:web="43b6954b-bf09-4fbe-bd3c-8a50ff346d2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B8EBBEF-2AD6-4E0E-A8A9-1E827E4F2501}">
  <ds:schemaRefs>
    <ds:schemaRef ds:uri="http://schemas.microsoft.com/office/2006/metadata/properties"/>
    <ds:schemaRef ds:uri="http://www.w3.org/2000/xmlns/"/>
    <ds:schemaRef ds:uri="87037488-ec5d-4aba-84c2-9b1d22638e8e"/>
    <ds:schemaRef ds:uri="http://schemas.microsoft.com/office/infopath/2007/PartnerControls"/>
    <ds:schemaRef ds:uri="43b6954b-bf09-4fbe-bd3c-8a50ff346d28"/>
    <ds:schemaRef ds:uri="4a0bf8a2-2738-4f74-852f-059d7c9676ae"/>
  </ds:schemaRefs>
</ds:datastoreItem>
</file>

<file path=customXml/itemProps2.xml><?xml version="1.0" encoding="utf-8"?>
<ds:datastoreItem xmlns:ds="http://schemas.openxmlformats.org/officeDocument/2006/customXml" ds:itemID="{4CCC20DB-ED2C-417C-AF8D-8513F48D19E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42CB2DD-4C95-46C0-8112-DB1EEB10FFE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0bf8a2-2738-4f74-852f-059d7c9676ae"/>
    <ds:schemaRef ds:uri="43b6954b-bf09-4fbe-bd3c-8a50ff346d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Eau</vt:lpstr>
      <vt:lpstr>Pression - Température</vt:lpstr>
      <vt:lpstr>Calorie - Gaz</vt:lpstr>
      <vt:lpstr>Feuil3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Gabriel VION-DURY</dc:creator>
  <cp:keywords/>
  <dc:description/>
  <cp:lastModifiedBy>Bienvenue M. et MME SAHAL</cp:lastModifiedBy>
  <cp:revision/>
  <cp:lastPrinted>2021-11-05T09:19:04Z</cp:lastPrinted>
  <dcterms:created xsi:type="dcterms:W3CDTF">2019-04-01T07:01:58Z</dcterms:created>
  <dcterms:modified xsi:type="dcterms:W3CDTF">2023-08-22T20:48:13Z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0x0101004C55F3BA48902B46B798C24A4CD1FF09</vt:lpwstr>
  </property>
  <property fmtid="{D5CDD505-2E9C-101B-9397-08002B2CF9AE}" pid="3" name="MSIP_Label_c135c4ba-2280-41f8-be7d-6f21d368baa3_Enabled">
    <vt:lpwstr>true</vt:lpwstr>
  </property>
  <property fmtid="{D5CDD505-2E9C-101B-9397-08002B2CF9AE}" pid="4" name="MSIP_Label_c135c4ba-2280-41f8-be7d-6f21d368baa3_SetDate">
    <vt:lpwstr>2021-04-19T08:06:18Z</vt:lpwstr>
  </property>
  <property fmtid="{D5CDD505-2E9C-101B-9397-08002B2CF9AE}" pid="5" name="MSIP_Label_c135c4ba-2280-41f8-be7d-6f21d368baa3_Method">
    <vt:lpwstr>Standard</vt:lpwstr>
  </property>
  <property fmtid="{D5CDD505-2E9C-101B-9397-08002B2CF9AE}" pid="6" name="MSIP_Label_c135c4ba-2280-41f8-be7d-6f21d368baa3_Name">
    <vt:lpwstr>c135c4ba-2280-41f8-be7d-6f21d368baa3</vt:lpwstr>
  </property>
  <property fmtid="{D5CDD505-2E9C-101B-9397-08002B2CF9AE}" pid="7" name="MSIP_Label_c135c4ba-2280-41f8-be7d-6f21d368baa3_SiteId">
    <vt:lpwstr>24139d14-c62c-4c47-8bdd-ce71ea1d50cf</vt:lpwstr>
  </property>
  <property fmtid="{D5CDD505-2E9C-101B-9397-08002B2CF9AE}" pid="8" name="MSIP_Label_c135c4ba-2280-41f8-be7d-6f21d368baa3_ActionId">
    <vt:lpwstr>8f2e4f4c-042f-473f-8a73-e29241e0ae66</vt:lpwstr>
  </property>
  <property fmtid="{D5CDD505-2E9C-101B-9397-08002B2CF9AE}" pid="9" name="MSIP_Label_c135c4ba-2280-41f8-be7d-6f21d368baa3_ContentBits">
    <vt:lpwstr>0</vt:lpwstr>
  </property>
</Properties>
</file>