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MMA\"/>
    </mc:Choice>
  </mc:AlternateContent>
  <xr:revisionPtr revIDLastSave="0" documentId="13_ncr:1_{C303444A-8C64-4B91-9023-D706F6C990B9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SHEET1" sheetId="1" r:id="rId1"/>
    <sheet name="SHEET2" sheetId="3" r:id="rId2"/>
    <sheet name="Auditeurs_internes" sheetId="4" r:id="rId3"/>
    <sheet name="Audits_supplier" sheetId="2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24" i="1" l="1"/>
  <c r="V25" i="1"/>
  <c r="U15" i="4" l="1"/>
  <c r="I15" i="4"/>
  <c r="U14" i="4"/>
  <c r="I14" i="4"/>
  <c r="U13" i="4"/>
  <c r="I13" i="4"/>
  <c r="D13" i="4"/>
  <c r="I12" i="4"/>
  <c r="D12" i="4"/>
  <c r="U12" i="4" s="1"/>
  <c r="D11" i="4"/>
  <c r="U11" i="4" s="1"/>
  <c r="U10" i="4"/>
  <c r="I10" i="4"/>
  <c r="D10" i="4"/>
  <c r="I9" i="4"/>
  <c r="D9" i="4"/>
  <c r="U9" i="4" s="1"/>
  <c r="I8" i="4"/>
  <c r="D8" i="4"/>
  <c r="W19" i="1"/>
  <c r="B14" i="3" s="1" a="1"/>
  <c r="B14" i="3" s="1"/>
  <c r="E14" i="3" s="1"/>
  <c r="U8" i="4" l="1"/>
  <c r="D14" i="3"/>
  <c r="B7" i="3" a="1"/>
  <c r="B7" i="3" s="1"/>
  <c r="D7" i="3" s="1"/>
  <c r="B11" i="3" a="1"/>
  <c r="B11" i="3" s="1"/>
  <c r="D11" i="3" s="1"/>
  <c r="B8" i="3" a="1"/>
  <c r="B8" i="3" s="1"/>
  <c r="D8" i="3" s="1"/>
  <c r="B12" i="3" a="1"/>
  <c r="B12" i="3" s="1"/>
  <c r="D12" i="3" s="1"/>
  <c r="B9" i="3" a="1"/>
  <c r="B9" i="3" s="1"/>
  <c r="D9" i="3" s="1"/>
  <c r="B13" i="3" a="1"/>
  <c r="B13" i="3" s="1"/>
  <c r="D13" i="3" s="1"/>
  <c r="X24" i="1" a="1"/>
  <c r="X24" i="1" s="1"/>
  <c r="B5" i="3" a="1"/>
  <c r="B5" i="3" s="1"/>
  <c r="B10" i="3" a="1"/>
  <c r="B10" i="3" s="1"/>
  <c r="D10" i="3" s="1"/>
  <c r="R21" i="1"/>
  <c r="M21" i="1"/>
  <c r="K21" i="1"/>
  <c r="I21" i="1"/>
  <c r="G21" i="1"/>
  <c r="N21" i="1" s="1"/>
  <c r="O21" i="1" s="1"/>
  <c r="E21" i="1"/>
  <c r="C21" i="1"/>
  <c r="R20" i="1"/>
  <c r="M20" i="1"/>
  <c r="K20" i="1"/>
  <c r="I20" i="1"/>
  <c r="G20" i="1"/>
  <c r="E20" i="1"/>
  <c r="C20" i="1"/>
  <c r="R19" i="1"/>
  <c r="M19" i="1"/>
  <c r="K19" i="1"/>
  <c r="I19" i="1"/>
  <c r="G19" i="1"/>
  <c r="E19" i="1"/>
  <c r="C19" i="1"/>
  <c r="R18" i="1"/>
  <c r="M18" i="1"/>
  <c r="K18" i="1"/>
  <c r="I18" i="1"/>
  <c r="G18" i="1"/>
  <c r="N18" i="1" s="1"/>
  <c r="E18" i="1"/>
  <c r="C18" i="1"/>
  <c r="R17" i="1"/>
  <c r="M17" i="1"/>
  <c r="K17" i="1"/>
  <c r="I17" i="1"/>
  <c r="G17" i="1"/>
  <c r="E17" i="1"/>
  <c r="C17" i="1"/>
  <c r="R16" i="1"/>
  <c r="M16" i="1"/>
  <c r="K16" i="1"/>
  <c r="I16" i="1"/>
  <c r="G16" i="1"/>
  <c r="E16" i="1"/>
  <c r="C16" i="1"/>
  <c r="N16" i="1" s="1"/>
  <c r="R15" i="1"/>
  <c r="M15" i="1"/>
  <c r="K15" i="1"/>
  <c r="I15" i="1"/>
  <c r="G15" i="1"/>
  <c r="E15" i="1"/>
  <c r="C15" i="1"/>
  <c r="R14" i="1"/>
  <c r="M14" i="1"/>
  <c r="K14" i="1"/>
  <c r="I14" i="1"/>
  <c r="G14" i="1"/>
  <c r="N14" i="1" s="1"/>
  <c r="E14" i="1"/>
  <c r="C14" i="1"/>
  <c r="R13" i="1"/>
  <c r="M13" i="1"/>
  <c r="K13" i="1"/>
  <c r="I13" i="1"/>
  <c r="G13" i="1"/>
  <c r="E13" i="1"/>
  <c r="C13" i="1"/>
  <c r="R12" i="1"/>
  <c r="M12" i="1"/>
  <c r="K12" i="1"/>
  <c r="I12" i="1"/>
  <c r="G12" i="1"/>
  <c r="E12" i="1"/>
  <c r="C12" i="1"/>
  <c r="R11" i="1"/>
  <c r="M11" i="1"/>
  <c r="K11" i="1"/>
  <c r="I11" i="1"/>
  <c r="G11" i="1"/>
  <c r="E11" i="1"/>
  <c r="C11" i="1"/>
  <c r="D5" i="3" l="1"/>
  <c r="E5" i="3"/>
  <c r="E11" i="3"/>
  <c r="E12" i="3"/>
  <c r="E13" i="3"/>
  <c r="E8" i="3"/>
  <c r="E10" i="3"/>
  <c r="E9" i="3"/>
  <c r="E7" i="3"/>
  <c r="N17" i="1"/>
  <c r="N12" i="1"/>
  <c r="N20" i="1"/>
  <c r="O20" i="1" s="1"/>
  <c r="S20" i="1" s="1"/>
  <c r="U20" i="1" s="1"/>
  <c r="W20" i="1" s="1"/>
  <c r="N13" i="1"/>
  <c r="N11" i="1"/>
  <c r="N15" i="1"/>
  <c r="N19" i="1"/>
  <c r="O11" i="1"/>
  <c r="S11" i="1"/>
  <c r="U11" i="1" s="1"/>
  <c r="W11" i="1" s="1"/>
  <c r="O14" i="1"/>
  <c r="O18" i="1"/>
  <c r="S18" i="1" s="1"/>
  <c r="U18" i="1" s="1"/>
  <c r="W18" i="1" s="1"/>
  <c r="O12" i="1"/>
  <c r="S12" i="1" s="1"/>
  <c r="U12" i="1" s="1"/>
  <c r="W12" i="1" s="1"/>
  <c r="O16" i="1"/>
  <c r="S16" i="1" s="1"/>
  <c r="U16" i="1" s="1"/>
  <c r="W16" i="1" s="1"/>
  <c r="O15" i="1"/>
  <c r="S15" i="1" s="1"/>
  <c r="U15" i="1" s="1"/>
  <c r="W15" i="1" s="1"/>
  <c r="O19" i="1"/>
  <c r="S19" i="1" s="1"/>
  <c r="U19" i="1" s="1"/>
  <c r="S14" i="1"/>
  <c r="U14" i="1" s="1"/>
  <c r="W14" i="1" s="1"/>
  <c r="O13" i="1"/>
  <c r="S13" i="1" s="1"/>
  <c r="U13" i="1" s="1"/>
  <c r="W13" i="1" s="1"/>
  <c r="O17" i="1"/>
  <c r="S17" i="1" s="1"/>
  <c r="U17" i="1" s="1"/>
  <c r="W17" i="1" s="1"/>
  <c r="S21" i="1"/>
  <c r="U21" i="1" s="1"/>
  <c r="W21" i="1" s="1"/>
  <c r="Y24" i="1" l="1" a="1"/>
  <c r="Y24" i="1" s="1"/>
  <c r="Z24" i="1" a="1"/>
  <c r="Z24" i="1" s="1"/>
  <c r="W24" i="1" a="1"/>
  <c r="W2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Stag.QA</author>
  </authors>
  <commentList>
    <comment ref="U13" authorId="0" shapeId="0" xr:uid="{00000000-0006-0000-0000-000001000000}">
      <text>
        <r>
          <rPr>
            <b/>
            <sz val="9"/>
            <color rgb="FF000000"/>
            <rFont val="Tahoma"/>
            <family val="2"/>
          </rPr>
          <t>Stag.QA:</t>
        </r>
        <r>
          <rPr>
            <sz val="9"/>
            <color rgb="FF000000"/>
            <rFont val="Tahoma"/>
            <family val="2"/>
          </rPr>
          <t xml:space="preserve">
Si le risque global est "moyen" on met quelle fréquence? Ici dans la formule j'ai mis comme pour faible 1×/2ans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<sst xmlns="http://schemas.openxmlformats.org/spreadsheetml/2006/main" count="286" uniqueCount="155">
  <si>
    <r>
      <rPr>
        <b/>
        <sz val="11"/>
        <color rgb="FF000000"/>
        <rFont val="Calibri"/>
        <family val="2"/>
      </rPr>
      <t xml:space="preserve">Criticité:      </t>
    </r>
    <r>
      <rPr>
        <sz val="11"/>
        <color rgb="FF000000"/>
        <rFont val="Calibri"/>
        <family val="2"/>
      </rPr>
      <t xml:space="preserve">                                                                                                 </t>
    </r>
    <r>
      <rPr>
        <b/>
        <sz val="11"/>
        <color rgb="FF000000"/>
        <rFont val="Calibri"/>
        <family val="2"/>
      </rPr>
      <t>1</t>
    </r>
    <r>
      <rPr>
        <sz val="11"/>
        <color rgb="FF000000"/>
        <rFont val="Calibri"/>
        <family val="2"/>
      </rPr>
      <t xml:space="preserve">= Les projets/activités du département ont une répercussion directe et importante sur le produit.                                                  </t>
    </r>
    <r>
      <rPr>
        <b/>
        <sz val="11"/>
        <color rgb="FF000000"/>
        <rFont val="Calibri"/>
        <family val="2"/>
      </rPr>
      <t>2</t>
    </r>
    <r>
      <rPr>
        <sz val="11"/>
        <color rgb="FF000000"/>
        <rFont val="Calibri"/>
        <family val="2"/>
      </rPr>
      <t xml:space="preserve">= Les projets/activités du département ont des effets/repercussions significatifs sur le produit.                            </t>
    </r>
    <r>
      <rPr>
        <b/>
        <sz val="11"/>
        <color rgb="FF000000"/>
        <rFont val="Calibri"/>
        <family val="2"/>
      </rPr>
      <t>3</t>
    </r>
    <r>
      <rPr>
        <sz val="11"/>
        <color rgb="FF000000"/>
        <rFont val="Calibri"/>
        <family val="2"/>
      </rPr>
      <t>= Les projets/activités du département ont des effets/répercussions mineures sur le produit.</t>
    </r>
  </si>
  <si>
    <r>
      <rPr>
        <b/>
        <sz val="11"/>
        <color rgb="FF000000"/>
        <rFont val="Calibri"/>
        <family val="2"/>
      </rPr>
      <t xml:space="preserve">Compléxité:       </t>
    </r>
    <r>
      <rPr>
        <sz val="11"/>
        <color rgb="FF000000"/>
        <rFont val="Calibri"/>
        <family val="2"/>
      </rPr>
      <t xml:space="preserve">                                                                               </t>
    </r>
    <r>
      <rPr>
        <b/>
        <sz val="11"/>
        <color rgb="FF000000"/>
        <rFont val="Calibri"/>
        <family val="2"/>
      </rPr>
      <t>1=</t>
    </r>
    <r>
      <rPr>
        <sz val="11"/>
        <color rgb="FF000000"/>
        <rFont val="Calibri"/>
        <family val="2"/>
      </rPr>
      <t xml:space="preserve"> Les projets/résultats du département sont transversaux, impliquant plusieurs départements.            </t>
    </r>
    <r>
      <rPr>
        <b/>
        <sz val="11"/>
        <color rgb="FF000000"/>
        <rFont val="Calibri"/>
        <family val="2"/>
      </rPr>
      <t>2=</t>
    </r>
    <r>
      <rPr>
        <sz val="11"/>
        <color rgb="FF000000"/>
        <rFont val="Calibri"/>
        <family val="2"/>
      </rPr>
      <t xml:space="preserve"> Les projets/ résultats du département peuvent avoir une incidence sur 1 ou 2 départements.                               </t>
    </r>
    <r>
      <rPr>
        <b/>
        <sz val="11"/>
        <color rgb="FF000000"/>
        <rFont val="Calibri"/>
        <family val="2"/>
      </rPr>
      <t>3=</t>
    </r>
    <r>
      <rPr>
        <sz val="11"/>
        <color rgb="FF000000"/>
        <rFont val="Calibri"/>
        <family val="2"/>
      </rPr>
      <t xml:space="preserve"> Les projets/résultats du département n'a pas des répercussions que sur un département.</t>
    </r>
  </si>
  <si>
    <t>Nombre d'observations majeures</t>
  </si>
  <si>
    <t>Nombre d'observations mineures</t>
  </si>
  <si>
    <t>Nombre de plaintes dont le département est responsable</t>
  </si>
  <si>
    <t>Nombre de déviations</t>
  </si>
  <si>
    <t>Evolution proportion déviations par rapport Y-1</t>
  </si>
  <si>
    <t>Nombre de change control</t>
  </si>
  <si>
    <t>Somme code binaire</t>
  </si>
  <si>
    <t>Risque de conformité</t>
  </si>
  <si>
    <t>Criticité</t>
  </si>
  <si>
    <t>Compléxité</t>
  </si>
  <si>
    <t>Risque intrinsèque</t>
  </si>
  <si>
    <t>RISQUE GLOBAL</t>
  </si>
  <si>
    <t>Fréquence audits</t>
  </si>
  <si>
    <t>date dernier audit</t>
  </si>
  <si>
    <t>Date aprox du prochain audit</t>
  </si>
  <si>
    <t>Nb</t>
  </si>
  <si>
    <t>Code binaire</t>
  </si>
  <si>
    <t>Marketing</t>
  </si>
  <si>
    <t>Production</t>
  </si>
  <si>
    <t>QA</t>
  </si>
  <si>
    <t>QC</t>
  </si>
  <si>
    <t>R&amp;D</t>
  </si>
  <si>
    <t>RA</t>
  </si>
  <si>
    <t>Sales</t>
  </si>
  <si>
    <t>Logistique</t>
  </si>
  <si>
    <t>Facilities</t>
  </si>
  <si>
    <t>RH</t>
  </si>
  <si>
    <t>Achat</t>
  </si>
  <si>
    <t>1°</t>
  </si>
  <si>
    <t>2°</t>
  </si>
  <si>
    <t>3°</t>
  </si>
  <si>
    <t>4°</t>
  </si>
  <si>
    <t>5°</t>
  </si>
  <si>
    <t>2≥ =1</t>
  </si>
  <si>
    <t>3≥ =1</t>
  </si>
  <si>
    <t>15≥ =1</t>
  </si>
  <si>
    <t>(+)2% = 1</t>
  </si>
  <si>
    <t>3&gt; =1</t>
  </si>
  <si>
    <t>Priorité</t>
  </si>
  <si>
    <t>Matrice Risque intrinsèque</t>
  </si>
  <si>
    <t>Matrice risque global</t>
  </si>
  <si>
    <t>Élevé</t>
  </si>
  <si>
    <t>3≥</t>
  </si>
  <si>
    <t>Complexité</t>
  </si>
  <si>
    <t>Faible</t>
  </si>
  <si>
    <t>Moyen</t>
  </si>
  <si>
    <t>Elevé</t>
  </si>
  <si>
    <t>2˂</t>
  </si>
  <si>
    <t>Supplier</t>
  </si>
  <si>
    <t>Catégorie</t>
  </si>
  <si>
    <t>Score evaluation (Y-2)</t>
  </si>
  <si>
    <t>Score evaluation (Y-1)</t>
  </si>
  <si>
    <t>Score evaluation (Y)</t>
  </si>
  <si>
    <t>Impact on the Diagenode turnover</t>
  </si>
  <si>
    <t>Capacité à absorber une augmentation des commandes</t>
  </si>
  <si>
    <t>Possibilités d'alternative</t>
  </si>
  <si>
    <t>Plaintes année fiscal</t>
  </si>
  <si>
    <t>Nippon Gene j-</t>
  </si>
  <si>
    <t>A2</t>
  </si>
  <si>
    <t xml:space="preserve">Integrated DNA Technologies </t>
  </si>
  <si>
    <t>A1/A2</t>
  </si>
  <si>
    <t>LGC Biosearch Technologies / DNA Technology</t>
  </si>
  <si>
    <t>A1</t>
  </si>
  <si>
    <r>
      <t xml:space="preserve">Life technologies Europe      </t>
    </r>
    <r>
      <rPr>
        <sz val="11"/>
        <color rgb="FF333399"/>
        <rFont val="Calibri"/>
        <family val="2"/>
      </rPr>
      <t xml:space="preserve">
 </t>
    </r>
    <r>
      <rPr>
        <sz val="11"/>
        <color rgb="FF000000"/>
        <rFont val="Calibri"/>
        <family val="2"/>
      </rPr>
      <t xml:space="preserve">(Ambion, Gibco, Invitrogen, Metabion ) </t>
    </r>
  </si>
  <si>
    <t>Global Maintenance</t>
  </si>
  <si>
    <t>Biosearch Technologies</t>
  </si>
  <si>
    <t>N/A</t>
  </si>
  <si>
    <t xml:space="preserve">EUROGENTEC SA </t>
  </si>
  <si>
    <t>Analis Equipement</t>
  </si>
  <si>
    <t>B</t>
  </si>
  <si>
    <t>Analis Calibration</t>
  </si>
  <si>
    <t>BCCM-LMG</t>
  </si>
  <si>
    <t xml:space="preserve">BD Becton Dickinson Distribution </t>
  </si>
  <si>
    <t xml:space="preserve">Bioline GmbH                                          </t>
  </si>
  <si>
    <t>Biorad Laboratories Benelux</t>
  </si>
  <si>
    <t>BSL Biomnis</t>
  </si>
  <si>
    <t>BTF Biopharma Technologies France</t>
  </si>
  <si>
    <t>Camfil NV-SA</t>
  </si>
  <si>
    <t>Copan Flock Technologies S.r.l.</t>
  </si>
  <si>
    <t xml:space="preserve">Fisher Bioblock Scientific sprl 
</t>
  </si>
  <si>
    <t xml:space="preserve">Genscript Co. Ltd </t>
  </si>
  <si>
    <t>Hologic</t>
  </si>
  <si>
    <t xml:space="preserve">Mettler-Toledo N.V. </t>
  </si>
  <si>
    <t>NIBSC    (Health Protection Agency)</t>
  </si>
  <si>
    <t xml:space="preserve">Promega Bénélux bv </t>
  </si>
  <si>
    <t xml:space="preserve">QCMD </t>
  </si>
  <si>
    <t xml:space="preserve">QIAGEN N.V    </t>
  </si>
  <si>
    <t>Quantig LtD (ancien nom GeneSys Ltd) ???</t>
  </si>
  <si>
    <t xml:space="preserve">Roche Diagnostics </t>
  </si>
  <si>
    <t xml:space="preserve">Sartstedt AG &amp; Co </t>
  </si>
  <si>
    <t xml:space="preserve">Sera Laboratories International Ltd
</t>
  </si>
  <si>
    <t>Sigma Aldrich Fluka (SAF)</t>
  </si>
  <si>
    <t xml:space="preserve">Testo N.V  </t>
  </si>
  <si>
    <t xml:space="preserve">ThermoFisher Scientific (consomables)  </t>
  </si>
  <si>
    <t>ThermoFisher Scientific Baltics(MasterMix)</t>
  </si>
  <si>
    <t xml:space="preserve">VWR International Europe BVBA </t>
  </si>
  <si>
    <t xml:space="preserve">WEGNEZ PHILIPPE  </t>
  </si>
  <si>
    <t xml:space="preserve">Weiss Tecknik Belgium BVBA  </t>
  </si>
  <si>
    <t>Zeptometrix Corporation</t>
  </si>
  <si>
    <t>Impact on the Diagenode Turnover</t>
  </si>
  <si>
    <t>Possibilité d'alternative</t>
  </si>
  <si>
    <t>OUI</t>
  </si>
  <si>
    <t>NON</t>
  </si>
  <si>
    <t>Audit ID</t>
  </si>
  <si>
    <t>(YYYY-IA-XXX)</t>
  </si>
  <si>
    <t xml:space="preserve">Department or </t>
  </si>
  <si>
    <t>process audited</t>
  </si>
  <si>
    <t xml:space="preserve">References </t>
  </si>
  <si>
    <t>(SOP/standard/regulation)</t>
  </si>
  <si>
    <t>Auditee management</t>
  </si>
  <si>
    <t>Audit period</t>
  </si>
  <si>
    <t>Audit team</t>
  </si>
  <si>
    <t>(Lead auditor in bold)</t>
  </si>
  <si>
    <t>Audit date*</t>
  </si>
  <si>
    <t>Closure</t>
  </si>
  <si>
    <t>date*</t>
  </si>
  <si>
    <r>
      <rPr>
        <b/>
        <sz val="10"/>
        <color rgb="FFA9D08E"/>
        <rFont val="Calibri"/>
        <family val="2"/>
      </rPr>
      <t xml:space="preserve">Auditeur expert </t>
    </r>
    <r>
      <rPr>
        <sz val="10"/>
        <color rgb="FF000000"/>
        <rFont val="Calibri"/>
        <family val="2"/>
      </rPr>
      <t xml:space="preserve">: ≥4 années d'expérience et ≤ 10audits interne Diagenode.                                                                                                            </t>
    </r>
    <r>
      <rPr>
        <b/>
        <sz val="10"/>
        <color rgb="FFF4B084"/>
        <rFont val="Calibri"/>
        <family val="2"/>
      </rPr>
      <t>Auditeur intermediaire</t>
    </r>
    <r>
      <rPr>
        <b/>
        <sz val="10"/>
        <color rgb="FFFF99FF"/>
        <rFont val="Calibri"/>
        <family val="2"/>
      </rPr>
      <t xml:space="preserve"> </t>
    </r>
    <r>
      <rPr>
        <sz val="10"/>
        <color rgb="FF000000"/>
        <rFont val="Calibri"/>
        <family val="2"/>
      </rPr>
      <t xml:space="preserve">: 1-4 années d'expérience et 5-10audits internes Diagenode.                                                                                                                 </t>
    </r>
    <r>
      <rPr>
        <b/>
        <sz val="10"/>
        <color rgb="FF8EA9DB"/>
        <rFont val="Calibri"/>
        <family val="2"/>
      </rPr>
      <t xml:space="preserve">Auditeur junior </t>
    </r>
    <r>
      <rPr>
        <sz val="10"/>
        <color rgb="FF000000"/>
        <rFont val="Calibri"/>
        <family val="2"/>
      </rPr>
      <t xml:space="preserve">: 0-1 années d'expérience et ≤5 audits interne Diagenode.                     </t>
    </r>
    <r>
      <rPr>
        <b/>
        <sz val="10"/>
        <color rgb="FFC00000"/>
        <rFont val="Calibri"/>
        <family val="2"/>
      </rPr>
      <t>Auditeur en formation</t>
    </r>
  </si>
  <si>
    <t>Etudes</t>
  </si>
  <si>
    <t>Département actuel</t>
  </si>
  <si>
    <t>Années d'expérience comme auditeur</t>
  </si>
  <si>
    <t>Expérience d'audits en dehors de Diagenode (Oui/Non)</t>
  </si>
  <si>
    <t>Accréditation profesionnelle (Oui/Non)</t>
  </si>
  <si>
    <t xml:space="preserve">Activité qualifiante FO-RH-035 </t>
  </si>
  <si>
    <t>Evaluation FO-RH-039 (Oui/Non)</t>
  </si>
  <si>
    <t>N° d'audits internes réalisés</t>
  </si>
  <si>
    <t>N° d'audits QA</t>
  </si>
  <si>
    <t>N°  d'audits QC</t>
  </si>
  <si>
    <t>N° d'audits  R&amp;D</t>
  </si>
  <si>
    <t>N° d'audits Production</t>
  </si>
  <si>
    <t>N° d'audits  Sales</t>
  </si>
  <si>
    <t>N° d'audits Logistique</t>
  </si>
  <si>
    <t>N° d'audits Marketing</t>
  </si>
  <si>
    <t>N° Audit achat</t>
  </si>
  <si>
    <t>N° d'audits RH</t>
  </si>
  <si>
    <t>N° d'audits RA</t>
  </si>
  <si>
    <t>Qualification</t>
  </si>
  <si>
    <t>R.Zaletelj</t>
  </si>
  <si>
    <t>Master en Biochimie</t>
  </si>
  <si>
    <t>D. D'Amico</t>
  </si>
  <si>
    <t>J. Keresztes</t>
  </si>
  <si>
    <t>Master en Chimie</t>
  </si>
  <si>
    <t>En cours</t>
  </si>
  <si>
    <t>P. Silvestre</t>
  </si>
  <si>
    <t>Master en Biologie</t>
  </si>
  <si>
    <t>M. Philippet</t>
  </si>
  <si>
    <t>Bac Biomédical</t>
  </si>
  <si>
    <t>C.Toussaint</t>
  </si>
  <si>
    <t>Master En Sciences Pharmaceutique + Master Pharmacie Industrielle</t>
  </si>
  <si>
    <t>T.Maurice</t>
  </si>
  <si>
    <t>Doctorat en Biologie</t>
  </si>
  <si>
    <t>C.Couvruer</t>
  </si>
  <si>
    <t>Bac laboratory Technician</t>
  </si>
  <si>
    <t>N° d'audits facilities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</si>
</sst>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/mm/yyyy;@"/>
    <numFmt numFmtId="165" formatCode="d\-m\-yy;@"/>
    <numFmt numFmtId="166" formatCode="[$-40C]mmm\-yy;@"/>
    <numFmt numFmtId="167" formatCode="[$-C0A]mmm\-yy;@"/>
    <numFmt numFmtId="168" formatCode="0.000"/>
    <numFmt numFmtId="169" formatCode="[$-40C]mmmm\-yy;@"/>
  </numFmts>
  <fonts count="26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FA7D00"/>
      <name val="Calibri"/>
      <family val="2"/>
    </font>
    <font>
      <b/>
      <sz val="11"/>
      <color rgb="FF70AD47"/>
      <name val="Calibri"/>
      <family val="2"/>
    </font>
    <font>
      <b/>
      <sz val="11"/>
      <color rgb="FFC00000"/>
      <name val="Calibri"/>
      <family val="2"/>
    </font>
    <font>
      <b/>
      <sz val="11"/>
      <color rgb="FFED7D31"/>
      <name val="Calibri"/>
      <family val="2"/>
    </font>
    <font>
      <sz val="11"/>
      <color rgb="FF9C0006"/>
      <name val="Calibri"/>
      <family val="2"/>
    </font>
    <font>
      <sz val="11"/>
      <color rgb="FF9C5700"/>
      <name val="Calibri"/>
      <family val="2"/>
    </font>
    <font>
      <b/>
      <sz val="11"/>
      <color rgb="FFFFFFFF"/>
      <name val="Calibri"/>
      <family val="2"/>
    </font>
    <font>
      <sz val="11"/>
      <color rgb="FF3F3F76"/>
      <name val="Calibri"/>
      <family val="2"/>
    </font>
    <font>
      <b/>
      <sz val="11"/>
      <color rgb="FF000000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12"/>
      <color rgb="FF000000"/>
      <name val="Calibri"/>
      <family val="2"/>
    </font>
    <font>
      <sz val="11"/>
      <color rgb="FF333399"/>
      <name val="Calibri"/>
      <family val="2"/>
    </font>
    <font>
      <b/>
      <sz val="10"/>
      <color rgb="FF000000"/>
      <name val="Arial"/>
      <family val="2"/>
    </font>
    <font>
      <b/>
      <sz val="8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b/>
      <sz val="10"/>
      <color rgb="FFA9D08E"/>
      <name val="Calibri"/>
      <family val="2"/>
    </font>
    <font>
      <b/>
      <sz val="10"/>
      <color rgb="FFF4B084"/>
      <name val="Calibri"/>
      <family val="2"/>
    </font>
    <font>
      <b/>
      <sz val="10"/>
      <color rgb="FFFF99FF"/>
      <name val="Calibri"/>
      <family val="2"/>
    </font>
    <font>
      <b/>
      <sz val="10"/>
      <color rgb="FF8EA9DB"/>
      <name val="Calibri"/>
      <family val="2"/>
    </font>
    <font>
      <b/>
      <sz val="10"/>
      <color rgb="FFC00000"/>
      <name val="Calibri"/>
      <family val="2"/>
    </font>
    <font>
      <b/>
      <sz val="10"/>
      <color rgb="FFFFFFFF"/>
      <name val="Calibri"/>
      <family val="2"/>
    </font>
    <font>
      <b/>
      <sz val="11"/>
      <color rgb="FF3F3F3F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B4C6E7"/>
        <bgColor rgb="FFB4C6E7"/>
      </patternFill>
    </fill>
    <fill>
      <patternFill patternType="solid">
        <fgColor rgb="FFF8CBAD"/>
        <bgColor rgb="FFF8CBAD"/>
      </patternFill>
    </fill>
    <fill>
      <patternFill patternType="solid">
        <fgColor rgb="FFDBDBDB"/>
        <bgColor rgb="FFDBDBDB"/>
      </patternFill>
    </fill>
    <fill>
      <patternFill patternType="solid">
        <fgColor rgb="FFC6E0B4"/>
        <bgColor rgb="FFC6E0B4"/>
      </patternFill>
    </fill>
    <fill>
      <patternFill patternType="solid">
        <fgColor rgb="FFF2F2F2"/>
        <bgColor rgb="FFF2F2F2"/>
      </patternFill>
    </fill>
    <fill>
      <patternFill patternType="solid">
        <fgColor rgb="FFF4B084"/>
        <bgColor rgb="FFF4B084"/>
      </patternFill>
    </fill>
    <fill>
      <patternFill patternType="solid">
        <fgColor rgb="FFFFC7CE"/>
        <bgColor rgb="FFFFC7CE"/>
      </patternFill>
    </fill>
    <fill>
      <patternFill patternType="solid">
        <fgColor rgb="FFFFEB9C"/>
        <bgColor rgb="FFFFEB9C"/>
      </patternFill>
    </fill>
    <fill>
      <patternFill patternType="solid">
        <fgColor rgb="FFA5A5A5"/>
        <bgColor rgb="FFA5A5A5"/>
      </patternFill>
    </fill>
    <fill>
      <patternFill patternType="solid">
        <fgColor rgb="FFFFCC99"/>
        <bgColor rgb="FFFFCC99"/>
      </patternFill>
    </fill>
    <fill>
      <patternFill patternType="solid">
        <fgColor rgb="FFF2F2F2"/>
        <bgColor indexed="64"/>
      </patternFill>
    </fill>
  </fills>
  <borders count="3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thin">
        <color rgb="FF000000"/>
      </bottom>
      <diagonal/>
    </border>
    <border>
      <left/>
      <right style="thin">
        <color rgb="FF000000"/>
      </right>
      <top style="double">
        <color rgb="FF3F3F3F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000000"/>
      </bottom>
      <diagonal/>
    </border>
    <border>
      <left style="thin">
        <color rgb="FF7F7F7F"/>
      </left>
      <right/>
      <top/>
      <bottom style="thin">
        <color rgb="FF000000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rgb="FF000000"/>
      </left>
      <right style="double">
        <color rgb="FF3F3F3F"/>
      </right>
      <top style="double">
        <color rgb="FF3F3F3F"/>
      </top>
      <bottom style="thin">
        <color rgb="FF000000"/>
      </bottom>
      <diagonal/>
    </border>
    <border>
      <left style="double">
        <color rgb="FF3F3F3F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0">
    <xf numFmtId="0" fontId="0" fillId="0" borderId="0"/>
    <xf numFmtId="0" fontId="7" fillId="9" borderId="0" applyNumberFormat="0" applyBorder="0" applyAlignment="0" applyProtection="0"/>
    <xf numFmtId="0" fontId="1" fillId="2" borderId="0" applyNumberFormat="0" applyFont="0" applyBorder="0" applyAlignment="0" applyProtection="0"/>
    <xf numFmtId="0" fontId="1" fillId="3" borderId="0" applyNumberFormat="0" applyFont="0" applyBorder="0" applyAlignment="0" applyProtection="0"/>
    <xf numFmtId="0" fontId="1" fillId="4" borderId="0" applyNumberFormat="0" applyFont="0" applyBorder="0" applyAlignment="0" applyProtection="0"/>
    <xf numFmtId="0" fontId="1" fillId="5" borderId="0" applyNumberFormat="0" applyFont="0" applyBorder="0" applyAlignment="0" applyProtection="0"/>
    <xf numFmtId="0" fontId="2" fillId="6" borderId="1" applyNumberFormat="0" applyAlignment="0" applyProtection="0"/>
    <xf numFmtId="0" fontId="2" fillId="6" borderId="1" applyNumberFormat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" fillId="7" borderId="0" applyNumberFormat="0" applyFont="0" applyBorder="0" applyAlignment="0" applyProtection="0"/>
    <xf numFmtId="0" fontId="6" fillId="8" borderId="0" applyNumberFormat="0" applyBorder="0" applyAlignment="0" applyProtection="0"/>
    <xf numFmtId="0" fontId="7" fillId="9" borderId="0" applyNumberFormat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6" fillId="8" borderId="0" applyNumberFormat="0" applyBorder="0" applyAlignment="0" applyProtection="0"/>
    <xf numFmtId="0" fontId="1" fillId="7" borderId="0" applyNumberFormat="0" applyFont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8" borderId="0" applyNumberFormat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8" borderId="0" applyNumberFormat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8" fillId="10" borderId="2" applyNumberFormat="0" applyAlignment="0" applyProtection="0"/>
    <xf numFmtId="0" fontId="9" fillId="11" borderId="1" applyNumberFormat="0" applyAlignment="0" applyProtection="0"/>
    <xf numFmtId="0" fontId="25" fillId="6" borderId="19" applyNumberFormat="0" applyAlignment="0" applyProtection="0"/>
  </cellStyleXfs>
  <cellXfs count="108">
    <xf numFmtId="0" fontId="0" fillId="0" borderId="0" xfId="0"/>
    <xf numFmtId="164" fontId="0" fillId="0" borderId="0" xfId="0" applyNumberFormat="1"/>
    <xf numFmtId="0" fontId="8" fillId="10" borderId="3" xfId="57" applyFont="1" applyFill="1" applyBorder="1" applyAlignment="1">
      <alignment horizontal="center" vertical="center" wrapText="1"/>
    </xf>
    <xf numFmtId="0" fontId="8" fillId="10" borderId="3" xfId="57" applyFont="1" applyFill="1" applyBorder="1" applyAlignment="1">
      <alignment horizontal="center" vertical="center"/>
    </xf>
    <xf numFmtId="0" fontId="8" fillId="10" borderId="10" xfId="57" applyFont="1" applyFill="1" applyBorder="1" applyAlignment="1">
      <alignment horizontal="center" vertical="center" wrapText="1"/>
    </xf>
    <xf numFmtId="0" fontId="0" fillId="4" borderId="11" xfId="4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4" borderId="3" xfId="4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3" xfId="4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4" borderId="12" xfId="4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" fontId="0" fillId="0" borderId="12" xfId="0" applyNumberForma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3" fillId="0" borderId="12" xfId="0" applyFont="1" applyBorder="1"/>
    <xf numFmtId="0" fontId="3" fillId="0" borderId="13" xfId="0" applyFont="1" applyBorder="1"/>
    <xf numFmtId="0" fontId="0" fillId="0" borderId="12" xfId="0" applyBorder="1"/>
    <xf numFmtId="165" fontId="0" fillId="0" borderId="3" xfId="0" applyNumberFormat="1" applyBorder="1" applyProtection="1">
      <protection locked="0"/>
    </xf>
    <xf numFmtId="166" fontId="0" fillId="0" borderId="3" xfId="0" applyNumberFormat="1" applyBorder="1"/>
    <xf numFmtId="0" fontId="0" fillId="0" borderId="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6" borderId="15" xfId="7" applyFont="1" applyFill="1" applyBorder="1"/>
    <xf numFmtId="14" fontId="0" fillId="0" borderId="0" xfId="0" applyNumberFormat="1"/>
    <xf numFmtId="167" fontId="0" fillId="0" borderId="0" xfId="0" applyNumberFormat="1"/>
    <xf numFmtId="0" fontId="9" fillId="11" borderId="1" xfId="58" applyFont="1" applyFill="1" applyBorder="1" applyAlignment="1">
      <alignment horizontal="center" vertical="center" wrapText="1"/>
    </xf>
    <xf numFmtId="0" fontId="7" fillId="9" borderId="3" xfId="1" applyFont="1" applyFill="1" applyBorder="1" applyAlignment="1">
      <alignment horizontal="center" vertical="center" wrapText="1"/>
    </xf>
    <xf numFmtId="0" fontId="0" fillId="5" borderId="3" xfId="5" applyFont="1" applyFill="1" applyBorder="1" applyAlignment="1">
      <alignment horizontal="center" vertical="center" wrapText="1"/>
    </xf>
    <xf numFmtId="0" fontId="4" fillId="0" borderId="3" xfId="0" applyFont="1" applyBorder="1"/>
    <xf numFmtId="0" fontId="0" fillId="0" borderId="0" xfId="0" applyAlignment="1">
      <alignment horizontal="center" vertical="center"/>
    </xf>
    <xf numFmtId="0" fontId="0" fillId="3" borderId="3" xfId="3" applyFont="1" applyFill="1" applyBorder="1" applyAlignment="1">
      <alignment horizontal="center" vertical="center" wrapText="1"/>
    </xf>
    <xf numFmtId="168" fontId="0" fillId="0" borderId="0" xfId="0" applyNumberFormat="1"/>
    <xf numFmtId="0" fontId="5" fillId="0" borderId="3" xfId="0" applyFont="1" applyBorder="1"/>
    <xf numFmtId="0" fontId="3" fillId="0" borderId="3" xfId="0" applyFont="1" applyBorder="1"/>
    <xf numFmtId="0" fontId="13" fillId="6" borderId="12" xfId="0" applyFont="1" applyFill="1" applyBorder="1" applyAlignment="1">
      <alignment horizontal="center" vertical="center" wrapText="1"/>
    </xf>
    <xf numFmtId="0" fontId="13" fillId="6" borderId="3" xfId="0" applyFont="1" applyFill="1" applyBorder="1" applyAlignment="1">
      <alignment horizontal="center" vertical="center" wrapText="1"/>
    </xf>
    <xf numFmtId="0" fontId="13" fillId="6" borderId="14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9" fontId="0" fillId="0" borderId="3" xfId="0" applyNumberFormat="1" applyBorder="1" applyAlignment="1">
      <alignment horizontal="center" vertical="center"/>
    </xf>
    <xf numFmtId="0" fontId="0" fillId="0" borderId="3" xfId="0" applyBorder="1"/>
    <xf numFmtId="0" fontId="0" fillId="0" borderId="18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quotePrefix="1" applyNumberFormat="1"/>
    <xf numFmtId="0" fontId="0" fillId="0" borderId="0" xfId="0" applyNumberFormat="1"/>
    <xf numFmtId="0" fontId="0" fillId="0" borderId="0" xfId="0"/>
    <xf numFmtId="0" fontId="8" fillId="0" borderId="0" xfId="57" applyFont="1" applyFill="1" applyBorder="1" applyAlignment="1">
      <alignment horizontal="center" vertical="center" wrapText="1"/>
    </xf>
    <xf numFmtId="0" fontId="15" fillId="12" borderId="23" xfId="0" applyFont="1" applyFill="1" applyBorder="1" applyAlignment="1">
      <alignment horizontal="center" vertical="center" wrapText="1"/>
    </xf>
    <xf numFmtId="0" fontId="16" fillId="12" borderId="21" xfId="0" applyFont="1" applyFill="1" applyBorder="1" applyAlignment="1">
      <alignment horizontal="center" vertical="center" wrapText="1"/>
    </xf>
    <xf numFmtId="0" fontId="15" fillId="12" borderId="24" xfId="0" applyFont="1" applyFill="1" applyBorder="1" applyAlignment="1">
      <alignment horizontal="center" vertical="center" wrapText="1"/>
    </xf>
    <xf numFmtId="0" fontId="15" fillId="12" borderId="22" xfId="0" applyFont="1" applyFill="1" applyBorder="1" applyAlignment="1">
      <alignment horizontal="center" vertical="center" wrapText="1"/>
    </xf>
    <xf numFmtId="0" fontId="16" fillId="12" borderId="22" xfId="0" applyFont="1" applyFill="1" applyBorder="1" applyAlignment="1">
      <alignment horizontal="center" vertical="center" wrapText="1"/>
    </xf>
    <xf numFmtId="0" fontId="17" fillId="0" borderId="21" xfId="0" applyFont="1" applyBorder="1" applyAlignment="1">
      <alignment vertical="center" wrapText="1"/>
    </xf>
    <xf numFmtId="0" fontId="17" fillId="0" borderId="22" xfId="0" applyFont="1" applyBorder="1" applyAlignment="1">
      <alignment vertical="center" wrapText="1"/>
    </xf>
    <xf numFmtId="0" fontId="17" fillId="0" borderId="20" xfId="0" applyFont="1" applyBorder="1" applyAlignment="1">
      <alignment vertical="center" wrapText="1"/>
    </xf>
    <xf numFmtId="0" fontId="0" fillId="0" borderId="0" xfId="0" applyAlignment="1">
      <alignment vertical="center"/>
    </xf>
    <xf numFmtId="169" fontId="17" fillId="0" borderId="22" xfId="0" applyNumberFormat="1" applyFont="1" applyBorder="1" applyAlignment="1">
      <alignment vertical="center" wrapText="1"/>
    </xf>
    <xf numFmtId="0" fontId="24" fillId="10" borderId="2" xfId="57" applyFont="1" applyAlignment="1">
      <alignment horizontal="center" vertical="center"/>
    </xf>
    <xf numFmtId="0" fontId="24" fillId="10" borderId="2" xfId="57" applyFont="1" applyAlignment="1">
      <alignment horizontal="center" vertical="center" wrapText="1"/>
    </xf>
    <xf numFmtId="0" fontId="24" fillId="10" borderId="26" xfId="57" applyFont="1" applyBorder="1" applyAlignment="1">
      <alignment horizontal="center" vertical="center" wrapText="1"/>
    </xf>
    <xf numFmtId="0" fontId="8" fillId="10" borderId="2" xfId="57" applyAlignment="1">
      <alignment horizontal="center" vertical="center"/>
    </xf>
    <xf numFmtId="0" fontId="25" fillId="6" borderId="19" xfId="59" applyAlignment="1">
      <alignment horizontal="center" vertical="center" wrapText="1"/>
    </xf>
    <xf numFmtId="0" fontId="25" fillId="6" borderId="19" xfId="59" applyAlignment="1">
      <alignment horizontal="center" vertical="center"/>
    </xf>
    <xf numFmtId="0" fontId="25" fillId="6" borderId="19" xfId="59"/>
    <xf numFmtId="0" fontId="25" fillId="6" borderId="19" xfId="59" applyAlignment="1">
      <alignment vertical="center"/>
    </xf>
    <xf numFmtId="0" fontId="25" fillId="6" borderId="27" xfId="59" applyBorder="1" applyAlignment="1">
      <alignment horizontal="center" vertical="center"/>
    </xf>
    <xf numFmtId="0" fontId="8" fillId="10" borderId="2" xfId="57" applyAlignment="1">
      <alignment horizontal="center" vertical="center" wrapText="1"/>
    </xf>
    <xf numFmtId="0" fontId="25" fillId="6" borderId="27" xfId="59" applyBorder="1" applyAlignment="1">
      <alignment vertical="center"/>
    </xf>
    <xf numFmtId="1" fontId="25" fillId="6" borderId="19" xfId="59" applyNumberFormat="1" applyAlignment="1">
      <alignment horizontal="center" vertical="center"/>
    </xf>
    <xf numFmtId="0" fontId="8" fillId="10" borderId="28" xfId="57" applyBorder="1" applyAlignment="1">
      <alignment horizontal="center" vertical="center" wrapText="1"/>
    </xf>
    <xf numFmtId="0" fontId="25" fillId="6" borderId="19" xfId="59" applyAlignment="1">
      <alignment horizontal="center"/>
    </xf>
    <xf numFmtId="1" fontId="0" fillId="0" borderId="0" xfId="0" applyNumberFormat="1"/>
    <xf numFmtId="1" fontId="0" fillId="0" borderId="0" xfId="0" applyNumberFormat="1" applyProtection="1">
      <protection hidden="1"/>
    </xf>
    <xf numFmtId="0" fontId="0" fillId="0" borderId="0" xfId="0"/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2" borderId="3" xfId="2" applyFont="1" applyFill="1" applyBorder="1" applyAlignment="1">
      <alignment horizontal="center" vertical="center" wrapText="1"/>
    </xf>
    <xf numFmtId="0" fontId="8" fillId="10" borderId="16" xfId="57" applyFont="1" applyFill="1" applyBorder="1" applyAlignment="1">
      <alignment horizontal="center" vertical="center"/>
    </xf>
    <xf numFmtId="0" fontId="8" fillId="10" borderId="17" xfId="57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8" fillId="10" borderId="3" xfId="57" applyFont="1" applyFill="1" applyBorder="1" applyAlignment="1">
      <alignment horizontal="center" vertical="center" wrapText="1"/>
    </xf>
    <xf numFmtId="0" fontId="0" fillId="2" borderId="6" xfId="2" applyFont="1" applyFill="1" applyBorder="1" applyAlignment="1">
      <alignment horizontal="center" vertical="center" wrapText="1"/>
    </xf>
    <xf numFmtId="0" fontId="0" fillId="5" borderId="7" xfId="5" applyFont="1" applyFill="1" applyBorder="1" applyAlignment="1">
      <alignment horizontal="center" vertical="center" wrapText="1"/>
    </xf>
    <xf numFmtId="0" fontId="0" fillId="0" borderId="3" xfId="0" applyFill="1" applyBorder="1" applyAlignment="1">
      <alignment vertical="center" wrapText="1"/>
    </xf>
    <xf numFmtId="0" fontId="8" fillId="10" borderId="4" xfId="57" applyFont="1" applyFill="1" applyBorder="1" applyAlignment="1">
      <alignment horizontal="center" vertical="center" wrapText="1"/>
    </xf>
    <xf numFmtId="0" fontId="7" fillId="9" borderId="5" xfId="1" applyFont="1" applyFill="1" applyBorder="1" applyAlignment="1">
      <alignment horizontal="center" vertical="center" wrapText="1"/>
    </xf>
    <xf numFmtId="0" fontId="9" fillId="11" borderId="3" xfId="58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0" xfId="0"/>
    <xf numFmtId="0" fontId="2" fillId="6" borderId="8" xfId="7" applyFont="1" applyFill="1" applyBorder="1" applyAlignment="1">
      <alignment horizontal="center" vertical="center" wrapText="1"/>
    </xf>
    <xf numFmtId="0" fontId="2" fillId="6" borderId="8" xfId="6" applyFont="1" applyFill="1" applyBorder="1" applyAlignment="1">
      <alignment horizontal="center" vertical="center" wrapText="1"/>
    </xf>
    <xf numFmtId="0" fontId="15" fillId="12" borderId="23" xfId="0" applyFont="1" applyFill="1" applyBorder="1" applyAlignment="1">
      <alignment horizontal="center" vertical="center" wrapText="1"/>
    </xf>
    <xf numFmtId="0" fontId="15" fillId="12" borderId="21" xfId="0" applyFont="1" applyFill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 wrapText="1"/>
    </xf>
    <xf numFmtId="0" fontId="18" fillId="0" borderId="0" xfId="0" applyFont="1" applyAlignment="1">
      <alignment horizontal="left" vertical="center" wrapText="1"/>
    </xf>
    <xf numFmtId="0" fontId="17" fillId="0" borderId="29" xfId="0" applyFont="1" applyBorder="1" applyAlignment="1">
      <alignment vertical="center" wrapText="1"/>
    </xf>
    <xf numFmtId="0" fontId="15" fillId="0" borderId="20" xfId="0" applyFont="1" applyBorder="1" applyAlignment="1">
      <alignment horizontal="center" vertical="center" wrapText="1"/>
    </xf>
    <xf numFmtId="0" fontId="17" fillId="0" borderId="23" xfId="0" applyFont="1" applyBorder="1" applyAlignment="1">
      <alignment horizontal="center" vertical="center" wrapText="1"/>
    </xf>
    <xf numFmtId="0" fontId="17" fillId="0" borderId="21" xfId="0" applyFont="1" applyBorder="1" applyAlignment="1">
      <alignment horizontal="center" vertical="center" wrapText="1"/>
    </xf>
    <xf numFmtId="169" fontId="17" fillId="0" borderId="23" xfId="0" applyNumberFormat="1" applyFont="1" applyBorder="1" applyAlignment="1">
      <alignment horizontal="center" vertical="center" wrapText="1"/>
    </xf>
    <xf numFmtId="169" fontId="17" fillId="0" borderId="21" xfId="0" applyNumberFormat="1" applyFont="1" applyBorder="1" applyAlignment="1">
      <alignment horizontal="center" vertical="center" wrapText="1"/>
    </xf>
    <xf numFmtId="0" fontId="16" fillId="12" borderId="21" xfId="0" applyFont="1" applyFill="1" applyBorder="1" applyAlignment="1">
      <alignment horizontal="center" vertical="center" wrapText="1"/>
    </xf>
    <xf numFmtId="0" fontId="16" fillId="12" borderId="23" xfId="0" applyFont="1" applyFill="1" applyBorder="1" applyAlignment="1">
      <alignment horizontal="center" vertical="center" wrapText="1"/>
    </xf>
  </cellXfs>
  <cellStyles count="60">
    <cellStyle name="40% - Accent1" xfId="2" xr:uid="{00000000-0005-0000-0000-000000000000}"/>
    <cellStyle name="40% - Accent2" xfId="3" xr:uid="{00000000-0005-0000-0000-000001000000}"/>
    <cellStyle name="40% - Accent3" xfId="4" xr:uid="{00000000-0005-0000-0000-000002000000}"/>
    <cellStyle name="40% - Accent6" xfId="5" xr:uid="{00000000-0005-0000-0000-000003000000}"/>
    <cellStyle name="Calcul" xfId="6" xr:uid="{00000000-0005-0000-0000-000004000000}"/>
    <cellStyle name="Calculation" xfId="7" xr:uid="{00000000-0005-0000-0000-000005000000}"/>
    <cellStyle name="cf1" xfId="8" xr:uid="{00000000-0005-0000-0000-000006000000}"/>
    <cellStyle name="cf10" xfId="9" xr:uid="{00000000-0005-0000-0000-000007000000}"/>
    <cellStyle name="cf11" xfId="10" xr:uid="{00000000-0005-0000-0000-000008000000}"/>
    <cellStyle name="cf12" xfId="11" xr:uid="{00000000-0005-0000-0000-000009000000}"/>
    <cellStyle name="cf13" xfId="12" xr:uid="{00000000-0005-0000-0000-00000A000000}"/>
    <cellStyle name="cf14" xfId="13" xr:uid="{00000000-0005-0000-0000-00000B000000}"/>
    <cellStyle name="cf15" xfId="14" xr:uid="{00000000-0005-0000-0000-00000C000000}"/>
    <cellStyle name="cf16" xfId="15" xr:uid="{00000000-0005-0000-0000-00000D000000}"/>
    <cellStyle name="cf17" xfId="16" xr:uid="{00000000-0005-0000-0000-00000E000000}"/>
    <cellStyle name="cf18" xfId="17" xr:uid="{00000000-0005-0000-0000-00000F000000}"/>
    <cellStyle name="cf19" xfId="18" xr:uid="{00000000-0005-0000-0000-000010000000}"/>
    <cellStyle name="cf2" xfId="19" xr:uid="{00000000-0005-0000-0000-000011000000}"/>
    <cellStyle name="cf20" xfId="20" xr:uid="{00000000-0005-0000-0000-000012000000}"/>
    <cellStyle name="cf21" xfId="21" xr:uid="{00000000-0005-0000-0000-000013000000}"/>
    <cellStyle name="cf22" xfId="22" xr:uid="{00000000-0005-0000-0000-000014000000}"/>
    <cellStyle name="cf23" xfId="23" xr:uid="{00000000-0005-0000-0000-000015000000}"/>
    <cellStyle name="cf24" xfId="24" xr:uid="{00000000-0005-0000-0000-000016000000}"/>
    <cellStyle name="cf25" xfId="25" xr:uid="{00000000-0005-0000-0000-000017000000}"/>
    <cellStyle name="cf26" xfId="26" xr:uid="{00000000-0005-0000-0000-000018000000}"/>
    <cellStyle name="cf27" xfId="27" xr:uid="{00000000-0005-0000-0000-000019000000}"/>
    <cellStyle name="cf28" xfId="28" xr:uid="{00000000-0005-0000-0000-00001A000000}"/>
    <cellStyle name="cf29" xfId="29" xr:uid="{00000000-0005-0000-0000-00001B000000}"/>
    <cellStyle name="cf3" xfId="30" xr:uid="{00000000-0005-0000-0000-00001C000000}"/>
    <cellStyle name="cf30" xfId="31" xr:uid="{00000000-0005-0000-0000-00001D000000}"/>
    <cellStyle name="cf31" xfId="32" xr:uid="{00000000-0005-0000-0000-00001E000000}"/>
    <cellStyle name="cf32" xfId="33" xr:uid="{00000000-0005-0000-0000-00001F000000}"/>
    <cellStyle name="cf33" xfId="34" xr:uid="{00000000-0005-0000-0000-000020000000}"/>
    <cellStyle name="cf34" xfId="35" xr:uid="{00000000-0005-0000-0000-000021000000}"/>
    <cellStyle name="cf35" xfId="36" xr:uid="{00000000-0005-0000-0000-000022000000}"/>
    <cellStyle name="cf36" xfId="37" xr:uid="{00000000-0005-0000-0000-000023000000}"/>
    <cellStyle name="cf37" xfId="38" xr:uid="{00000000-0005-0000-0000-000024000000}"/>
    <cellStyle name="cf38" xfId="39" xr:uid="{00000000-0005-0000-0000-000025000000}"/>
    <cellStyle name="cf39" xfId="40" xr:uid="{00000000-0005-0000-0000-000026000000}"/>
    <cellStyle name="cf4" xfId="41" xr:uid="{00000000-0005-0000-0000-000027000000}"/>
    <cellStyle name="cf40" xfId="42" xr:uid="{00000000-0005-0000-0000-000028000000}"/>
    <cellStyle name="cf41" xfId="43" xr:uid="{00000000-0005-0000-0000-000029000000}"/>
    <cellStyle name="cf42" xfId="44" xr:uid="{00000000-0005-0000-0000-00002A000000}"/>
    <cellStyle name="cf43" xfId="45" xr:uid="{00000000-0005-0000-0000-00002B000000}"/>
    <cellStyle name="cf44" xfId="46" xr:uid="{00000000-0005-0000-0000-00002C000000}"/>
    <cellStyle name="cf45" xfId="47" xr:uid="{00000000-0005-0000-0000-00002D000000}"/>
    <cellStyle name="cf46" xfId="48" xr:uid="{00000000-0005-0000-0000-00002E000000}"/>
    <cellStyle name="cf47" xfId="49" xr:uid="{00000000-0005-0000-0000-00002F000000}"/>
    <cellStyle name="cf48" xfId="50" xr:uid="{00000000-0005-0000-0000-000030000000}"/>
    <cellStyle name="cf49" xfId="51" xr:uid="{00000000-0005-0000-0000-000031000000}"/>
    <cellStyle name="cf5" xfId="52" xr:uid="{00000000-0005-0000-0000-000032000000}"/>
    <cellStyle name="cf6" xfId="53" xr:uid="{00000000-0005-0000-0000-000033000000}"/>
    <cellStyle name="cf7" xfId="54" xr:uid="{00000000-0005-0000-0000-000034000000}"/>
    <cellStyle name="cf8" xfId="55" xr:uid="{00000000-0005-0000-0000-000035000000}"/>
    <cellStyle name="cf9" xfId="56" xr:uid="{00000000-0005-0000-0000-000036000000}"/>
    <cellStyle name="Check Cell" xfId="57" xr:uid="{00000000-0005-0000-0000-000037000000}"/>
    <cellStyle name="Input" xfId="58" xr:uid="{00000000-0005-0000-0000-000038000000}"/>
    <cellStyle name="Neutre" xfId="1" builtinId="28" customBuiltin="1"/>
    <cellStyle name="Normal" xfId="0" builtinId="0" customBuiltin="1"/>
    <cellStyle name="Output" xfId="59" xr:uid="{2C449A0C-6C4C-4616-8C2E-E721CDF43E6F}"/>
  </cellStyles>
  <dxfs count="9">
    <dxf>
      <fill>
        <patternFill patternType="solid">
          <fgColor rgb="FFBDD7EE"/>
          <bgColor rgb="FFBDD7EE"/>
        </patternFill>
      </fill>
    </dxf>
    <dxf>
      <fill>
        <patternFill patternType="solid">
          <fgColor rgb="FFF8CBAD"/>
          <bgColor rgb="FFF8CBAD"/>
        </patternFill>
      </fill>
    </dxf>
    <dxf>
      <font>
        <color rgb="FF000000"/>
        <family val="2"/>
      </font>
      <fill>
        <patternFill patternType="solid">
          <fgColor rgb="FFC6E0B4"/>
          <bgColor rgb="FFC6E0B4"/>
        </patternFill>
      </fill>
    </dxf>
    <dxf>
      <fill>
        <patternFill patternType="solid">
          <fgColor rgb="FFFF9B9B"/>
          <bgColor rgb="FFFF9B9B"/>
        </patternFill>
      </fill>
    </dxf>
    <dxf>
      <font>
        <color rgb="FF9C0006"/>
        <family val="2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4B084"/>
          <bgColor rgb="FFF4B084"/>
        </patternFill>
      </fill>
    </dxf>
    <dxf>
      <font>
        <b/>
        <color rgb="FFED7D31"/>
        <family val="2"/>
      </font>
    </dxf>
    <dxf>
      <font>
        <b/>
        <color rgb="FF70AD47"/>
        <family val="2"/>
      </font>
    </dxf>
    <dxf>
      <font>
        <b/>
        <color rgb="FFC00000"/>
        <family val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6"/>
  <sheetViews>
    <sheetView zoomScale="83" workbookViewId="0">
      <selection activeCell="V24" sqref="V24"/>
    </sheetView>
  </sheetViews>
  <sheetFormatPr baseColWidth="10" defaultColWidth="8.7109375" defaultRowHeight="15" x14ac:dyDescent="0.25"/>
  <cols>
    <col min="1" max="1" width="11.7109375" customWidth="1"/>
    <col min="2" max="2" width="8" customWidth="1"/>
    <col min="3" max="3" width="7.5703125" customWidth="1"/>
    <col min="4" max="4" width="7.42578125" customWidth="1"/>
    <col min="5" max="5" width="6.85546875" customWidth="1"/>
    <col min="6" max="7" width="7.140625" customWidth="1"/>
    <col min="8" max="8" width="7.42578125" customWidth="1"/>
    <col min="9" max="9" width="7.140625" customWidth="1"/>
    <col min="10" max="10" width="7.85546875" customWidth="1"/>
    <col min="11" max="11" width="7.42578125" customWidth="1"/>
    <col min="12" max="13" width="7.140625" customWidth="1"/>
    <col min="14" max="14" width="8.7109375" customWidth="1"/>
    <col min="15" max="15" width="10.42578125" customWidth="1"/>
    <col min="16" max="16" width="10.85546875" customWidth="1"/>
    <col min="17" max="17" width="10.42578125" customWidth="1"/>
    <col min="18" max="18" width="10.7109375" customWidth="1"/>
    <col min="19" max="20" width="8.7109375" customWidth="1"/>
    <col min="21" max="21" width="9.85546875" customWidth="1"/>
    <col min="22" max="22" width="11" customWidth="1"/>
    <col min="23" max="23" width="9.5703125" customWidth="1"/>
    <col min="24" max="24" width="8.7109375" customWidth="1"/>
    <col min="25" max="25" width="10.7109375" customWidth="1"/>
    <col min="26" max="26" width="11.42578125" customWidth="1"/>
    <col min="27" max="27" width="8.7109375" customWidth="1"/>
  </cols>
  <sheetData>
    <row r="1" spans="1:26" ht="15" customHeight="1" x14ac:dyDescent="0.25">
      <c r="O1" s="88" t="s">
        <v>0</v>
      </c>
      <c r="P1" s="88"/>
      <c r="Q1" s="88"/>
      <c r="R1" s="88"/>
      <c r="S1" s="88"/>
      <c r="V1" s="88" t="s">
        <v>1</v>
      </c>
      <c r="W1" s="88"/>
      <c r="X1" s="88"/>
      <c r="Y1" s="88"/>
      <c r="Z1" s="88"/>
    </row>
    <row r="2" spans="1:26" ht="15" customHeight="1" x14ac:dyDescent="0.25">
      <c r="O2" s="88"/>
      <c r="P2" s="88"/>
      <c r="Q2" s="88"/>
      <c r="R2" s="88"/>
      <c r="S2" s="88"/>
      <c r="V2" s="88"/>
      <c r="W2" s="88"/>
      <c r="X2" s="88"/>
      <c r="Y2" s="88"/>
      <c r="Z2" s="88"/>
    </row>
    <row r="3" spans="1:26" ht="15" customHeight="1" x14ac:dyDescent="0.25">
      <c r="O3" s="88"/>
      <c r="P3" s="88"/>
      <c r="Q3" s="88"/>
      <c r="R3" s="88"/>
      <c r="S3" s="88"/>
      <c r="V3" s="88"/>
      <c r="W3" s="88"/>
      <c r="X3" s="88"/>
      <c r="Y3" s="88"/>
      <c r="Z3" s="88"/>
    </row>
    <row r="4" spans="1:26" ht="15" customHeight="1" x14ac:dyDescent="0.25">
      <c r="O4" s="88"/>
      <c r="P4" s="88"/>
      <c r="Q4" s="88"/>
      <c r="R4" s="88"/>
      <c r="S4" s="88"/>
      <c r="V4" s="88"/>
      <c r="W4" s="88"/>
      <c r="X4" s="88"/>
      <c r="Y4" s="88"/>
      <c r="Z4" s="88"/>
    </row>
    <row r="5" spans="1:26" ht="15" customHeight="1" x14ac:dyDescent="0.25">
      <c r="O5" s="88"/>
      <c r="P5" s="88"/>
      <c r="Q5" s="88"/>
      <c r="R5" s="88"/>
      <c r="S5" s="88"/>
      <c r="V5" s="88"/>
      <c r="W5" s="88"/>
      <c r="X5" s="88"/>
      <c r="Y5" s="88"/>
      <c r="Z5" s="88"/>
    </row>
    <row r="6" spans="1:26" ht="24.75" customHeight="1" x14ac:dyDescent="0.25">
      <c r="O6" s="88"/>
      <c r="P6" s="88"/>
      <c r="Q6" s="88"/>
      <c r="R6" s="88"/>
      <c r="S6" s="88"/>
      <c r="V6" s="88"/>
      <c r="W6" s="88"/>
      <c r="X6" s="88"/>
      <c r="Y6" s="88"/>
      <c r="Z6" s="88"/>
    </row>
    <row r="7" spans="1:26" ht="15" customHeight="1" x14ac:dyDescent="0.25">
      <c r="B7" s="1"/>
      <c r="C7" s="1"/>
    </row>
    <row r="8" spans="1:26" ht="15.75" thickBot="1" x14ac:dyDescent="0.3">
      <c r="A8">
        <v>2020</v>
      </c>
    </row>
    <row r="9" spans="1:26" ht="60.75" customHeight="1" thickTop="1" thickBot="1" x14ac:dyDescent="0.3">
      <c r="B9" s="89" t="s">
        <v>2</v>
      </c>
      <c r="C9" s="89"/>
      <c r="D9" s="89" t="s">
        <v>3</v>
      </c>
      <c r="E9" s="89"/>
      <c r="F9" s="89" t="s">
        <v>4</v>
      </c>
      <c r="G9" s="89"/>
      <c r="H9" s="89" t="s">
        <v>5</v>
      </c>
      <c r="I9" s="89"/>
      <c r="J9" s="89" t="s">
        <v>6</v>
      </c>
      <c r="K9" s="89"/>
      <c r="L9" s="89" t="s">
        <v>7</v>
      </c>
      <c r="M9" s="89"/>
      <c r="N9" s="90" t="s">
        <v>8</v>
      </c>
      <c r="O9" s="91" t="s">
        <v>9</v>
      </c>
      <c r="P9" s="85" t="s">
        <v>10</v>
      </c>
      <c r="Q9" s="85" t="s">
        <v>11</v>
      </c>
      <c r="R9" s="86" t="s">
        <v>12</v>
      </c>
      <c r="S9" s="87" t="s">
        <v>13</v>
      </c>
      <c r="U9" s="94" t="s">
        <v>14</v>
      </c>
      <c r="V9" s="95" t="s">
        <v>15</v>
      </c>
      <c r="W9" s="92" t="s">
        <v>16</v>
      </c>
      <c r="X9" s="93"/>
    </row>
    <row r="10" spans="1:26" ht="46.5" thickTop="1" thickBot="1" x14ac:dyDescent="0.3">
      <c r="B10" s="3" t="s">
        <v>17</v>
      </c>
      <c r="C10" s="2" t="s">
        <v>18</v>
      </c>
      <c r="D10" s="3" t="s">
        <v>17</v>
      </c>
      <c r="E10" s="2" t="s">
        <v>18</v>
      </c>
      <c r="F10" s="3" t="s">
        <v>17</v>
      </c>
      <c r="G10" s="2" t="s">
        <v>18</v>
      </c>
      <c r="H10" s="3" t="s">
        <v>17</v>
      </c>
      <c r="I10" s="2" t="s">
        <v>18</v>
      </c>
      <c r="J10" s="3" t="s">
        <v>17</v>
      </c>
      <c r="K10" s="2" t="s">
        <v>18</v>
      </c>
      <c r="L10" s="3" t="s">
        <v>17</v>
      </c>
      <c r="M10" s="2" t="s">
        <v>18</v>
      </c>
      <c r="N10" s="90"/>
      <c r="O10" s="91"/>
      <c r="P10" s="85"/>
      <c r="Q10" s="85"/>
      <c r="R10" s="86"/>
      <c r="S10" s="87"/>
      <c r="U10" s="94"/>
      <c r="V10" s="95"/>
      <c r="W10" s="92"/>
      <c r="X10" s="93"/>
    </row>
    <row r="11" spans="1:26" ht="16.5" thickTop="1" thickBot="1" x14ac:dyDescent="0.3">
      <c r="A11" s="4" t="s">
        <v>19</v>
      </c>
      <c r="B11" s="5">
        <v>0</v>
      </c>
      <c r="C11" s="6">
        <f t="shared" ref="C11:C21" si="0">IF(B11&gt;=2,1,0)</f>
        <v>0</v>
      </c>
      <c r="D11" s="7">
        <v>2</v>
      </c>
      <c r="E11" s="8">
        <f t="shared" ref="E11:E21" si="1">IF(D11&gt;=3,1,0)</f>
        <v>0</v>
      </c>
      <c r="F11" s="9">
        <v>4</v>
      </c>
      <c r="G11" s="10">
        <f t="shared" ref="G11:G21" si="2">IF(F11&gt;=15,1,0)</f>
        <v>0</v>
      </c>
      <c r="H11" s="9">
        <v>11</v>
      </c>
      <c r="I11" s="11">
        <f t="shared" ref="I11:I21" si="3">IF(H11&gt;=15,1,0)</f>
        <v>0</v>
      </c>
      <c r="J11" s="7">
        <v>-1.6</v>
      </c>
      <c r="K11" s="12">
        <f t="shared" ref="K11:K21" si="4">IF(J11&gt;=2,1,0)</f>
        <v>0</v>
      </c>
      <c r="L11" s="13">
        <v>3</v>
      </c>
      <c r="M11" s="14">
        <f t="shared" ref="M11:M21" si="5">IF(L11&gt;=4,1,0)</f>
        <v>0</v>
      </c>
      <c r="N11" s="15">
        <f t="shared" ref="N11:N21" si="6">SUM(C11,E11,G11,I11,K11,M11)</f>
        <v>0</v>
      </c>
      <c r="O11" s="16" t="str">
        <f t="shared" ref="O11:O21" si="7">IF(N11&gt;=3,"Élevé",IF(N11=2,"Moyen","Faible"))</f>
        <v>Faible</v>
      </c>
      <c r="P11" s="17">
        <v>3</v>
      </c>
      <c r="Q11" s="17">
        <v>2</v>
      </c>
      <c r="R11" s="18" t="str">
        <f t="shared" ref="R11:R21" si="8">IF(AND(P11=1,Q11=1),"Élevé",IF(OR(AND(P11=2,Q11=1),AND(P11=2,Q11=2),AND(Q11=2,P11=1),AND(Q11=3,P11=1)),"Moyen","Faible"))</f>
        <v>Faible</v>
      </c>
      <c r="S11" s="19" t="str">
        <f t="shared" ref="S11:S21" si="9">IF(OR(AND(R11="Faible",O11="Faible"),AND(R11="Faible",O11="Moyen"),AND(R11="Moyen",O11="Faible")),"Faible",IF(OR(AND(R11="Élevé",O11="Faible"),AND(R11="Moyen",O11="Moyen"),AND(R11="Faible",O11="Élevé")),"Moyen",IF(OR(AND(R11="Élevé",O11="Élevé"),AND(R11="Élevé",O11="Moyen"),AND(R11="Moyen",O11="Élevé")),"Élevé")))</f>
        <v>Faible</v>
      </c>
      <c r="U11" s="20" t="str">
        <f t="shared" ref="U11:U21" si="10">IF(OR(S11="Faible",S11="Moyen"),"1×/2ans","1×/an")</f>
        <v>1×/2ans</v>
      </c>
      <c r="V11" s="21">
        <v>43879</v>
      </c>
      <c r="W11" s="22">
        <f t="shared" ref="W11:W21" si="11">IF(U11="1×/2ans",DATE(YEAR(V11)+2,MONTH(V11),DAY(V11)),DATE(YEAR(V11)+1,MONTH(V11),DAY(V11)))</f>
        <v>44610</v>
      </c>
      <c r="X11" s="47"/>
      <c r="Y11" s="49"/>
    </row>
    <row r="12" spans="1:26" ht="16.5" thickTop="1" thickBot="1" x14ac:dyDescent="0.3">
      <c r="A12" s="4" t="s">
        <v>20</v>
      </c>
      <c r="B12" s="9">
        <v>2</v>
      </c>
      <c r="C12" s="6">
        <f t="shared" si="0"/>
        <v>1</v>
      </c>
      <c r="D12" s="9">
        <v>2</v>
      </c>
      <c r="E12" s="8">
        <f t="shared" si="1"/>
        <v>0</v>
      </c>
      <c r="F12" s="9">
        <v>1</v>
      </c>
      <c r="G12" s="10">
        <f t="shared" si="2"/>
        <v>0</v>
      </c>
      <c r="H12" s="9">
        <v>78</v>
      </c>
      <c r="I12" s="11">
        <f t="shared" si="3"/>
        <v>1</v>
      </c>
      <c r="J12" s="7">
        <v>-0.76</v>
      </c>
      <c r="K12" s="12">
        <f t="shared" si="4"/>
        <v>0</v>
      </c>
      <c r="L12" s="13">
        <v>6</v>
      </c>
      <c r="M12" s="14">
        <f t="shared" si="5"/>
        <v>1</v>
      </c>
      <c r="N12" s="15">
        <f t="shared" si="6"/>
        <v>3</v>
      </c>
      <c r="O12" s="16" t="str">
        <f t="shared" si="7"/>
        <v>Élevé</v>
      </c>
      <c r="P12" s="23">
        <v>1</v>
      </c>
      <c r="Q12" s="23">
        <v>1</v>
      </c>
      <c r="R12" s="18" t="str">
        <f t="shared" si="8"/>
        <v>Élevé</v>
      </c>
      <c r="S12" s="19" t="str">
        <f t="shared" si="9"/>
        <v>Élevé</v>
      </c>
      <c r="U12" s="20" t="str">
        <f t="shared" si="10"/>
        <v>1×/an</v>
      </c>
      <c r="V12" s="21">
        <v>43789</v>
      </c>
      <c r="W12" s="22">
        <f t="shared" si="11"/>
        <v>44155</v>
      </c>
      <c r="X12" s="47"/>
      <c r="Y12" s="49"/>
    </row>
    <row r="13" spans="1:26" ht="16.5" thickTop="1" thickBot="1" x14ac:dyDescent="0.3">
      <c r="A13" s="4" t="s">
        <v>21</v>
      </c>
      <c r="B13" s="9">
        <v>1</v>
      </c>
      <c r="C13" s="6">
        <f t="shared" si="0"/>
        <v>0</v>
      </c>
      <c r="D13" s="9">
        <v>3</v>
      </c>
      <c r="E13" s="8">
        <f t="shared" si="1"/>
        <v>1</v>
      </c>
      <c r="F13" s="9">
        <v>0</v>
      </c>
      <c r="G13" s="10">
        <f t="shared" si="2"/>
        <v>0</v>
      </c>
      <c r="H13" s="9">
        <v>19</v>
      </c>
      <c r="I13" s="11">
        <f t="shared" si="3"/>
        <v>1</v>
      </c>
      <c r="J13" s="7">
        <v>1.51</v>
      </c>
      <c r="K13" s="12">
        <f t="shared" si="4"/>
        <v>0</v>
      </c>
      <c r="L13" s="13">
        <v>3</v>
      </c>
      <c r="M13" s="14">
        <f t="shared" si="5"/>
        <v>0</v>
      </c>
      <c r="N13" s="15">
        <f t="shared" si="6"/>
        <v>2</v>
      </c>
      <c r="O13" s="16" t="str">
        <f t="shared" si="7"/>
        <v>Moyen</v>
      </c>
      <c r="P13" s="23">
        <v>2</v>
      </c>
      <c r="Q13" s="23">
        <v>1</v>
      </c>
      <c r="R13" s="18" t="str">
        <f t="shared" si="8"/>
        <v>Moyen</v>
      </c>
      <c r="S13" s="19" t="str">
        <f t="shared" si="9"/>
        <v>Moyen</v>
      </c>
      <c r="U13" s="20" t="str">
        <f t="shared" si="10"/>
        <v>1×/2ans</v>
      </c>
      <c r="V13" s="21">
        <v>43143</v>
      </c>
      <c r="W13" s="22">
        <f t="shared" si="11"/>
        <v>43873</v>
      </c>
      <c r="X13" s="47"/>
      <c r="Y13" s="49"/>
    </row>
    <row r="14" spans="1:26" ht="16.5" thickTop="1" thickBot="1" x14ac:dyDescent="0.3">
      <c r="A14" s="4" t="s">
        <v>22</v>
      </c>
      <c r="B14" s="9">
        <v>1</v>
      </c>
      <c r="C14" s="6">
        <f t="shared" si="0"/>
        <v>0</v>
      </c>
      <c r="D14" s="9">
        <v>2</v>
      </c>
      <c r="E14" s="8">
        <f t="shared" si="1"/>
        <v>0</v>
      </c>
      <c r="F14" s="9">
        <v>0</v>
      </c>
      <c r="G14" s="10">
        <f t="shared" si="2"/>
        <v>0</v>
      </c>
      <c r="H14" s="9">
        <v>60</v>
      </c>
      <c r="I14" s="11">
        <f t="shared" si="3"/>
        <v>1</v>
      </c>
      <c r="J14" s="7">
        <v>-0.44</v>
      </c>
      <c r="K14" s="12">
        <f t="shared" si="4"/>
        <v>0</v>
      </c>
      <c r="L14" s="13">
        <v>4</v>
      </c>
      <c r="M14" s="14">
        <f t="shared" si="5"/>
        <v>1</v>
      </c>
      <c r="N14" s="15">
        <f t="shared" si="6"/>
        <v>2</v>
      </c>
      <c r="O14" s="16" t="str">
        <f t="shared" si="7"/>
        <v>Moyen</v>
      </c>
      <c r="P14" s="23">
        <v>1</v>
      </c>
      <c r="Q14" s="23">
        <v>1</v>
      </c>
      <c r="R14" s="18" t="str">
        <f t="shared" si="8"/>
        <v>Élevé</v>
      </c>
      <c r="S14" s="19" t="str">
        <f t="shared" si="9"/>
        <v>Élevé</v>
      </c>
      <c r="U14" s="20" t="str">
        <f t="shared" si="10"/>
        <v>1×/an</v>
      </c>
      <c r="V14" s="21">
        <v>43717</v>
      </c>
      <c r="W14" s="22">
        <f t="shared" si="11"/>
        <v>44083</v>
      </c>
      <c r="X14" s="47"/>
      <c r="Y14" s="49"/>
    </row>
    <row r="15" spans="1:26" ht="16.5" thickTop="1" thickBot="1" x14ac:dyDescent="0.3">
      <c r="A15" s="4" t="s">
        <v>23</v>
      </c>
      <c r="B15" s="9">
        <v>3</v>
      </c>
      <c r="C15" s="6">
        <f t="shared" si="0"/>
        <v>1</v>
      </c>
      <c r="D15" s="9">
        <v>3</v>
      </c>
      <c r="E15" s="8">
        <f t="shared" si="1"/>
        <v>1</v>
      </c>
      <c r="F15" s="9">
        <v>5</v>
      </c>
      <c r="G15" s="10">
        <f t="shared" si="2"/>
        <v>0</v>
      </c>
      <c r="H15" s="9">
        <v>19</v>
      </c>
      <c r="I15" s="11">
        <f t="shared" si="3"/>
        <v>1</v>
      </c>
      <c r="J15" s="7">
        <v>-8.56</v>
      </c>
      <c r="K15" s="12">
        <f t="shared" si="4"/>
        <v>0</v>
      </c>
      <c r="L15" s="13">
        <v>2</v>
      </c>
      <c r="M15" s="14">
        <f t="shared" si="5"/>
        <v>0</v>
      </c>
      <c r="N15" s="15">
        <f t="shared" si="6"/>
        <v>3</v>
      </c>
      <c r="O15" s="16" t="str">
        <f t="shared" si="7"/>
        <v>Élevé</v>
      </c>
      <c r="P15" s="23">
        <v>1</v>
      </c>
      <c r="Q15" s="23">
        <v>1</v>
      </c>
      <c r="R15" s="18" t="str">
        <f t="shared" si="8"/>
        <v>Élevé</v>
      </c>
      <c r="S15" s="19" t="str">
        <f t="shared" si="9"/>
        <v>Élevé</v>
      </c>
      <c r="U15" s="20" t="str">
        <f t="shared" si="10"/>
        <v>1×/an</v>
      </c>
      <c r="V15" s="21">
        <v>43637</v>
      </c>
      <c r="W15" s="22">
        <f t="shared" si="11"/>
        <v>44003</v>
      </c>
      <c r="X15" s="47"/>
      <c r="Y15" s="49"/>
    </row>
    <row r="16" spans="1:26" ht="16.5" thickTop="1" thickBot="1" x14ac:dyDescent="0.3">
      <c r="A16" s="4" t="s">
        <v>24</v>
      </c>
      <c r="B16" s="9">
        <v>0</v>
      </c>
      <c r="C16" s="6">
        <f t="shared" si="0"/>
        <v>0</v>
      </c>
      <c r="D16" s="9">
        <v>0</v>
      </c>
      <c r="E16" s="8">
        <f t="shared" si="1"/>
        <v>0</v>
      </c>
      <c r="F16" s="9">
        <v>0</v>
      </c>
      <c r="G16" s="10">
        <f t="shared" si="2"/>
        <v>0</v>
      </c>
      <c r="H16" s="9">
        <v>0</v>
      </c>
      <c r="I16" s="11">
        <f t="shared" si="3"/>
        <v>0</v>
      </c>
      <c r="J16" s="7">
        <v>-1.48</v>
      </c>
      <c r="K16" s="12">
        <f t="shared" si="4"/>
        <v>0</v>
      </c>
      <c r="L16" s="13">
        <v>1</v>
      </c>
      <c r="M16" s="14">
        <f t="shared" si="5"/>
        <v>0</v>
      </c>
      <c r="N16" s="15">
        <f t="shared" si="6"/>
        <v>0</v>
      </c>
      <c r="O16" s="16" t="str">
        <f t="shared" si="7"/>
        <v>Faible</v>
      </c>
      <c r="P16" s="23">
        <v>3</v>
      </c>
      <c r="Q16" s="23">
        <v>2</v>
      </c>
      <c r="R16" s="18" t="str">
        <f t="shared" si="8"/>
        <v>Faible</v>
      </c>
      <c r="S16" s="19" t="str">
        <f t="shared" si="9"/>
        <v>Faible</v>
      </c>
      <c r="U16" s="20" t="str">
        <f t="shared" si="10"/>
        <v>1×/2ans</v>
      </c>
      <c r="V16" s="21">
        <v>43143</v>
      </c>
      <c r="W16" s="22">
        <f t="shared" si="11"/>
        <v>43873</v>
      </c>
      <c r="X16" s="47"/>
      <c r="Y16" s="49"/>
    </row>
    <row r="17" spans="1:26" ht="16.5" thickTop="1" thickBot="1" x14ac:dyDescent="0.3">
      <c r="A17" s="4" t="s">
        <v>25</v>
      </c>
      <c r="B17" s="9">
        <v>1</v>
      </c>
      <c r="C17" s="6">
        <f t="shared" si="0"/>
        <v>0</v>
      </c>
      <c r="D17" s="9">
        <v>2</v>
      </c>
      <c r="E17" s="8">
        <f t="shared" si="1"/>
        <v>0</v>
      </c>
      <c r="F17" s="9">
        <v>19</v>
      </c>
      <c r="G17" s="10">
        <f t="shared" si="2"/>
        <v>1</v>
      </c>
      <c r="H17" s="9">
        <v>3</v>
      </c>
      <c r="I17" s="11">
        <f t="shared" si="3"/>
        <v>0</v>
      </c>
      <c r="J17" s="7">
        <v>-0.04</v>
      </c>
      <c r="K17" s="12">
        <f t="shared" si="4"/>
        <v>0</v>
      </c>
      <c r="L17" s="13">
        <v>0</v>
      </c>
      <c r="M17" s="14">
        <f t="shared" si="5"/>
        <v>0</v>
      </c>
      <c r="N17" s="15">
        <f t="shared" si="6"/>
        <v>1</v>
      </c>
      <c r="O17" s="16" t="str">
        <f t="shared" si="7"/>
        <v>Faible</v>
      </c>
      <c r="P17" s="23">
        <v>3</v>
      </c>
      <c r="Q17" s="23">
        <v>2</v>
      </c>
      <c r="R17" s="18" t="str">
        <f t="shared" si="8"/>
        <v>Faible</v>
      </c>
      <c r="S17" s="19" t="str">
        <f t="shared" si="9"/>
        <v>Faible</v>
      </c>
      <c r="U17" s="20" t="str">
        <f t="shared" si="10"/>
        <v>1×/2ans</v>
      </c>
      <c r="V17" s="21">
        <v>43881</v>
      </c>
      <c r="W17" s="22">
        <f t="shared" si="11"/>
        <v>44612</v>
      </c>
      <c r="X17" s="47"/>
      <c r="Y17" s="49"/>
    </row>
    <row r="18" spans="1:26" ht="16.5" thickTop="1" thickBot="1" x14ac:dyDescent="0.3">
      <c r="A18" s="4" t="s">
        <v>26</v>
      </c>
      <c r="B18" s="9">
        <v>3</v>
      </c>
      <c r="C18" s="6">
        <f t="shared" si="0"/>
        <v>1</v>
      </c>
      <c r="D18" s="9">
        <v>0</v>
      </c>
      <c r="E18" s="8">
        <f t="shared" si="1"/>
        <v>0</v>
      </c>
      <c r="F18" s="9">
        <v>18</v>
      </c>
      <c r="G18" s="10">
        <f t="shared" si="2"/>
        <v>1</v>
      </c>
      <c r="H18" s="9">
        <v>25</v>
      </c>
      <c r="I18" s="11">
        <f t="shared" si="3"/>
        <v>1</v>
      </c>
      <c r="J18" s="7">
        <v>2.7</v>
      </c>
      <c r="K18" s="12">
        <f t="shared" si="4"/>
        <v>1</v>
      </c>
      <c r="L18" s="13">
        <v>0</v>
      </c>
      <c r="M18" s="14">
        <f t="shared" si="5"/>
        <v>0</v>
      </c>
      <c r="N18" s="15">
        <f t="shared" si="6"/>
        <v>4</v>
      </c>
      <c r="O18" s="16" t="str">
        <f t="shared" si="7"/>
        <v>Élevé</v>
      </c>
      <c r="P18" s="23">
        <v>2</v>
      </c>
      <c r="Q18" s="23">
        <v>1</v>
      </c>
      <c r="R18" s="18" t="str">
        <f t="shared" si="8"/>
        <v>Moyen</v>
      </c>
      <c r="S18" s="19" t="str">
        <f t="shared" si="9"/>
        <v>Élevé</v>
      </c>
      <c r="U18" s="20" t="str">
        <f t="shared" si="10"/>
        <v>1×/an</v>
      </c>
      <c r="V18" s="21">
        <v>43539</v>
      </c>
      <c r="W18" s="22">
        <f t="shared" si="11"/>
        <v>43905</v>
      </c>
      <c r="X18" s="47"/>
      <c r="Y18" s="49"/>
    </row>
    <row r="19" spans="1:26" ht="16.5" thickTop="1" thickBot="1" x14ac:dyDescent="0.3">
      <c r="A19" s="4" t="s">
        <v>27</v>
      </c>
      <c r="B19" s="9">
        <v>4</v>
      </c>
      <c r="C19" s="6">
        <f t="shared" si="0"/>
        <v>1</v>
      </c>
      <c r="D19" s="9">
        <v>0</v>
      </c>
      <c r="E19" s="8">
        <f t="shared" si="1"/>
        <v>0</v>
      </c>
      <c r="F19" s="9">
        <v>0</v>
      </c>
      <c r="G19" s="10">
        <f t="shared" si="2"/>
        <v>0</v>
      </c>
      <c r="H19" s="9">
        <v>7</v>
      </c>
      <c r="I19" s="11">
        <f t="shared" si="3"/>
        <v>0</v>
      </c>
      <c r="J19" s="7">
        <v>2.65</v>
      </c>
      <c r="K19" s="12">
        <f t="shared" si="4"/>
        <v>1</v>
      </c>
      <c r="L19" s="13">
        <v>2</v>
      </c>
      <c r="M19" s="14">
        <f t="shared" si="5"/>
        <v>0</v>
      </c>
      <c r="N19" s="15">
        <f t="shared" si="6"/>
        <v>2</v>
      </c>
      <c r="O19" s="16" t="str">
        <f t="shared" si="7"/>
        <v>Moyen</v>
      </c>
      <c r="P19" s="23">
        <v>2</v>
      </c>
      <c r="Q19" s="23">
        <v>1</v>
      </c>
      <c r="R19" s="18" t="str">
        <f t="shared" si="8"/>
        <v>Moyen</v>
      </c>
      <c r="S19" s="19" t="str">
        <f t="shared" si="9"/>
        <v>Moyen</v>
      </c>
      <c r="U19" s="20" t="str">
        <f t="shared" si="10"/>
        <v>1×/2ans</v>
      </c>
      <c r="V19" s="21">
        <v>41827</v>
      </c>
      <c r="W19" s="22">
        <f>IF(U19="1×/2ans",DATE(YEAR(V19)+2,MONTH(V19),DAY(V19)),DATE(YEAR(V19)+1,MONTH(V19),DAY(V19)))</f>
        <v>42558</v>
      </c>
      <c r="X19" s="47"/>
      <c r="Y19" s="49"/>
    </row>
    <row r="20" spans="1:26" ht="16.5" thickTop="1" thickBot="1" x14ac:dyDescent="0.3">
      <c r="A20" s="4" t="s">
        <v>28</v>
      </c>
      <c r="B20" s="9">
        <v>0</v>
      </c>
      <c r="C20" s="6">
        <f t="shared" si="0"/>
        <v>0</v>
      </c>
      <c r="D20" s="9">
        <v>4</v>
      </c>
      <c r="E20" s="8">
        <f t="shared" si="1"/>
        <v>1</v>
      </c>
      <c r="F20" s="9">
        <v>0</v>
      </c>
      <c r="G20" s="10">
        <f t="shared" si="2"/>
        <v>0</v>
      </c>
      <c r="H20" s="9">
        <v>1</v>
      </c>
      <c r="I20" s="11">
        <f t="shared" si="3"/>
        <v>0</v>
      </c>
      <c r="J20" s="7">
        <v>0.48</v>
      </c>
      <c r="K20" s="12">
        <f t="shared" si="4"/>
        <v>0</v>
      </c>
      <c r="L20" s="13">
        <v>0</v>
      </c>
      <c r="M20" s="14">
        <f t="shared" si="5"/>
        <v>0</v>
      </c>
      <c r="N20" s="15">
        <f t="shared" si="6"/>
        <v>1</v>
      </c>
      <c r="O20" s="16" t="str">
        <f t="shared" si="7"/>
        <v>Faible</v>
      </c>
      <c r="P20" s="23">
        <v>2</v>
      </c>
      <c r="Q20" s="23">
        <v>2</v>
      </c>
      <c r="R20" s="18" t="str">
        <f t="shared" si="8"/>
        <v>Moyen</v>
      </c>
      <c r="S20" s="19" t="str">
        <f t="shared" si="9"/>
        <v>Faible</v>
      </c>
      <c r="U20" s="20" t="str">
        <f t="shared" si="10"/>
        <v>1×/2ans</v>
      </c>
      <c r="V20" s="21">
        <v>43536</v>
      </c>
      <c r="W20" s="22">
        <f t="shared" si="11"/>
        <v>44267</v>
      </c>
      <c r="X20" s="47"/>
      <c r="Y20" s="49"/>
    </row>
    <row r="21" spans="1:26" ht="16.5" thickTop="1" thickBot="1" x14ac:dyDescent="0.3">
      <c r="A21" s="4" t="s">
        <v>29</v>
      </c>
      <c r="B21" s="9">
        <v>0</v>
      </c>
      <c r="C21" s="6">
        <f t="shared" si="0"/>
        <v>0</v>
      </c>
      <c r="D21" s="9">
        <v>1</v>
      </c>
      <c r="E21" s="8">
        <f t="shared" si="1"/>
        <v>0</v>
      </c>
      <c r="F21" s="9">
        <v>1</v>
      </c>
      <c r="G21" s="10">
        <f t="shared" si="2"/>
        <v>0</v>
      </c>
      <c r="H21" s="9">
        <v>1</v>
      </c>
      <c r="I21" s="11">
        <f t="shared" si="3"/>
        <v>0</v>
      </c>
      <c r="J21" s="7">
        <v>0</v>
      </c>
      <c r="K21" s="12">
        <f t="shared" si="4"/>
        <v>0</v>
      </c>
      <c r="L21" s="13">
        <v>1</v>
      </c>
      <c r="M21" s="14">
        <f t="shared" si="5"/>
        <v>0</v>
      </c>
      <c r="N21" s="15">
        <f t="shared" si="6"/>
        <v>0</v>
      </c>
      <c r="O21" s="16" t="str">
        <f t="shared" si="7"/>
        <v>Faible</v>
      </c>
      <c r="P21" s="23">
        <v>2</v>
      </c>
      <c r="Q21" s="23">
        <v>2</v>
      </c>
      <c r="R21" s="18" t="str">
        <f t="shared" si="8"/>
        <v>Moyen</v>
      </c>
      <c r="S21" s="19" t="str">
        <f t="shared" si="9"/>
        <v>Faible</v>
      </c>
      <c r="U21" s="20" t="str">
        <f t="shared" si="10"/>
        <v>1×/2ans</v>
      </c>
      <c r="V21" s="21">
        <v>43545</v>
      </c>
      <c r="W21" s="22">
        <f t="shared" si="11"/>
        <v>44276</v>
      </c>
      <c r="X21" s="47"/>
      <c r="Y21" s="49"/>
    </row>
    <row r="22" spans="1:26" ht="15.75" thickTop="1" x14ac:dyDescent="0.25"/>
    <row r="23" spans="1:26" ht="15.75" thickBot="1" x14ac:dyDescent="0.3">
      <c r="V23" s="24" t="s">
        <v>30</v>
      </c>
      <c r="W23" s="24" t="s">
        <v>31</v>
      </c>
      <c r="X23" s="24" t="s">
        <v>32</v>
      </c>
      <c r="Y23" s="24" t="s">
        <v>33</v>
      </c>
      <c r="Z23" s="24" t="s">
        <v>34</v>
      </c>
    </row>
    <row r="24" spans="1:26" ht="31.5" thickTop="1" thickBot="1" x14ac:dyDescent="0.3">
      <c r="A24" s="4" t="s">
        <v>18</v>
      </c>
      <c r="B24" s="84" t="s">
        <v>35</v>
      </c>
      <c r="C24" s="84"/>
      <c r="D24" s="84" t="s">
        <v>36</v>
      </c>
      <c r="E24" s="84"/>
      <c r="F24" s="84" t="s">
        <v>37</v>
      </c>
      <c r="G24" s="84"/>
      <c r="H24" s="84" t="s">
        <v>37</v>
      </c>
      <c r="I24" s="84"/>
      <c r="J24" s="84" t="s">
        <v>38</v>
      </c>
      <c r="K24" s="84"/>
      <c r="L24" s="84" t="s">
        <v>39</v>
      </c>
      <c r="M24" s="84"/>
      <c r="U24" s="25" t="s">
        <v>40</v>
      </c>
      <c r="V24" s="46" t="e">
        <f>INDEX($A$11:$A$21,MATCH(LARGE($N$11:$N$21-$W$11:$W$21/(10^6),COLUMNS($A:A)),$N$11:$N$21-$W$11:$W$21/(10^6),0))</f>
        <v>#VALUE!</v>
      </c>
      <c r="W24" s="46" t="str">
        <f t="array" ref="W24">INDEX($A$11:$A$21,MATCH(LARGE($N$11:$N$21-$W$11:$W$21/(10^6),COLUMNS($A:B)),$N$11:$N$21-$W$11:$W$21/(10^6),0))</f>
        <v>R&amp;D</v>
      </c>
      <c r="X24" s="46" t="str" cm="1">
        <f t="array" ref="X24">INDEX($A$11:$A$21,MATCH(LARGE($N$11:$N$21-$W$11:$W$21/(10^6),COLUMNS($A:C)),$N$11:$N$21-$W$11:$W$21/(10^6),0))</f>
        <v>Production</v>
      </c>
      <c r="Y24" s="46" t="str">
        <f t="array" ref="Y24">INDEX($A$11:$A$21,MATCH(LARGE($N$11:$N$21-$W$11:$W$21/(10^6),COLUMNS($A:D)),$N$11:$N$21-$W$11:$W$21/(10^6),0))</f>
        <v>Facilities</v>
      </c>
      <c r="Z24" s="46" t="str">
        <f t="array" ref="Z24">INDEX($A$11:$A$21,MATCH(LARGE($N$11:$N$21-$W$11:$W$21/(10^6),COLUMNS($A:E)),$N$11:$N$21-$W$11:$W$21/(10^6),0))</f>
        <v>QA</v>
      </c>
    </row>
    <row r="25" spans="1:26" ht="20.25" customHeight="1" thickTop="1" thickBot="1" x14ac:dyDescent="0.3">
      <c r="T25" s="26"/>
      <c r="V25" s="58" t="e">
        <f>INDEX($A$11:$A$21,MATCH(SMALL($W$11:$W$21-$N$11:$N$21/(10^6),COLUMNS($A:A)),$W$11:$W$21-$N$11:$N$21/(10^6),0))</f>
        <v>#VALUE!</v>
      </c>
      <c r="W25" s="27"/>
      <c r="X25" s="27"/>
    </row>
    <row r="26" spans="1:26" ht="50.25" customHeight="1" thickTop="1" x14ac:dyDescent="0.25">
      <c r="A26" s="28" t="s">
        <v>9</v>
      </c>
      <c r="B26" s="29" t="s">
        <v>8</v>
      </c>
      <c r="F26" s="81" t="s">
        <v>41</v>
      </c>
      <c r="G26" s="81"/>
      <c r="H26" s="82" t="s">
        <v>10</v>
      </c>
      <c r="I26" s="82"/>
      <c r="J26" s="82"/>
      <c r="K26" s="82"/>
      <c r="L26" s="82"/>
      <c r="M26" s="82"/>
      <c r="O26" s="30" t="s">
        <v>42</v>
      </c>
      <c r="P26" s="81" t="s">
        <v>12</v>
      </c>
      <c r="Q26" s="81"/>
      <c r="R26" s="81"/>
      <c r="T26" s="26"/>
    </row>
    <row r="27" spans="1:26" ht="45" x14ac:dyDescent="0.25">
      <c r="A27" s="31" t="s">
        <v>43</v>
      </c>
      <c r="B27" s="11" t="s">
        <v>44</v>
      </c>
      <c r="C27" s="32"/>
      <c r="F27" s="83" t="s">
        <v>45</v>
      </c>
      <c r="G27" s="83"/>
      <c r="H27" s="77">
        <v>1</v>
      </c>
      <c r="I27" s="77"/>
      <c r="J27" s="77">
        <v>2</v>
      </c>
      <c r="K27" s="77"/>
      <c r="L27" s="77">
        <v>3</v>
      </c>
      <c r="M27" s="77"/>
      <c r="O27" s="33" t="s">
        <v>9</v>
      </c>
      <c r="P27" s="11" t="s">
        <v>46</v>
      </c>
      <c r="Q27" s="11" t="s">
        <v>47</v>
      </c>
      <c r="R27" s="11" t="s">
        <v>48</v>
      </c>
      <c r="T27" s="34"/>
    </row>
    <row r="28" spans="1:26" x14ac:dyDescent="0.25">
      <c r="A28" s="35" t="s">
        <v>47</v>
      </c>
      <c r="B28" s="11">
        <v>2</v>
      </c>
      <c r="C28" s="32"/>
      <c r="F28" s="77">
        <v>1</v>
      </c>
      <c r="G28" s="77"/>
      <c r="H28" s="80" t="s">
        <v>43</v>
      </c>
      <c r="I28" s="80"/>
      <c r="J28" s="78" t="s">
        <v>47</v>
      </c>
      <c r="K28" s="78"/>
      <c r="L28" s="79" t="s">
        <v>46</v>
      </c>
      <c r="M28" s="79"/>
      <c r="O28" s="11" t="s">
        <v>46</v>
      </c>
      <c r="P28" s="36" t="s">
        <v>46</v>
      </c>
      <c r="Q28" s="36" t="s">
        <v>46</v>
      </c>
      <c r="R28" s="35" t="s">
        <v>47</v>
      </c>
      <c r="T28" s="34"/>
    </row>
    <row r="29" spans="1:26" x14ac:dyDescent="0.25">
      <c r="A29" s="36" t="s">
        <v>46</v>
      </c>
      <c r="B29" s="11" t="s">
        <v>49</v>
      </c>
      <c r="C29" s="32"/>
      <c r="F29" s="77">
        <v>2</v>
      </c>
      <c r="G29" s="77"/>
      <c r="H29" s="78" t="s">
        <v>47</v>
      </c>
      <c r="I29" s="78"/>
      <c r="J29" s="78" t="s">
        <v>47</v>
      </c>
      <c r="K29" s="78"/>
      <c r="L29" s="79" t="s">
        <v>46</v>
      </c>
      <c r="M29" s="79"/>
      <c r="O29" s="11" t="s">
        <v>47</v>
      </c>
      <c r="P29" s="36" t="s">
        <v>46</v>
      </c>
      <c r="Q29" s="35" t="s">
        <v>47</v>
      </c>
      <c r="R29" s="31" t="s">
        <v>43</v>
      </c>
      <c r="T29" s="34"/>
    </row>
    <row r="30" spans="1:26" x14ac:dyDescent="0.25">
      <c r="F30" s="77">
        <v>3</v>
      </c>
      <c r="G30" s="77"/>
      <c r="H30" s="78" t="s">
        <v>47</v>
      </c>
      <c r="I30" s="78"/>
      <c r="J30" s="79" t="s">
        <v>46</v>
      </c>
      <c r="K30" s="79"/>
      <c r="L30" s="79" t="s">
        <v>46</v>
      </c>
      <c r="M30" s="79"/>
      <c r="O30" s="11" t="s">
        <v>48</v>
      </c>
      <c r="P30" s="35" t="s">
        <v>47</v>
      </c>
      <c r="Q30" s="31" t="s">
        <v>43</v>
      </c>
      <c r="R30" s="31" t="s">
        <v>43</v>
      </c>
      <c r="T30" s="34"/>
    </row>
    <row r="31" spans="1:26" x14ac:dyDescent="0.25">
      <c r="T31" s="34"/>
    </row>
    <row r="32" spans="1:26" x14ac:dyDescent="0.25">
      <c r="T32" s="34"/>
    </row>
    <row r="33" spans="20:20" x14ac:dyDescent="0.25">
      <c r="T33" s="34"/>
    </row>
    <row r="34" spans="20:20" x14ac:dyDescent="0.25">
      <c r="T34" s="34"/>
    </row>
    <row r="35" spans="20:20" x14ac:dyDescent="0.25">
      <c r="T35" s="34"/>
    </row>
    <row r="36" spans="20:20" x14ac:dyDescent="0.25">
      <c r="T36" s="34"/>
    </row>
  </sheetData>
  <mergeCells count="43">
    <mergeCell ref="O1:S6"/>
    <mergeCell ref="V1:Z6"/>
    <mergeCell ref="B9:C9"/>
    <mergeCell ref="D9:E9"/>
    <mergeCell ref="F9:G9"/>
    <mergeCell ref="H9:I9"/>
    <mergeCell ref="J9:K9"/>
    <mergeCell ref="L9:M9"/>
    <mergeCell ref="N9:N10"/>
    <mergeCell ref="O9:O10"/>
    <mergeCell ref="W9:W10"/>
    <mergeCell ref="X9:X10"/>
    <mergeCell ref="U9:U10"/>
    <mergeCell ref="V9:V10"/>
    <mergeCell ref="B24:C24"/>
    <mergeCell ref="D24:E24"/>
    <mergeCell ref="F24:G24"/>
    <mergeCell ref="H24:I24"/>
    <mergeCell ref="J24:K24"/>
    <mergeCell ref="L24:M24"/>
    <mergeCell ref="P9:P10"/>
    <mergeCell ref="Q9:Q10"/>
    <mergeCell ref="R9:R10"/>
    <mergeCell ref="S9:S10"/>
    <mergeCell ref="F26:G26"/>
    <mergeCell ref="H26:M26"/>
    <mergeCell ref="P26:R26"/>
    <mergeCell ref="F27:G27"/>
    <mergeCell ref="H27:I27"/>
    <mergeCell ref="J27:K27"/>
    <mergeCell ref="L27:M27"/>
    <mergeCell ref="F30:G30"/>
    <mergeCell ref="H30:I30"/>
    <mergeCell ref="J30:K30"/>
    <mergeCell ref="L30:M30"/>
    <mergeCell ref="F28:G28"/>
    <mergeCell ref="H28:I28"/>
    <mergeCell ref="J28:K28"/>
    <mergeCell ref="L28:M28"/>
    <mergeCell ref="F29:G29"/>
    <mergeCell ref="H29:I29"/>
    <mergeCell ref="J29:K29"/>
    <mergeCell ref="L29:M29"/>
  </mergeCells>
  <conditionalFormatting sqref="O11:O21 R11:S21">
    <cfRule type="cellIs" dxfId="8" priority="2" stopIfTrue="1" operator="equal">
      <formula>"Élevé"</formula>
    </cfRule>
  </conditionalFormatting>
  <conditionalFormatting sqref="O11:O21 R11:S21">
    <cfRule type="cellIs" dxfId="7" priority="3" stopIfTrue="1" operator="equal">
      <formula>"Faible"</formula>
    </cfRule>
  </conditionalFormatting>
  <conditionalFormatting sqref="O11:O21 R11:S21">
    <cfRule type="cellIs" dxfId="6" priority="1" stopIfTrue="1" operator="equal">
      <formula>"Moyen"</formula>
    </cfRule>
  </conditionalFormatting>
  <conditionalFormatting sqref="W11:W21">
    <cfRule type="expression" dxfId="5" priority="4" stopIfTrue="1">
      <formula>(W11&lt;DATEVALUE("31/03/2021"))</formula>
    </cfRule>
  </conditionalFormatting>
  <conditionalFormatting sqref="W11:W21">
    <cfRule type="expression" dxfId="4" priority="5" stopIfTrue="1">
      <formula>NOT(ISERROR(SEARCH("20",W11)))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AAEF9-4A1D-4F29-95A2-698445384B44}">
  <dimension ref="A2:I14"/>
  <sheetViews>
    <sheetView workbookViewId="0">
      <selection activeCell="F5" sqref="F5"/>
    </sheetView>
  </sheetViews>
  <sheetFormatPr baseColWidth="10" defaultRowHeight="15" x14ac:dyDescent="0.25"/>
  <cols>
    <col min="1" max="1" width="11.7109375" bestFit="1" customWidth="1"/>
    <col min="4" max="4" width="12.42578125" customWidth="1"/>
    <col min="5" max="5" width="12" bestFit="1" customWidth="1"/>
  </cols>
  <sheetData>
    <row r="2" spans="1:9" ht="15.75" thickBot="1" x14ac:dyDescent="0.3"/>
    <row r="3" spans="1:9" ht="25.5" x14ac:dyDescent="0.25">
      <c r="A3" s="50" t="s">
        <v>105</v>
      </c>
      <c r="B3" s="52" t="s">
        <v>107</v>
      </c>
      <c r="C3" s="52" t="s">
        <v>109</v>
      </c>
      <c r="D3" s="96" t="s">
        <v>111</v>
      </c>
      <c r="E3" s="96" t="s">
        <v>112</v>
      </c>
      <c r="F3" s="52" t="s">
        <v>113</v>
      </c>
      <c r="G3" s="98"/>
      <c r="H3" s="96" t="s">
        <v>115</v>
      </c>
      <c r="I3" s="52" t="s">
        <v>116</v>
      </c>
    </row>
    <row r="4" spans="1:9" ht="39" thickBot="1" x14ac:dyDescent="0.3">
      <c r="A4" s="51" t="s">
        <v>106</v>
      </c>
      <c r="B4" s="53" t="s">
        <v>108</v>
      </c>
      <c r="C4" s="53" t="s">
        <v>110</v>
      </c>
      <c r="D4" s="97"/>
      <c r="E4" s="97"/>
      <c r="F4" s="54" t="s">
        <v>114</v>
      </c>
      <c r="G4" s="98"/>
      <c r="H4" s="97"/>
      <c r="I4" s="53" t="s">
        <v>117</v>
      </c>
    </row>
    <row r="5" spans="1:9" s="76" customFormat="1" ht="15.75" thickBot="1" x14ac:dyDescent="0.3">
      <c r="A5" s="107"/>
      <c r="B5" s="102" t="str" cm="1">
        <f t="array" ref="B5">INDEX(SHEET1!$A$11:$A$21,MATCH(SMALL(SHEET1!$W$11:$W$21-SHEET1!$N$11:$N$21/(10^6),COLUMNS($A:A)),SHEET1!$W$11:$W$21-SHEET1!$N$11:$N$21/(10^6),0))</f>
        <v>Facilities</v>
      </c>
      <c r="C5" s="96"/>
      <c r="D5" s="102" t="str">
        <f>IF(B5="Facilities","O.Reyneart",IF(B5="Marketing","",IF(B5="Production","F.Sapunaric",IF(B5="QA","R.Zaletelj",IF(B5="QC","F.Provenzano",IF(B5="R&amp;D","B.Grobarczyk",IF(B5="RA","G.Poncin",IF(B5="Sales","E.Gerritsma",IF(B5="Logistique","C.Moreale",IF(B5="RH","E.Troupin","O.Reyneart"))))))))))</f>
        <v>O.Reyneart</v>
      </c>
      <c r="E5" s="104">
        <f>IF(B5="Facilities",SHEET1!W19,IF(B5="Marketing",SHEET1!W11,IF(B5="Production",SHEET1!W12,IF(B5="QA",SHEET1!W13,IF(B5="QC",SHEET1!W14,IF(B5="R&amp;D",SHEET1!W15,IF(B5="RA",SHEET1!W16,IF(B5="Sales",SHEET1!W17,IF(B5="Logistique",SHEET1!W18,IF(B5="RH",SHEET1!W20,SHEET1!W21))))))))))</f>
        <v>42558</v>
      </c>
      <c r="F5" s="54"/>
      <c r="G5" s="101"/>
      <c r="H5" s="53"/>
      <c r="I5" s="53"/>
    </row>
    <row r="6" spans="1:9" ht="15.75" thickBot="1" x14ac:dyDescent="0.3">
      <c r="A6" s="106"/>
      <c r="B6" s="103"/>
      <c r="C6" s="97"/>
      <c r="D6" s="103"/>
      <c r="E6" s="105"/>
      <c r="F6" s="56"/>
      <c r="G6" s="57"/>
      <c r="H6" s="56"/>
      <c r="I6" s="56"/>
    </row>
    <row r="7" spans="1:9" ht="15.75" thickBot="1" x14ac:dyDescent="0.3">
      <c r="A7" s="55"/>
      <c r="B7" s="56" t="str" cm="1">
        <f t="array" ref="B7">INDEX(SHEET1!$A$11:$A$21,MATCH(SMALL(SHEET1!$W$11:$W$21-SHEET1!$N$11:$N$21/(10^6),COLUMNS($A:B)),SHEET1!$W$11:$W$21-SHEET1!$N$11:$N$21/(10^6),0))</f>
        <v>QA</v>
      </c>
      <c r="C7" s="56"/>
      <c r="D7" s="56" t="str">
        <f>IF(B7="Facilities","O.Reyneart",IF(B7="Marketing","",IF(B7="Production","F.Sapunaric",IF(B7="QA","R.Zaletelj",IF(B7="QC","F.Provenzano",IF(B7="R&amp;D","B.Grobarczyk",IF(B7="RA","G.Poncin",IF(B7="Sales","E.Gerritsma",IF(B7="Logistique","C.Moreale",IF(B7="RH","E.Troupin","O.Reyneart"))))))))))</f>
        <v>R.Zaletelj</v>
      </c>
      <c r="E7" s="59">
        <f>IF(B7="Facilities",SHEET1!W19,IF(B7="Marketing",SHEET1!W11,IF(B7="Production",SHEET1!W12,IF(B7="QA",SHEET1!W13,IF(B7="QC",SHEET1!W14,IF(B7="R&amp;D",SHEET1!W15,IF(B7="RA",SHEET1!W16,IF(B7="Sales",SHEET1!W17,IF(B7="Logistique",SHEET1!W18,IF(B7="RH",SHEET1!W20,SHEET1!W21))))))))))</f>
        <v>43873</v>
      </c>
      <c r="F7" s="56"/>
      <c r="G7" s="57"/>
      <c r="H7" s="56"/>
      <c r="I7" s="56"/>
    </row>
    <row r="8" spans="1:9" ht="15.75" thickBot="1" x14ac:dyDescent="0.3">
      <c r="A8" s="55"/>
      <c r="B8" s="56" t="str" cm="1">
        <f t="array" ref="B8">INDEX(SHEET1!$A$11:$A$21,MATCH(SMALL(SHEET1!$W$11:$W$21-SHEET1!$N$11:$N$21/(10^6),COLUMNS($A:C)),SHEET1!$W$11:$W$21-SHEET1!$N$11:$N$21/(10^6),0))</f>
        <v>RA</v>
      </c>
      <c r="C8" s="56"/>
      <c r="D8" s="56" t="str">
        <f>IF(B8="Facilities","O.Reyneart",IF(B8="Marketing","",IF(B8="Production","F.Sapunaric",IF(B8="QA","R.Zaletelj",IF(B8="QC","F.Provenzano",IF(B8="R&amp;D","B.Grobarczyk",IF(B8="RA","G.Poncin",IF(B8="Sales","E.Gerritsma",IF(B8="Logistique","C.Moreale",IF(B8="RH","E.Troupin","O.Reyneart"))))))))))</f>
        <v>G.Poncin</v>
      </c>
      <c r="E8" s="59">
        <f>IF(B8="Facilities",SHEET1!W19,IF(B8="Marketing",SHEET1!W11,IF(B8="Production",SHEET1!W12,IF(B8="QA",SHEET1!W13,IF(B8="QC",SHEET1!W14,IF(B8="R&amp;D",SHEET1!W15,IF(B8="RA",SHEET1!W16,IF(B8="Sales",SHEET1!W17,IF(B8="Logistique",SHEET1!W18,IF(B8="RH",SHEET1!W20,SHEET1!W21))))))))))</f>
        <v>43873</v>
      </c>
      <c r="F8" s="56"/>
      <c r="G8" s="57"/>
      <c r="H8" s="56"/>
      <c r="I8" s="56"/>
    </row>
    <row r="9" spans="1:9" ht="15.75" thickBot="1" x14ac:dyDescent="0.3">
      <c r="A9" s="55"/>
      <c r="B9" s="56" t="str" cm="1">
        <f t="array" ref="B9">INDEX(SHEET1!$A$11:$A$21,MATCH(SMALL(SHEET1!$W$11:$W$21-SHEET1!$N$11:$N$21/(10^6),COLUMNS($A:D)),SHEET1!$W$11:$W$21-SHEET1!$N$11:$N$21/(10^6),0))</f>
        <v>Logistique</v>
      </c>
      <c r="C9" s="56"/>
      <c r="D9" s="56" t="str">
        <f t="shared" ref="D9:D14" si="0">IF(B9="Facilities","O.Reyneart",IF(B9="Marketing","",IF(B9="Production","F.Sapunaric",IF(B9="QA","R.Zaletelj",IF(B9="QC","F.Provenzano",IF(B9="R&amp;D","B.Grobarczyk",IF(B9="RA","G.Poncin",IF(B9="Sales","E.Gerritsma",IF(B9="Logistique","C.Moreale",IF(B9="RH","E.Troupin","O.Reyneart"))))))))))</f>
        <v>C.Moreale</v>
      </c>
      <c r="E9" s="59">
        <f>IF(B9="Facilities",SHEET1!W19,IF(B9="Marketing",SHEET1!W11,IF(B9="Production",SHEET1!W12,IF(B9="QA",SHEET1!W13,IF(B9="QC",SHEET1!W14,IF(B9="R&amp;D",SHEET1!W15,IF(B9="RA",SHEET1!W16,IF(B9="Sales",SHEET1!W17,IF(B9="Logistique",SHEET1!W18,IF(B9="RH",SHEET1!W20,SHEET1!W21))))))))))</f>
        <v>43905</v>
      </c>
      <c r="F9" s="56"/>
      <c r="G9" s="57"/>
      <c r="H9" s="56"/>
      <c r="I9" s="56"/>
    </row>
    <row r="10" spans="1:9" ht="26.25" thickBot="1" x14ac:dyDescent="0.3">
      <c r="A10" s="55"/>
      <c r="B10" s="56" t="str" cm="1">
        <f t="array" ref="B10">INDEX(SHEET1!$A$11:$A$21,MATCH(SMALL(SHEET1!$W$11:$W$21-SHEET1!$N$11:$N$21/(10^6),COLUMNS($A:E)),SHEET1!$W$11:$W$21-SHEET1!$N$11:$N$21/(10^6),0))</f>
        <v>R&amp;D</v>
      </c>
      <c r="C10" s="56"/>
      <c r="D10" s="56" t="str">
        <f t="shared" si="0"/>
        <v>B.Grobarczyk</v>
      </c>
      <c r="E10" s="59">
        <f>IF(B10="Facilities",SHEET1!W19,IF(B10="Marketing",SHEET1!W11,IF(B10="Production",SHEET1!W12,IF(B10="QA",SHEET1!W13,IF(B10="QC",SHEET1!W14,IF(B10="R&amp;D",SHEET1!W15,IF(B10="RA",SHEET1!W16,IF(B10="Sales",SHEET1!W17,IF(B10="Logistique",SHEET1!W18,IF(B10="RH",SHEET1!W20,SHEET1!W21))))))))))</f>
        <v>44003</v>
      </c>
      <c r="F10" s="56"/>
      <c r="G10" s="57"/>
      <c r="H10" s="56"/>
      <c r="I10" s="56"/>
    </row>
    <row r="11" spans="1:9" ht="15.75" thickBot="1" x14ac:dyDescent="0.3">
      <c r="A11" s="55"/>
      <c r="B11" s="56" t="str" cm="1">
        <f t="array" ref="B11">INDEX(SHEET1!$A$11:$A$21,MATCH(SMALL(SHEET1!$W$11:$W$21-SHEET1!$N$11:$N$21/(10^6),COLUMNS($A:F)),SHEET1!$W$11:$W$21-SHEET1!$N$11:$N$21/(10^6),0))</f>
        <v>QC</v>
      </c>
      <c r="C11" s="56"/>
      <c r="D11" s="56" t="str">
        <f t="shared" si="0"/>
        <v>F.Provenzano</v>
      </c>
      <c r="E11" s="59">
        <f>IF(B11="Facilities",SHEET1!W19,IF(B11="Marketing",SHEET1!W11,IF(B11="Production",SHEET1!W12,IF(B11="QA",SHEET1!W13,IF(B11="QC",SHEET1!W14,IF(B11="R&amp;D",SHEET1!W15,IF(B11="RA",SHEET1!W16,IF(B11="Sales",SHEET1!W17,IF(B11="Logistique",SHEET1!W18,IF(B11="RH",SHEET1!W20,SHEET1!W21))))))))))</f>
        <v>44083</v>
      </c>
      <c r="F11" s="56"/>
      <c r="G11" s="57"/>
      <c r="H11" s="56"/>
      <c r="I11" s="56"/>
    </row>
    <row r="12" spans="1:9" ht="15.75" thickBot="1" x14ac:dyDescent="0.3">
      <c r="A12" s="55"/>
      <c r="B12" s="56" t="str" cm="1">
        <f t="array" ref="B12">INDEX(SHEET1!$A$11:$A$21,MATCH(SMALL(SHEET1!$W$11:$W$21-SHEET1!$N$11:$N$21/(10^6),COLUMNS($A:G)),SHEET1!$W$11:$W$21-SHEET1!$N$11:$N$21/(10^6),0))</f>
        <v>Production</v>
      </c>
      <c r="C12" s="56"/>
      <c r="D12" s="56" t="str">
        <f t="shared" si="0"/>
        <v>F.Sapunaric</v>
      </c>
      <c r="E12" s="59">
        <f>IF(B12="Facilities",SHEET1!W19,IF(B12="Marketing",SHEET1!W11,IF(B12="Production",SHEET1!W12,IF(B12="QA",SHEET1!W13,IF(B12="QC",SHEET1!W14,IF(B12="R&amp;D",SHEET1!W15,IF(B12="RA",SHEET1!W16,IF(B12="Sales",SHEET1!W17,IF(B12="Logistique",SHEET1!W18,IF(B12="RH",SHEET1!W20,SHEET1!W21))))))))))</f>
        <v>44155</v>
      </c>
      <c r="F12" s="56"/>
      <c r="H12" s="100"/>
      <c r="I12" s="56"/>
    </row>
    <row r="13" spans="1:9" ht="15.75" thickBot="1" x14ac:dyDescent="0.3">
      <c r="A13" s="55"/>
      <c r="B13" s="56" t="str" cm="1">
        <f t="array" ref="B13">INDEX(SHEET1!$A$11:$A$21,MATCH(SMALL(SHEET1!$W$11:$W$21-SHEET1!$N$11:$N$21/(10^6),COLUMNS($A:H)),SHEET1!$W$11:$W$21-SHEET1!$N$11:$N$21/(10^6),0))</f>
        <v>RH</v>
      </c>
      <c r="C13" s="56"/>
      <c r="D13" s="56" t="str">
        <f t="shared" si="0"/>
        <v>E.Troupin</v>
      </c>
      <c r="E13" s="59">
        <f>IF(B13="Facilities",SHEET1!W19,IF(B13="Marketing",SHEET1!W11,IF(B13="Production",SHEET1!W12,IF(B13="QA",SHEET1!W13,IF(B13="QC",SHEET1!W14,IF(B13="R&amp;D",SHEET1!W15,IF(B13="RA",SHEET1!W16,IF(B13="Sales",SHEET1!W17,IF(B13="Logistique",SHEET1!W18,IF(B13="RH",SHEET1!W20,SHEET1!W21))))))))))</f>
        <v>44267</v>
      </c>
      <c r="F13" s="56"/>
      <c r="H13" s="55"/>
      <c r="I13" s="56"/>
    </row>
    <row r="14" spans="1:9" ht="15.75" thickBot="1" x14ac:dyDescent="0.3">
      <c r="A14" s="55"/>
      <c r="B14" s="56" t="str" cm="1">
        <f t="array" ref="B14">INDEX(SHEET1!$A$11:$A$21,MATCH(SMALL(SHEET1!$W$11:$W$21-SHEET1!$N$11:$N$21/(10^6),COLUMNS($A:I)),SHEET1!$W$11:$W$21-SHEET1!$N$11:$N$21/(10^6),0))</f>
        <v>Achat</v>
      </c>
      <c r="C14" s="56"/>
      <c r="D14" s="56" t="str">
        <f t="shared" si="0"/>
        <v>O.Reyneart</v>
      </c>
      <c r="E14" s="59">
        <f>IF(B14="Facilities",SHEET1!W19,IF(B14="Marketing",SHEET1!W11,IF(B14="Production",SHEET1!W12,IF(B14="QA",SHEET1!W13,IF(B14="QC",SHEET1!W14,IF(B14="R&amp;D",SHEET1!W15,IF(B14="RA",SHEET1!W16,IF(B14="Sales",SHEET1!W17,IF(B14="Logistique",SHEET1!W18,IF(B14="RH",SHEET1!W20,SHEET1!W21))))))))))</f>
        <v>44276</v>
      </c>
      <c r="F14" s="56"/>
      <c r="H14" s="55"/>
      <c r="I14" s="56"/>
    </row>
  </sheetData>
  <mergeCells count="9">
    <mergeCell ref="A5:A6"/>
    <mergeCell ref="C5:C6"/>
    <mergeCell ref="D3:D4"/>
    <mergeCell ref="E3:E4"/>
    <mergeCell ref="G3:G4"/>
    <mergeCell ref="H3:H4"/>
    <mergeCell ref="B5:B6"/>
    <mergeCell ref="D5:D6"/>
    <mergeCell ref="E5:E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AB67A-D5B6-4E3F-9128-B5EC31BA545F}">
  <dimension ref="A1:Z19"/>
  <sheetViews>
    <sheetView tabSelected="1" zoomScale="79" workbookViewId="0">
      <selection activeCell="Q8" sqref="Q8"/>
    </sheetView>
  </sheetViews>
  <sheetFormatPr baseColWidth="10" defaultColWidth="8.7109375" defaultRowHeight="15" x14ac:dyDescent="0.25"/>
  <cols>
    <col min="1" max="1" width="11.140625" style="48" customWidth="1"/>
    <col min="2" max="2" width="15" style="48" customWidth="1"/>
    <col min="3" max="3" width="12.28515625" style="48" customWidth="1"/>
    <col min="4" max="4" width="12.5703125" style="48" customWidth="1"/>
    <col min="5" max="5" width="13.7109375" style="48" customWidth="1"/>
    <col min="6" max="6" width="12.85546875" style="48" customWidth="1"/>
    <col min="7" max="7" width="15.140625" style="48" customWidth="1"/>
    <col min="8" max="8" width="11.85546875" style="48" customWidth="1"/>
    <col min="9" max="9" width="12.28515625" style="48" customWidth="1"/>
    <col min="10" max="12" width="8.7109375" style="48" customWidth="1"/>
    <col min="13" max="13" width="9" style="48" customWidth="1"/>
    <col min="14" max="16" width="8.7109375" style="48" customWidth="1"/>
    <col min="17" max="17" width="11.5703125" style="48" customWidth="1"/>
    <col min="18" max="20" width="8.7109375" style="48" customWidth="1"/>
    <col min="21" max="21" width="12.85546875" style="48" customWidth="1"/>
    <col min="22" max="25" width="8.7109375" style="48" customWidth="1"/>
    <col min="26" max="26" width="26.28515625" style="48" customWidth="1"/>
    <col min="27" max="27" width="8.7109375" style="48" customWidth="1"/>
    <col min="28" max="16384" width="8.7109375" style="48"/>
  </cols>
  <sheetData>
    <row r="1" spans="1:26" x14ac:dyDescent="0.25">
      <c r="V1" s="99" t="s">
        <v>118</v>
      </c>
      <c r="W1" s="99"/>
      <c r="X1" s="99"/>
      <c r="Y1" s="99"/>
      <c r="Z1" s="99"/>
    </row>
    <row r="2" spans="1:26" x14ac:dyDescent="0.25">
      <c r="V2" s="99"/>
      <c r="W2" s="99"/>
      <c r="X2" s="99"/>
      <c r="Y2" s="99"/>
      <c r="Z2" s="99"/>
    </row>
    <row r="3" spans="1:26" x14ac:dyDescent="0.25">
      <c r="V3" s="99"/>
      <c r="W3" s="99"/>
      <c r="X3" s="99"/>
      <c r="Y3" s="99"/>
      <c r="Z3" s="99"/>
    </row>
    <row r="4" spans="1:26" x14ac:dyDescent="0.25">
      <c r="V4" s="99"/>
      <c r="W4" s="99"/>
      <c r="X4" s="99"/>
      <c r="Y4" s="99"/>
      <c r="Z4" s="99"/>
    </row>
    <row r="5" spans="1:26" x14ac:dyDescent="0.25">
      <c r="V5" s="99"/>
      <c r="W5" s="99"/>
      <c r="X5" s="99"/>
      <c r="Y5" s="99"/>
      <c r="Z5" s="99"/>
    </row>
    <row r="6" spans="1:26" ht="2.25" customHeight="1" thickBot="1" x14ac:dyDescent="0.3">
      <c r="V6" s="99"/>
      <c r="W6" s="99"/>
      <c r="X6" s="99"/>
      <c r="Y6" s="99"/>
      <c r="Z6" s="99"/>
    </row>
    <row r="7" spans="1:26" ht="86.25" customHeight="1" thickTop="1" thickBot="1" x14ac:dyDescent="0.3">
      <c r="B7" s="60" t="s">
        <v>119</v>
      </c>
      <c r="C7" s="61" t="s">
        <v>120</v>
      </c>
      <c r="D7" s="61" t="s">
        <v>121</v>
      </c>
      <c r="E7" s="61" t="s">
        <v>122</v>
      </c>
      <c r="F7" s="61" t="s">
        <v>123</v>
      </c>
      <c r="G7" s="61" t="s">
        <v>124</v>
      </c>
      <c r="H7" s="61" t="s">
        <v>125</v>
      </c>
      <c r="I7" s="61" t="s">
        <v>126</v>
      </c>
      <c r="J7" s="61" t="s">
        <v>127</v>
      </c>
      <c r="K7" s="61" t="s">
        <v>128</v>
      </c>
      <c r="L7" s="61" t="s">
        <v>129</v>
      </c>
      <c r="M7" s="61" t="s">
        <v>130</v>
      </c>
      <c r="N7" s="61" t="s">
        <v>131</v>
      </c>
      <c r="O7" s="61" t="s">
        <v>132</v>
      </c>
      <c r="P7" s="61" t="s">
        <v>133</v>
      </c>
      <c r="Q7" s="61" t="s">
        <v>154</v>
      </c>
      <c r="R7" s="61" t="s">
        <v>134</v>
      </c>
      <c r="S7" s="61" t="s">
        <v>135</v>
      </c>
      <c r="T7" s="61" t="s">
        <v>136</v>
      </c>
      <c r="U7" s="62" t="s">
        <v>137</v>
      </c>
    </row>
    <row r="8" spans="1:26" ht="46.5" thickTop="1" thickBot="1" x14ac:dyDescent="0.3">
      <c r="A8" s="63" t="s">
        <v>138</v>
      </c>
      <c r="B8" s="64" t="s">
        <v>139</v>
      </c>
      <c r="C8" s="65" t="s">
        <v>21</v>
      </c>
      <c r="D8" s="65">
        <f ca="1">DATEDIF(39448,TODAY(),"Y")</f>
        <v>12</v>
      </c>
      <c r="E8" s="65" t="s">
        <v>103</v>
      </c>
      <c r="F8" s="65" t="s">
        <v>103</v>
      </c>
      <c r="G8" s="65" t="s">
        <v>103</v>
      </c>
      <c r="H8" s="66"/>
      <c r="I8" s="65">
        <f>SUM(J8,K8,L8,M8,N8,O8,P8,Q8,R8,S8,T8)</f>
        <v>13</v>
      </c>
      <c r="J8" s="67"/>
      <c r="K8" s="67"/>
      <c r="L8" s="65">
        <v>2</v>
      </c>
      <c r="M8" s="65">
        <v>2</v>
      </c>
      <c r="N8" s="65">
        <v>3</v>
      </c>
      <c r="O8" s="64">
        <v>1</v>
      </c>
      <c r="P8" s="65">
        <v>2</v>
      </c>
      <c r="Q8" s="67"/>
      <c r="R8" s="65">
        <v>1</v>
      </c>
      <c r="S8" s="65">
        <v>2</v>
      </c>
      <c r="T8" s="68"/>
      <c r="U8" s="44" t="str">
        <f t="shared" ref="U8:U15" ca="1" si="0">IF( F8="OUI",IF(OR(G8="NON",G8="En cours"),"Auditeur interne en formation",IF(AND(I8&gt;=10,D8&gt;=4),"Auditeur interne expert",IF(AND(I8&gt;5,D8&gt;=1),"Auditeur interne intermédiaire","Auditeur interne junior"))),"Auditeur interne en formation")</f>
        <v>Auditeur interne expert</v>
      </c>
    </row>
    <row r="9" spans="1:26" ht="61.5" thickTop="1" thickBot="1" x14ac:dyDescent="0.3">
      <c r="A9" s="69" t="s">
        <v>140</v>
      </c>
      <c r="B9" s="64" t="s">
        <v>139</v>
      </c>
      <c r="C9" s="65" t="s">
        <v>21</v>
      </c>
      <c r="D9" s="65">
        <f ca="1">DATEDIF(42703,TODAY(), "Y")</f>
        <v>3</v>
      </c>
      <c r="E9" s="65" t="s">
        <v>104</v>
      </c>
      <c r="F9" s="65" t="s">
        <v>103</v>
      </c>
      <c r="G9" s="65" t="s">
        <v>103</v>
      </c>
      <c r="H9" s="66"/>
      <c r="I9" s="65">
        <f>SUM(J9,K9,L9,M9,N9,O9,P9,Q9,R9,S9,T9)</f>
        <v>8</v>
      </c>
      <c r="J9" s="67"/>
      <c r="K9" s="65">
        <v>3</v>
      </c>
      <c r="L9" s="65">
        <v>3</v>
      </c>
      <c r="M9" s="67"/>
      <c r="N9" s="67"/>
      <c r="O9" s="65">
        <v>1</v>
      </c>
      <c r="P9" s="67"/>
      <c r="Q9" s="65">
        <v>1</v>
      </c>
      <c r="R9" s="65"/>
      <c r="S9" s="67"/>
      <c r="T9" s="70"/>
      <c r="U9" s="44" t="str">
        <f t="shared" ca="1" si="0"/>
        <v>Auditeur interne intermédiaire</v>
      </c>
    </row>
    <row r="10" spans="1:26" ht="46.5" thickTop="1" thickBot="1" x14ac:dyDescent="0.3">
      <c r="A10" s="69" t="s">
        <v>141</v>
      </c>
      <c r="B10" s="64" t="s">
        <v>142</v>
      </c>
      <c r="C10" s="65" t="s">
        <v>21</v>
      </c>
      <c r="D10" s="65">
        <f ca="1">DATEDIF(43738,TODAY(),"Y")</f>
        <v>0</v>
      </c>
      <c r="E10" s="65" t="s">
        <v>104</v>
      </c>
      <c r="F10" s="65" t="s">
        <v>103</v>
      </c>
      <c r="G10" s="65" t="s">
        <v>143</v>
      </c>
      <c r="H10" s="66"/>
      <c r="I10" s="65">
        <f>SUM(J10,K10,L10,M10,N10,O10,P10,Q10,R10,S10,T10)</f>
        <v>5</v>
      </c>
      <c r="J10" s="67"/>
      <c r="K10" s="65">
        <v>1</v>
      </c>
      <c r="L10" s="65"/>
      <c r="M10" s="65">
        <v>1</v>
      </c>
      <c r="N10" s="65">
        <v>1</v>
      </c>
      <c r="O10" s="65">
        <v>1</v>
      </c>
      <c r="P10" s="65">
        <v>1</v>
      </c>
      <c r="Q10" s="67"/>
      <c r="R10" s="67"/>
      <c r="S10" s="67"/>
      <c r="T10" s="70"/>
      <c r="U10" s="44" t="str">
        <f t="shared" si="0"/>
        <v>Auditeur interne en formation</v>
      </c>
    </row>
    <row r="11" spans="1:26" ht="46.5" thickTop="1" thickBot="1" x14ac:dyDescent="0.3">
      <c r="A11" s="69" t="s">
        <v>144</v>
      </c>
      <c r="B11" s="64" t="s">
        <v>145</v>
      </c>
      <c r="C11" s="65" t="s">
        <v>23</v>
      </c>
      <c r="D11" s="65">
        <f ca="1">DATEDIF(41969,TODAY(),"Y")</f>
        <v>5</v>
      </c>
      <c r="E11" s="65" t="s">
        <v>104</v>
      </c>
      <c r="F11" s="64" t="s">
        <v>103</v>
      </c>
      <c r="G11" s="65" t="s">
        <v>103</v>
      </c>
      <c r="H11" s="66"/>
      <c r="I11" s="65">
        <v>13</v>
      </c>
      <c r="J11" s="65">
        <v>3</v>
      </c>
      <c r="K11" s="65">
        <v>2</v>
      </c>
      <c r="L11" s="67"/>
      <c r="M11" s="65">
        <v>2</v>
      </c>
      <c r="N11" s="65">
        <v>1</v>
      </c>
      <c r="O11" s="65">
        <v>2</v>
      </c>
      <c r="P11" s="65">
        <v>2</v>
      </c>
      <c r="Q11" s="67"/>
      <c r="R11" s="65">
        <v>1</v>
      </c>
      <c r="S11" s="67"/>
      <c r="T11" s="68">
        <v>1</v>
      </c>
      <c r="U11" s="44" t="str">
        <f t="shared" ca="1" si="0"/>
        <v>Auditeur interne expert</v>
      </c>
    </row>
    <row r="12" spans="1:26" ht="46.5" thickTop="1" thickBot="1" x14ac:dyDescent="0.3">
      <c r="A12" s="69" t="s">
        <v>146</v>
      </c>
      <c r="B12" s="65" t="s">
        <v>147</v>
      </c>
      <c r="C12" s="64" t="s">
        <v>22</v>
      </c>
      <c r="D12" s="64">
        <f ca="1">DATEDIF(37622,TODAY(),"Y")</f>
        <v>17</v>
      </c>
      <c r="E12" s="64" t="s">
        <v>103</v>
      </c>
      <c r="F12" s="64" t="s">
        <v>103</v>
      </c>
      <c r="G12" s="65" t="s">
        <v>103</v>
      </c>
      <c r="H12" s="66"/>
      <c r="I12" s="65">
        <f>SUM(J12,K12,L12,M12,N12,O12,P12,Q12,R12,S12,T12)</f>
        <v>5</v>
      </c>
      <c r="J12" s="65">
        <v>1</v>
      </c>
      <c r="K12" s="67"/>
      <c r="L12" s="65">
        <v>1</v>
      </c>
      <c r="M12" s="65">
        <v>1</v>
      </c>
      <c r="N12" s="67"/>
      <c r="O12" s="65">
        <v>1</v>
      </c>
      <c r="P12" s="67"/>
      <c r="Q12" s="67"/>
      <c r="R12" s="67"/>
      <c r="S12" s="67"/>
      <c r="T12" s="68">
        <v>1</v>
      </c>
      <c r="U12" s="44" t="str">
        <f t="shared" ca="1" si="0"/>
        <v>Auditeur interne junior</v>
      </c>
    </row>
    <row r="13" spans="1:26" ht="91.5" thickTop="1" thickBot="1" x14ac:dyDescent="0.3">
      <c r="A13" s="69" t="s">
        <v>148</v>
      </c>
      <c r="B13" s="64" t="s">
        <v>149</v>
      </c>
      <c r="C13" s="65" t="s">
        <v>21</v>
      </c>
      <c r="D13" s="71">
        <f ca="1">DATEDIF(43844,TODAY(),"Y")</f>
        <v>0</v>
      </c>
      <c r="E13" s="65" t="s">
        <v>104</v>
      </c>
      <c r="F13" s="65" t="s">
        <v>103</v>
      </c>
      <c r="G13" s="65" t="s">
        <v>143</v>
      </c>
      <c r="H13" s="66"/>
      <c r="I13" s="65">
        <f>SUM(J13,K13,L13,M13,N13,O13,P13,Q13,R13,S13,T13)</f>
        <v>1</v>
      </c>
      <c r="J13" s="67"/>
      <c r="K13" s="67"/>
      <c r="L13" s="67"/>
      <c r="M13" s="67"/>
      <c r="N13" s="67"/>
      <c r="O13" s="67"/>
      <c r="P13" s="67"/>
      <c r="Q13" s="65">
        <v>1</v>
      </c>
      <c r="R13" s="65"/>
      <c r="S13" s="67"/>
      <c r="T13" s="70"/>
      <c r="U13" s="44" t="str">
        <f t="shared" si="0"/>
        <v>Auditeur interne en formation</v>
      </c>
    </row>
    <row r="14" spans="1:26" ht="46.5" thickTop="1" thickBot="1" x14ac:dyDescent="0.3">
      <c r="A14" s="69" t="s">
        <v>150</v>
      </c>
      <c r="B14" s="64" t="s">
        <v>151</v>
      </c>
      <c r="C14" s="65" t="s">
        <v>21</v>
      </c>
      <c r="D14" s="65">
        <v>0</v>
      </c>
      <c r="E14" s="65" t="s">
        <v>104</v>
      </c>
      <c r="F14" s="65" t="s">
        <v>103</v>
      </c>
      <c r="G14" s="65" t="s">
        <v>104</v>
      </c>
      <c r="H14" s="66"/>
      <c r="I14" s="65">
        <f>SUM(J14,K14,L14,M14,N14,O14,P14,Q14,R14,S14,T14)</f>
        <v>0</v>
      </c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70"/>
      <c r="U14" s="44" t="str">
        <f t="shared" si="0"/>
        <v>Auditeur interne en formation</v>
      </c>
    </row>
    <row r="15" spans="1:26" ht="45.75" thickTop="1" x14ac:dyDescent="0.25">
      <c r="A15" s="72" t="s">
        <v>152</v>
      </c>
      <c r="B15" s="64" t="s">
        <v>153</v>
      </c>
      <c r="C15" s="65" t="s">
        <v>21</v>
      </c>
      <c r="D15" s="65">
        <v>0</v>
      </c>
      <c r="E15" s="65" t="s">
        <v>103</v>
      </c>
      <c r="F15" s="73"/>
      <c r="G15" s="65" t="s">
        <v>104</v>
      </c>
      <c r="H15" s="66"/>
      <c r="I15" s="65">
        <f>SUM(J15,K15,L15,M15,N15,O15,P15,Q15,R15,S15,T15)</f>
        <v>0</v>
      </c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70"/>
      <c r="U15" s="44" t="str">
        <f t="shared" si="0"/>
        <v>Auditeur interne en formation</v>
      </c>
    </row>
    <row r="18" spans="4:7" x14ac:dyDescent="0.25">
      <c r="D18" s="74"/>
      <c r="E18" s="74"/>
      <c r="F18" s="74"/>
      <c r="G18" s="74"/>
    </row>
    <row r="19" spans="4:7" x14ac:dyDescent="0.25">
      <c r="D19" s="75"/>
      <c r="E19" s="75"/>
    </row>
  </sheetData>
  <mergeCells count="1">
    <mergeCell ref="V1:Z6"/>
  </mergeCells>
  <conditionalFormatting sqref="U8:U15">
    <cfRule type="cellIs" dxfId="3" priority="2" stopIfTrue="1" operator="equal">
      <formula>"Auditeur interne en formation"</formula>
    </cfRule>
  </conditionalFormatting>
  <conditionalFormatting sqref="U8:U15">
    <cfRule type="cellIs" dxfId="2" priority="4" stopIfTrue="1" operator="equal">
      <formula>"Auditeur interne expert"</formula>
    </cfRule>
  </conditionalFormatting>
  <conditionalFormatting sqref="U8:U15">
    <cfRule type="cellIs" dxfId="1" priority="1" stopIfTrue="1" operator="equal">
      <formula>"Auditeur interne intermédiaire"</formula>
    </cfRule>
  </conditionalFormatting>
  <conditionalFormatting sqref="U8:U15">
    <cfRule type="cellIs" dxfId="0" priority="3" stopIfTrue="1" operator="equal">
      <formula>"Auditeur interne junior"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S65"/>
  <sheetViews>
    <sheetView workbookViewId="0">
      <selection activeCell="G4" sqref="G4"/>
    </sheetView>
  </sheetViews>
  <sheetFormatPr baseColWidth="10" defaultColWidth="8.7109375" defaultRowHeight="15" x14ac:dyDescent="0.25"/>
  <cols>
    <col min="1" max="1" width="27" customWidth="1"/>
    <col min="2" max="2" width="10.140625" customWidth="1"/>
    <col min="3" max="3" width="12.42578125" customWidth="1"/>
    <col min="4" max="4" width="10.85546875" customWidth="1"/>
    <col min="5" max="5" width="11.7109375" customWidth="1"/>
    <col min="6" max="6" width="14" customWidth="1"/>
    <col min="7" max="7" width="14.7109375" customWidth="1"/>
    <col min="8" max="8" width="15" customWidth="1"/>
    <col min="9" max="9" width="12.85546875" customWidth="1"/>
    <col min="10" max="10" width="8.7109375" customWidth="1"/>
  </cols>
  <sheetData>
    <row r="3" spans="1:9" ht="88.5" customHeight="1" x14ac:dyDescent="0.25">
      <c r="A3" s="37" t="s">
        <v>50</v>
      </c>
      <c r="B3" s="38" t="s">
        <v>51</v>
      </c>
      <c r="C3" s="39" t="s">
        <v>52</v>
      </c>
      <c r="D3" s="39" t="s">
        <v>53</v>
      </c>
      <c r="E3" s="39" t="s">
        <v>54</v>
      </c>
      <c r="F3" s="39" t="s">
        <v>55</v>
      </c>
      <c r="G3" s="39" t="s">
        <v>56</v>
      </c>
      <c r="H3" s="39" t="s">
        <v>57</v>
      </c>
      <c r="I3" s="39" t="s">
        <v>58</v>
      </c>
    </row>
    <row r="4" spans="1:9" x14ac:dyDescent="0.25">
      <c r="A4" s="40" t="s">
        <v>59</v>
      </c>
      <c r="B4" s="40" t="s">
        <v>60</v>
      </c>
      <c r="C4" s="41">
        <v>0.86</v>
      </c>
      <c r="D4" s="41">
        <v>0.97</v>
      </c>
      <c r="E4" s="41">
        <v>0.97</v>
      </c>
      <c r="F4" s="42"/>
      <c r="G4" s="42"/>
      <c r="H4" s="42"/>
      <c r="I4" s="11">
        <v>0</v>
      </c>
    </row>
    <row r="5" spans="1:9" ht="21" customHeight="1" x14ac:dyDescent="0.25">
      <c r="A5" s="40" t="s">
        <v>61</v>
      </c>
      <c r="B5" s="40" t="s">
        <v>62</v>
      </c>
      <c r="C5" s="41">
        <v>0.77</v>
      </c>
      <c r="D5" s="41">
        <v>0.87</v>
      </c>
      <c r="E5" s="41">
        <v>0.87</v>
      </c>
      <c r="F5" s="42"/>
      <c r="G5" s="42"/>
      <c r="H5" s="42"/>
      <c r="I5" s="11">
        <v>0</v>
      </c>
    </row>
    <row r="6" spans="1:9" ht="23.25" customHeight="1" x14ac:dyDescent="0.25">
      <c r="A6" s="40" t="s">
        <v>63</v>
      </c>
      <c r="B6" s="40" t="s">
        <v>64</v>
      </c>
      <c r="C6" s="41">
        <v>0.8</v>
      </c>
      <c r="D6" s="41">
        <v>0.8</v>
      </c>
      <c r="E6" s="41">
        <v>1</v>
      </c>
      <c r="F6" s="42"/>
      <c r="G6" s="42"/>
      <c r="H6" s="42"/>
      <c r="I6" s="11"/>
    </row>
    <row r="7" spans="1:9" ht="36.75" customHeight="1" x14ac:dyDescent="0.25">
      <c r="A7" s="40" t="s">
        <v>65</v>
      </c>
      <c r="B7" s="40" t="s">
        <v>60</v>
      </c>
      <c r="C7" s="41">
        <v>0.83</v>
      </c>
      <c r="D7" s="41">
        <v>0.67</v>
      </c>
      <c r="E7" s="41">
        <v>0.67</v>
      </c>
      <c r="F7" s="42"/>
      <c r="G7" s="42"/>
      <c r="H7" s="42"/>
      <c r="I7" s="11">
        <v>2</v>
      </c>
    </row>
    <row r="8" spans="1:9" ht="27" customHeight="1" x14ac:dyDescent="0.25">
      <c r="A8" s="40" t="s">
        <v>66</v>
      </c>
      <c r="B8" s="40" t="s">
        <v>60</v>
      </c>
      <c r="C8" s="41">
        <v>0.8</v>
      </c>
      <c r="D8" s="41">
        <v>0.8</v>
      </c>
      <c r="E8" s="41">
        <v>0.8</v>
      </c>
      <c r="F8" s="42"/>
      <c r="G8" s="42"/>
      <c r="H8" s="42"/>
      <c r="I8" s="11">
        <v>0</v>
      </c>
    </row>
    <row r="9" spans="1:9" x14ac:dyDescent="0.25">
      <c r="A9" s="40" t="s">
        <v>67</v>
      </c>
      <c r="B9" s="40" t="s">
        <v>64</v>
      </c>
      <c r="C9" s="41" t="s">
        <v>68</v>
      </c>
      <c r="D9" s="11" t="s">
        <v>68</v>
      </c>
      <c r="E9" s="11" t="s">
        <v>68</v>
      </c>
      <c r="F9" s="42"/>
      <c r="G9" s="42"/>
      <c r="H9" s="42"/>
      <c r="I9" s="11">
        <v>2</v>
      </c>
    </row>
    <row r="10" spans="1:9" ht="34.5" customHeight="1" x14ac:dyDescent="0.25">
      <c r="A10" s="40" t="s">
        <v>69</v>
      </c>
      <c r="B10" s="40" t="s">
        <v>62</v>
      </c>
      <c r="C10" s="41">
        <v>0.78</v>
      </c>
      <c r="D10" s="41">
        <v>0.9</v>
      </c>
      <c r="E10" s="41">
        <v>0.9</v>
      </c>
      <c r="F10" s="42"/>
      <c r="G10" s="42"/>
      <c r="H10" s="42"/>
      <c r="I10" s="11">
        <v>3</v>
      </c>
    </row>
    <row r="11" spans="1:9" ht="33" customHeight="1" x14ac:dyDescent="0.25">
      <c r="A11" s="40" t="s">
        <v>70</v>
      </c>
      <c r="B11" s="40" t="s">
        <v>71</v>
      </c>
      <c r="C11" s="41">
        <v>0.74</v>
      </c>
      <c r="D11" s="41">
        <v>0.7</v>
      </c>
      <c r="E11" s="41">
        <v>0.83</v>
      </c>
      <c r="F11" s="42"/>
      <c r="G11" s="42"/>
      <c r="H11" s="42"/>
      <c r="I11" s="11">
        <v>0</v>
      </c>
    </row>
    <row r="12" spans="1:9" x14ac:dyDescent="0.25">
      <c r="A12" s="40" t="s">
        <v>72</v>
      </c>
      <c r="B12" s="40" t="s">
        <v>71</v>
      </c>
      <c r="C12" s="41">
        <v>0.74</v>
      </c>
      <c r="D12" s="41">
        <v>0.7</v>
      </c>
      <c r="E12" s="11" t="s">
        <v>68</v>
      </c>
      <c r="F12" s="42"/>
      <c r="G12" s="42"/>
      <c r="H12" s="42"/>
      <c r="I12" s="11">
        <v>0</v>
      </c>
    </row>
    <row r="13" spans="1:9" ht="45" customHeight="1" x14ac:dyDescent="0.25">
      <c r="A13" s="40" t="s">
        <v>73</v>
      </c>
      <c r="B13" s="40" t="s">
        <v>71</v>
      </c>
      <c r="C13" s="41" t="s">
        <v>68</v>
      </c>
      <c r="D13" s="11" t="s">
        <v>68</v>
      </c>
      <c r="E13" s="41">
        <v>0.97</v>
      </c>
      <c r="F13" s="42"/>
      <c r="G13" s="42"/>
      <c r="H13" s="42"/>
      <c r="I13" s="11">
        <v>0</v>
      </c>
    </row>
    <row r="14" spans="1:9" ht="30" x14ac:dyDescent="0.25">
      <c r="A14" s="40" t="s">
        <v>74</v>
      </c>
      <c r="B14" s="40" t="s">
        <v>71</v>
      </c>
      <c r="C14" s="41">
        <v>0.77</v>
      </c>
      <c r="D14" s="41">
        <v>0.77</v>
      </c>
      <c r="E14" s="41">
        <v>0.93</v>
      </c>
      <c r="F14" s="42"/>
      <c r="G14" s="42"/>
      <c r="H14" s="42"/>
      <c r="I14" s="11">
        <v>0</v>
      </c>
    </row>
    <row r="15" spans="1:9" x14ac:dyDescent="0.25">
      <c r="A15" s="40" t="s">
        <v>75</v>
      </c>
      <c r="B15" s="40" t="s">
        <v>71</v>
      </c>
      <c r="C15" s="41">
        <v>0.97</v>
      </c>
      <c r="D15" s="41">
        <v>0.96</v>
      </c>
      <c r="E15" s="41">
        <v>0.9</v>
      </c>
      <c r="F15" s="42"/>
      <c r="G15" s="42"/>
      <c r="H15" s="42"/>
      <c r="I15" s="11">
        <v>0</v>
      </c>
    </row>
    <row r="16" spans="1:9" ht="30" customHeight="1" x14ac:dyDescent="0.25">
      <c r="A16" s="40" t="s">
        <v>76</v>
      </c>
      <c r="B16" s="40" t="s">
        <v>71</v>
      </c>
      <c r="C16" s="41" t="s">
        <v>68</v>
      </c>
      <c r="D16" s="11" t="s">
        <v>68</v>
      </c>
      <c r="E16" s="41">
        <v>1</v>
      </c>
      <c r="F16" s="42"/>
      <c r="G16" s="42"/>
      <c r="H16" s="42"/>
      <c r="I16" s="11">
        <v>0</v>
      </c>
    </row>
    <row r="17" spans="1:9" ht="27" customHeight="1" x14ac:dyDescent="0.25">
      <c r="A17" s="40" t="s">
        <v>77</v>
      </c>
      <c r="B17" s="40" t="s">
        <v>71</v>
      </c>
      <c r="C17" s="41" t="s">
        <v>68</v>
      </c>
      <c r="D17" s="11" t="s">
        <v>68</v>
      </c>
      <c r="E17" s="41">
        <v>1</v>
      </c>
      <c r="F17" s="42"/>
      <c r="G17" s="42"/>
      <c r="H17" s="42"/>
      <c r="I17" s="11">
        <v>0</v>
      </c>
    </row>
    <row r="18" spans="1:9" ht="26.25" customHeight="1" x14ac:dyDescent="0.25">
      <c r="A18" s="40" t="s">
        <v>78</v>
      </c>
      <c r="B18" s="40" t="s">
        <v>71</v>
      </c>
      <c r="C18" s="41">
        <v>0.73</v>
      </c>
      <c r="D18" s="11" t="s">
        <v>68</v>
      </c>
      <c r="E18" s="41">
        <v>0.83</v>
      </c>
      <c r="F18" s="42"/>
      <c r="G18" s="42"/>
      <c r="H18" s="42"/>
      <c r="I18" s="11">
        <v>0</v>
      </c>
    </row>
    <row r="19" spans="1:9" x14ac:dyDescent="0.25">
      <c r="A19" s="40" t="s">
        <v>79</v>
      </c>
      <c r="B19" s="40" t="s">
        <v>71</v>
      </c>
      <c r="C19" s="41" t="s">
        <v>68</v>
      </c>
      <c r="D19" s="11" t="s">
        <v>68</v>
      </c>
      <c r="E19" s="41">
        <v>0.88</v>
      </c>
      <c r="F19" s="42"/>
      <c r="G19" s="42"/>
      <c r="H19" s="42"/>
      <c r="I19" s="11">
        <v>0</v>
      </c>
    </row>
    <row r="20" spans="1:9" ht="30" x14ac:dyDescent="0.25">
      <c r="A20" s="40" t="s">
        <v>80</v>
      </c>
      <c r="B20" s="40" t="s">
        <v>71</v>
      </c>
      <c r="C20" s="41" t="s">
        <v>68</v>
      </c>
      <c r="D20" s="41">
        <v>0.8</v>
      </c>
      <c r="E20" s="41">
        <v>0.96</v>
      </c>
      <c r="F20" s="42"/>
      <c r="G20" s="42"/>
      <c r="H20" s="42"/>
      <c r="I20" s="11">
        <v>0</v>
      </c>
    </row>
    <row r="21" spans="1:9" ht="45" x14ac:dyDescent="0.25">
      <c r="A21" s="40" t="s">
        <v>81</v>
      </c>
      <c r="B21" s="40" t="s">
        <v>71</v>
      </c>
      <c r="C21" s="41" t="s">
        <v>68</v>
      </c>
      <c r="D21" s="41">
        <v>0.8</v>
      </c>
      <c r="E21" s="41">
        <v>1</v>
      </c>
      <c r="F21" s="42"/>
      <c r="G21" s="42"/>
      <c r="H21" s="42"/>
      <c r="I21" s="11">
        <v>0</v>
      </c>
    </row>
    <row r="22" spans="1:9" ht="64.5" customHeight="1" x14ac:dyDescent="0.25">
      <c r="A22" s="40" t="s">
        <v>82</v>
      </c>
      <c r="B22" s="40" t="s">
        <v>71</v>
      </c>
      <c r="C22" s="41">
        <v>0.87</v>
      </c>
      <c r="D22" s="41">
        <v>0.8</v>
      </c>
      <c r="E22" s="41">
        <v>0.96</v>
      </c>
      <c r="F22" s="42"/>
      <c r="G22" s="42"/>
      <c r="H22" s="42"/>
      <c r="I22" s="11">
        <v>0</v>
      </c>
    </row>
    <row r="23" spans="1:9" x14ac:dyDescent="0.25">
      <c r="A23" s="40" t="s">
        <v>83</v>
      </c>
      <c r="B23" s="40" t="s">
        <v>71</v>
      </c>
      <c r="C23" s="41">
        <v>0.8</v>
      </c>
      <c r="D23" s="41">
        <v>0.97</v>
      </c>
      <c r="E23" s="41">
        <v>0.97</v>
      </c>
      <c r="F23" s="42"/>
      <c r="G23" s="42"/>
      <c r="H23" s="42"/>
      <c r="I23" s="11">
        <v>0</v>
      </c>
    </row>
    <row r="24" spans="1:9" x14ac:dyDescent="0.25">
      <c r="A24" s="40" t="s">
        <v>84</v>
      </c>
      <c r="B24" s="40" t="s">
        <v>71</v>
      </c>
      <c r="C24" s="41">
        <v>0.77</v>
      </c>
      <c r="D24" s="41">
        <v>0.76</v>
      </c>
      <c r="E24" s="41">
        <v>0.86</v>
      </c>
      <c r="F24" s="42"/>
      <c r="G24" s="42"/>
      <c r="H24" s="42"/>
      <c r="I24" s="11">
        <v>0</v>
      </c>
    </row>
    <row r="25" spans="1:9" ht="30" x14ac:dyDescent="0.25">
      <c r="A25" s="40" t="s">
        <v>85</v>
      </c>
      <c r="B25" s="40" t="s">
        <v>71</v>
      </c>
      <c r="C25" s="41">
        <v>0.8</v>
      </c>
      <c r="D25" s="41">
        <v>0.8</v>
      </c>
      <c r="E25" s="41">
        <v>0.96</v>
      </c>
      <c r="F25" s="42"/>
      <c r="G25" s="42"/>
      <c r="H25" s="42"/>
      <c r="I25" s="11">
        <v>0</v>
      </c>
    </row>
    <row r="26" spans="1:9" x14ac:dyDescent="0.25">
      <c r="A26" s="40" t="s">
        <v>86</v>
      </c>
      <c r="B26" s="40" t="s">
        <v>71</v>
      </c>
      <c r="C26" s="41">
        <v>0.8</v>
      </c>
      <c r="D26" s="41">
        <v>0.8</v>
      </c>
      <c r="E26" s="41">
        <v>0.8</v>
      </c>
      <c r="F26" s="42"/>
      <c r="G26" s="42"/>
      <c r="H26" s="42"/>
      <c r="I26" s="11">
        <v>0</v>
      </c>
    </row>
    <row r="27" spans="1:9" x14ac:dyDescent="0.25">
      <c r="A27" s="40" t="s">
        <v>87</v>
      </c>
      <c r="B27" s="40" t="s">
        <v>71</v>
      </c>
      <c r="C27" s="41">
        <v>0.77</v>
      </c>
      <c r="D27" s="41">
        <v>0.8</v>
      </c>
      <c r="E27" s="41">
        <v>0.9</v>
      </c>
      <c r="F27" s="42"/>
      <c r="G27" s="42"/>
      <c r="H27" s="42"/>
      <c r="I27" s="11">
        <v>1</v>
      </c>
    </row>
    <row r="28" spans="1:9" x14ac:dyDescent="0.25">
      <c r="A28" s="40" t="s">
        <v>88</v>
      </c>
      <c r="B28" s="40" t="s">
        <v>71</v>
      </c>
      <c r="C28" s="41">
        <v>0.77</v>
      </c>
      <c r="D28" s="41">
        <v>0.8</v>
      </c>
      <c r="E28" s="41">
        <v>0.97</v>
      </c>
      <c r="F28" s="42"/>
      <c r="G28" s="42"/>
      <c r="H28" s="42"/>
      <c r="I28" s="11">
        <v>0</v>
      </c>
    </row>
    <row r="29" spans="1:9" ht="30" x14ac:dyDescent="0.25">
      <c r="A29" s="40" t="s">
        <v>89</v>
      </c>
      <c r="B29" s="40" t="s">
        <v>71</v>
      </c>
      <c r="C29" s="41">
        <v>0.87</v>
      </c>
      <c r="D29" s="41">
        <v>0.88</v>
      </c>
      <c r="E29" s="41">
        <v>0.87</v>
      </c>
      <c r="F29" s="42"/>
      <c r="G29" s="42"/>
      <c r="H29" s="42"/>
      <c r="I29" s="11">
        <v>0</v>
      </c>
    </row>
    <row r="30" spans="1:9" x14ac:dyDescent="0.25">
      <c r="A30" s="40" t="s">
        <v>90</v>
      </c>
      <c r="B30" s="40" t="s">
        <v>71</v>
      </c>
      <c r="C30" s="41">
        <v>0.71</v>
      </c>
      <c r="D30" s="41">
        <v>0.8</v>
      </c>
      <c r="E30" s="41">
        <v>1</v>
      </c>
      <c r="F30" s="42"/>
      <c r="G30" s="42"/>
      <c r="H30" s="42"/>
      <c r="I30" s="11">
        <v>0</v>
      </c>
    </row>
    <row r="31" spans="1:9" x14ac:dyDescent="0.25">
      <c r="A31" s="40" t="s">
        <v>91</v>
      </c>
      <c r="B31" s="40" t="s">
        <v>71</v>
      </c>
      <c r="C31" s="41">
        <v>0.8</v>
      </c>
      <c r="D31" s="41">
        <v>0.8</v>
      </c>
      <c r="E31" s="41">
        <v>1</v>
      </c>
      <c r="F31" s="42"/>
      <c r="G31" s="42"/>
      <c r="H31" s="42"/>
      <c r="I31" s="11">
        <v>0</v>
      </c>
    </row>
    <row r="32" spans="1:9" ht="45" x14ac:dyDescent="0.25">
      <c r="A32" s="40" t="s">
        <v>92</v>
      </c>
      <c r="B32" s="40" t="s">
        <v>71</v>
      </c>
      <c r="C32" s="41">
        <v>0.8</v>
      </c>
      <c r="D32" s="41">
        <v>0.8</v>
      </c>
      <c r="E32" s="41">
        <v>0.96</v>
      </c>
      <c r="F32" s="42"/>
      <c r="G32" s="42"/>
      <c r="H32" s="42"/>
      <c r="I32" s="11">
        <v>0</v>
      </c>
    </row>
    <row r="33" spans="1:9" x14ac:dyDescent="0.25">
      <c r="A33" s="40" t="s">
        <v>93</v>
      </c>
      <c r="B33" s="40" t="s">
        <v>71</v>
      </c>
      <c r="C33" s="41">
        <v>0.8</v>
      </c>
      <c r="D33" s="41">
        <v>0.77</v>
      </c>
      <c r="E33" s="41">
        <v>0.96</v>
      </c>
      <c r="F33" s="42"/>
      <c r="G33" s="42"/>
      <c r="H33" s="42"/>
      <c r="I33" s="11">
        <v>0</v>
      </c>
    </row>
    <row r="34" spans="1:9" x14ac:dyDescent="0.25">
      <c r="A34" s="40" t="s">
        <v>94</v>
      </c>
      <c r="B34" s="40" t="s">
        <v>71</v>
      </c>
      <c r="C34" s="41">
        <v>0.66</v>
      </c>
      <c r="D34" s="41">
        <v>0.7</v>
      </c>
      <c r="E34" s="41">
        <v>0.9</v>
      </c>
      <c r="F34" s="42"/>
      <c r="G34" s="42"/>
      <c r="H34" s="42"/>
      <c r="I34" s="11">
        <v>0</v>
      </c>
    </row>
    <row r="35" spans="1:9" ht="30" x14ac:dyDescent="0.25">
      <c r="A35" s="40" t="s">
        <v>95</v>
      </c>
      <c r="B35" s="40" t="s">
        <v>71</v>
      </c>
      <c r="C35" s="41">
        <v>0.74</v>
      </c>
      <c r="D35" s="41">
        <v>0.8</v>
      </c>
      <c r="E35" s="41">
        <v>0.96</v>
      </c>
      <c r="F35" s="42"/>
      <c r="G35" s="42"/>
      <c r="H35" s="42"/>
      <c r="I35" s="11">
        <v>0</v>
      </c>
    </row>
    <row r="36" spans="1:9" ht="30" x14ac:dyDescent="0.25">
      <c r="A36" s="40" t="s">
        <v>96</v>
      </c>
      <c r="B36" s="40" t="s">
        <v>71</v>
      </c>
      <c r="C36" s="41" t="s">
        <v>68</v>
      </c>
      <c r="D36" s="41">
        <v>0.8</v>
      </c>
      <c r="E36" s="41">
        <v>0.96</v>
      </c>
      <c r="F36" s="42"/>
      <c r="G36" s="42"/>
      <c r="H36" s="42"/>
      <c r="I36" s="11">
        <v>0</v>
      </c>
    </row>
    <row r="37" spans="1:9" ht="30" x14ac:dyDescent="0.25">
      <c r="A37" s="40" t="s">
        <v>97</v>
      </c>
      <c r="B37" s="40" t="s">
        <v>71</v>
      </c>
      <c r="C37" s="41">
        <v>0.77</v>
      </c>
      <c r="D37" s="41">
        <v>0.8</v>
      </c>
      <c r="E37" s="41">
        <v>0.8</v>
      </c>
      <c r="F37" s="42"/>
      <c r="G37" s="42"/>
      <c r="H37" s="42"/>
      <c r="I37" s="11">
        <v>1</v>
      </c>
    </row>
    <row r="38" spans="1:9" x14ac:dyDescent="0.25">
      <c r="A38" s="40" t="s">
        <v>98</v>
      </c>
      <c r="B38" s="40" t="s">
        <v>71</v>
      </c>
      <c r="C38" s="41">
        <v>0.83</v>
      </c>
      <c r="D38" s="41">
        <v>0.85</v>
      </c>
      <c r="E38" s="41">
        <v>0.91</v>
      </c>
      <c r="F38" s="42"/>
      <c r="G38" s="42"/>
      <c r="H38" s="42"/>
      <c r="I38" s="11">
        <v>0</v>
      </c>
    </row>
    <row r="39" spans="1:9" x14ac:dyDescent="0.25">
      <c r="A39" s="40" t="s">
        <v>99</v>
      </c>
      <c r="B39" s="40" t="s">
        <v>71</v>
      </c>
      <c r="C39" s="41">
        <v>0.84</v>
      </c>
      <c r="D39" s="11" t="s">
        <v>68</v>
      </c>
      <c r="E39" s="41">
        <v>0.93</v>
      </c>
      <c r="F39" s="42"/>
      <c r="G39" s="42"/>
      <c r="H39" s="42"/>
      <c r="I39" s="11">
        <v>0</v>
      </c>
    </row>
    <row r="40" spans="1:9" x14ac:dyDescent="0.25">
      <c r="A40" s="43" t="s">
        <v>100</v>
      </c>
      <c r="B40" s="40" t="s">
        <v>71</v>
      </c>
      <c r="C40" s="41">
        <v>0.76</v>
      </c>
      <c r="D40" s="41">
        <v>0.8</v>
      </c>
      <c r="E40" s="41">
        <v>0.97</v>
      </c>
      <c r="F40" s="42"/>
      <c r="G40" s="42"/>
      <c r="H40" s="42"/>
      <c r="I40" s="11">
        <v>0</v>
      </c>
    </row>
    <row r="41" spans="1:9" x14ac:dyDescent="0.25">
      <c r="A41" s="42"/>
      <c r="B41" s="44"/>
      <c r="C41" s="42"/>
      <c r="D41" s="42"/>
      <c r="E41" s="42"/>
      <c r="F41" s="42"/>
      <c r="G41" s="42"/>
      <c r="H41" s="42"/>
      <c r="I41" s="42"/>
    </row>
    <row r="42" spans="1:9" x14ac:dyDescent="0.25">
      <c r="A42" s="42"/>
      <c r="B42" s="44"/>
      <c r="C42" s="42"/>
      <c r="D42" s="42"/>
      <c r="E42" s="42"/>
      <c r="F42" s="42"/>
      <c r="G42" s="42"/>
      <c r="H42" s="42"/>
      <c r="I42" s="42"/>
    </row>
    <row r="43" spans="1:9" x14ac:dyDescent="0.25">
      <c r="A43" s="42"/>
      <c r="B43" s="44"/>
      <c r="C43" s="42"/>
      <c r="D43" s="42"/>
      <c r="E43" s="42"/>
      <c r="F43" s="42"/>
      <c r="G43" s="42"/>
      <c r="H43" s="42"/>
      <c r="I43" s="42"/>
    </row>
    <row r="44" spans="1:9" x14ac:dyDescent="0.25">
      <c r="A44" s="42"/>
      <c r="B44" s="44"/>
      <c r="C44" s="42"/>
      <c r="D44" s="42"/>
      <c r="E44" s="42"/>
      <c r="F44" s="42"/>
      <c r="G44" s="42"/>
      <c r="H44" s="42"/>
      <c r="I44" s="42"/>
    </row>
    <row r="45" spans="1:9" x14ac:dyDescent="0.25">
      <c r="A45" s="42"/>
      <c r="B45" s="44"/>
      <c r="C45" s="42"/>
      <c r="D45" s="42"/>
      <c r="E45" s="42"/>
      <c r="F45" s="42"/>
      <c r="G45" s="42"/>
      <c r="H45" s="42"/>
      <c r="I45" s="42"/>
    </row>
    <row r="46" spans="1:9" x14ac:dyDescent="0.25">
      <c r="A46" s="42"/>
      <c r="B46" s="44"/>
      <c r="C46" s="42"/>
      <c r="D46" s="42"/>
      <c r="E46" s="42"/>
      <c r="F46" s="42"/>
      <c r="G46" s="42"/>
      <c r="H46" s="42"/>
      <c r="I46" s="42"/>
    </row>
    <row r="47" spans="1:9" x14ac:dyDescent="0.25">
      <c r="A47" s="42"/>
      <c r="B47" s="44"/>
      <c r="C47" s="42"/>
      <c r="D47" s="42"/>
      <c r="E47" s="42"/>
      <c r="F47" s="42"/>
      <c r="G47" s="42"/>
      <c r="H47" s="42"/>
      <c r="I47" s="42"/>
    </row>
    <row r="48" spans="1:9" x14ac:dyDescent="0.25">
      <c r="A48" s="42"/>
      <c r="B48" s="44"/>
      <c r="C48" s="42"/>
      <c r="D48" s="42"/>
      <c r="E48" s="42"/>
      <c r="F48" s="42"/>
      <c r="G48" s="42"/>
      <c r="H48" s="42"/>
      <c r="I48" s="42"/>
    </row>
    <row r="49" spans="1:19" x14ac:dyDescent="0.25">
      <c r="A49" s="42"/>
      <c r="B49" s="44"/>
      <c r="C49" s="42"/>
      <c r="D49" s="42"/>
      <c r="E49" s="42"/>
      <c r="F49" s="42"/>
      <c r="G49" s="42"/>
      <c r="H49" s="42"/>
      <c r="I49" s="42"/>
    </row>
    <row r="50" spans="1:19" x14ac:dyDescent="0.25">
      <c r="A50" s="42"/>
      <c r="B50" s="44"/>
      <c r="C50" s="42"/>
      <c r="D50" s="42"/>
      <c r="E50" s="42"/>
      <c r="F50" s="42"/>
      <c r="G50" s="42"/>
      <c r="H50" s="42"/>
      <c r="I50" s="42"/>
    </row>
    <row r="51" spans="1:19" x14ac:dyDescent="0.25">
      <c r="A51" s="42"/>
      <c r="B51" s="44"/>
      <c r="C51" s="42"/>
      <c r="D51" s="42"/>
      <c r="E51" s="42"/>
      <c r="F51" s="42"/>
      <c r="G51" s="42"/>
      <c r="H51" s="42"/>
      <c r="I51" s="42"/>
    </row>
    <row r="52" spans="1:19" ht="135" x14ac:dyDescent="0.25">
      <c r="A52" s="42"/>
      <c r="B52" s="44"/>
      <c r="C52" s="42"/>
      <c r="D52" s="42"/>
      <c r="E52" s="42"/>
      <c r="F52" s="42"/>
      <c r="G52" s="42"/>
      <c r="H52" s="42"/>
      <c r="I52" s="42"/>
      <c r="P52" s="45" t="s">
        <v>101</v>
      </c>
      <c r="Q52" s="45" t="s">
        <v>56</v>
      </c>
      <c r="R52" s="45" t="s">
        <v>102</v>
      </c>
      <c r="S52" s="45" t="s">
        <v>51</v>
      </c>
    </row>
    <row r="53" spans="1:19" x14ac:dyDescent="0.25">
      <c r="A53" s="42"/>
      <c r="B53" s="44"/>
      <c r="C53" s="42"/>
      <c r="D53" s="42"/>
      <c r="E53" s="42"/>
      <c r="F53" s="42"/>
      <c r="G53" s="42"/>
      <c r="H53" s="42"/>
      <c r="I53" s="42"/>
      <c r="P53" t="s">
        <v>46</v>
      </c>
      <c r="Q53" t="s">
        <v>103</v>
      </c>
      <c r="R53" t="s">
        <v>103</v>
      </c>
      <c r="S53" t="s">
        <v>71</v>
      </c>
    </row>
    <row r="54" spans="1:19" x14ac:dyDescent="0.25">
      <c r="A54" s="42"/>
      <c r="B54" s="44"/>
      <c r="C54" s="42"/>
      <c r="D54" s="42"/>
      <c r="E54" s="42"/>
      <c r="F54" s="42"/>
      <c r="G54" s="42"/>
      <c r="H54" s="42"/>
      <c r="I54" s="42"/>
      <c r="P54" t="s">
        <v>47</v>
      </c>
      <c r="Q54" t="s">
        <v>104</v>
      </c>
      <c r="R54" t="s">
        <v>104</v>
      </c>
      <c r="S54" t="s">
        <v>64</v>
      </c>
    </row>
    <row r="55" spans="1:19" x14ac:dyDescent="0.25">
      <c r="A55" s="42"/>
      <c r="B55" s="44"/>
      <c r="C55" s="42"/>
      <c r="D55" s="42"/>
      <c r="E55" s="42"/>
      <c r="F55" s="42"/>
      <c r="G55" s="42"/>
      <c r="H55" s="42"/>
      <c r="I55" s="42"/>
      <c r="P55" t="s">
        <v>48</v>
      </c>
      <c r="S55" t="s">
        <v>60</v>
      </c>
    </row>
    <row r="56" spans="1:19" x14ac:dyDescent="0.25">
      <c r="A56" s="42"/>
      <c r="B56" s="44"/>
      <c r="C56" s="42"/>
      <c r="D56" s="42"/>
      <c r="E56" s="42"/>
      <c r="F56" s="42"/>
      <c r="G56" s="42"/>
      <c r="H56" s="42"/>
      <c r="I56" s="42"/>
      <c r="S56" t="s">
        <v>62</v>
      </c>
    </row>
    <row r="57" spans="1:19" x14ac:dyDescent="0.25">
      <c r="A57" s="42"/>
      <c r="B57" s="44"/>
      <c r="C57" s="42"/>
      <c r="D57" s="42"/>
      <c r="E57" s="42"/>
      <c r="F57" s="42"/>
      <c r="G57" s="42"/>
      <c r="H57" s="42"/>
      <c r="I57" s="42"/>
    </row>
    <row r="58" spans="1:19" x14ac:dyDescent="0.25">
      <c r="A58" s="42"/>
      <c r="B58" s="44"/>
      <c r="C58" s="42"/>
      <c r="D58" s="42"/>
      <c r="E58" s="42"/>
      <c r="F58" s="42"/>
      <c r="G58" s="42"/>
      <c r="H58" s="42"/>
      <c r="I58" s="42"/>
    </row>
    <row r="59" spans="1:19" x14ac:dyDescent="0.25">
      <c r="A59" s="42"/>
      <c r="B59" s="44"/>
      <c r="C59" s="42"/>
      <c r="D59" s="42"/>
      <c r="E59" s="42"/>
      <c r="F59" s="42"/>
      <c r="G59" s="42"/>
      <c r="H59" s="42"/>
      <c r="I59" s="42"/>
    </row>
    <row r="60" spans="1:19" x14ac:dyDescent="0.25">
      <c r="A60" s="42"/>
      <c r="B60" s="44"/>
      <c r="C60" s="42"/>
      <c r="D60" s="42"/>
      <c r="E60" s="42"/>
      <c r="F60" s="42"/>
      <c r="G60" s="42"/>
      <c r="H60" s="42"/>
      <c r="I60" s="42"/>
    </row>
    <row r="61" spans="1:19" x14ac:dyDescent="0.25">
      <c r="A61" s="42"/>
      <c r="B61" s="44"/>
      <c r="C61" s="42"/>
      <c r="D61" s="42"/>
      <c r="E61" s="42"/>
      <c r="F61" s="42"/>
      <c r="G61" s="42"/>
      <c r="H61" s="42"/>
      <c r="I61" s="42"/>
    </row>
    <row r="62" spans="1:19" x14ac:dyDescent="0.25">
      <c r="A62" s="42"/>
      <c r="B62" s="44"/>
      <c r="C62" s="42"/>
      <c r="D62" s="42"/>
      <c r="E62" s="42"/>
      <c r="F62" s="42"/>
      <c r="G62" s="42"/>
      <c r="H62" s="42"/>
      <c r="I62" s="42"/>
    </row>
    <row r="63" spans="1:19" x14ac:dyDescent="0.25">
      <c r="A63" s="42"/>
      <c r="B63" s="44"/>
      <c r="C63" s="42"/>
      <c r="D63" s="42"/>
      <c r="E63" s="42"/>
      <c r="F63" s="42"/>
      <c r="G63" s="42"/>
      <c r="H63" s="42"/>
      <c r="I63" s="42"/>
    </row>
    <row r="64" spans="1:19" x14ac:dyDescent="0.25">
      <c r="A64" s="42"/>
      <c r="B64" s="44"/>
      <c r="C64" s="42"/>
      <c r="D64" s="42"/>
      <c r="E64" s="42"/>
      <c r="F64" s="42"/>
      <c r="G64" s="42"/>
      <c r="H64" s="42"/>
      <c r="I64" s="42"/>
    </row>
    <row r="65" ht="36" customHeight="1" x14ac:dyDescent="0.25"/>
  </sheetData>
  <dataValidations count="4">
    <dataValidation type="list" allowBlank="1" showInputMessage="1" showErrorMessage="1" sqref="F4:F64" xr:uid="{00000000-0002-0000-0100-000000000000}">
      <formula1>$P$53:$P$55</formula1>
    </dataValidation>
    <dataValidation type="list" allowBlank="1" showInputMessage="1" showErrorMessage="1" sqref="G4:G64" xr:uid="{00000000-0002-0000-0100-000001000000}">
      <formula1>$Q$53:$Q$55</formula1>
    </dataValidation>
    <dataValidation type="list" allowBlank="1" showInputMessage="1" showErrorMessage="1" sqref="H4:H64" xr:uid="{00000000-0002-0000-0100-000002000000}">
      <formula1>$R$53:$R$54</formula1>
    </dataValidation>
    <dataValidation type="list" allowBlank="1" showInputMessage="1" showErrorMessage="1" sqref="B4:B64" xr:uid="{00000000-0002-0000-0100-000003000000}">
      <formula1>$S$53:$S$56</formula1>
    </dataValidation>
  </dataValidation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SHEET2</vt:lpstr>
      <vt:lpstr>Auditeurs_internes</vt:lpstr>
      <vt:lpstr>Audits_supplier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Stag.QA</dc:creator>
  <cp:lastModifiedBy>Stag.QA</cp:lastModifiedBy>
  <dcterms:created xsi:type="dcterms:W3CDTF">2020-02-28T10:04:28Z</dcterms:created>
  <dcterms:modified xsi:type="dcterms:W3CDTF">2020-04-02T12:34:56Z</dcterms:modified>
</cp:coreProperties>
</file>