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\Documents\SAQ\"/>
    </mc:Choice>
  </mc:AlternateContent>
  <bookViews>
    <workbookView xWindow="0" yWindow="0" windowWidth="20490" windowHeight="7770"/>
  </bookViews>
  <sheets>
    <sheet name="HORODATEUR" sheetId="1" r:id="rId1"/>
    <sheet name="TABLEAUX" sheetId="2" r:id="rId2"/>
    <sheet name="OPTIONS" sheetId="3" r:id="rId3"/>
  </sheets>
  <definedNames>
    <definedName name="HORODATEUR">Tableau1[#All]</definedName>
  </definedNames>
  <calcPr calcId="162913"/>
</workbook>
</file>

<file path=xl/calcChain.xml><?xml version="1.0" encoding="utf-8"?>
<calcChain xmlns="http://schemas.openxmlformats.org/spreadsheetml/2006/main">
  <c r="G6" i="1" l="1"/>
  <c r="H6" i="1" s="1"/>
  <c r="P7" i="1"/>
  <c r="P8" i="1"/>
  <c r="P9" i="1"/>
  <c r="P10" i="1"/>
  <c r="P11" i="1"/>
  <c r="P12" i="1"/>
  <c r="P14" i="1"/>
  <c r="P15" i="1"/>
  <c r="P16" i="1"/>
  <c r="P17" i="1"/>
  <c r="P18" i="1"/>
  <c r="P19" i="1"/>
  <c r="P21" i="1"/>
  <c r="P22" i="1"/>
  <c r="P23" i="1"/>
  <c r="P24" i="1"/>
  <c r="P25" i="1"/>
  <c r="P26" i="1"/>
  <c r="P28" i="1"/>
  <c r="P29" i="1"/>
  <c r="P30" i="1"/>
  <c r="P31" i="1"/>
  <c r="P32" i="1"/>
  <c r="P33" i="1"/>
  <c r="P35" i="1"/>
  <c r="P36" i="1"/>
  <c r="P37" i="1"/>
  <c r="P38" i="1"/>
  <c r="P39" i="1"/>
  <c r="P40" i="1"/>
  <c r="P42" i="1"/>
  <c r="P43" i="1"/>
  <c r="P44" i="1"/>
  <c r="P45" i="1"/>
  <c r="P46" i="1"/>
  <c r="P47" i="1"/>
  <c r="P49" i="1"/>
  <c r="P50" i="1"/>
  <c r="P51" i="1"/>
  <c r="P52" i="1"/>
  <c r="P53" i="1"/>
  <c r="P54" i="1"/>
  <c r="P56" i="1"/>
  <c r="P57" i="1"/>
  <c r="P58" i="1"/>
  <c r="P59" i="1"/>
  <c r="P60" i="1"/>
  <c r="P61" i="1"/>
  <c r="Q14" i="1"/>
  <c r="Q15" i="1"/>
  <c r="Q16" i="1"/>
  <c r="Q17" i="1"/>
  <c r="Q18" i="1"/>
  <c r="Q19" i="1"/>
  <c r="Q21" i="1"/>
  <c r="Q22" i="1"/>
  <c r="Q23" i="1"/>
  <c r="Q24" i="1"/>
  <c r="Q25" i="1"/>
  <c r="Q26" i="1"/>
  <c r="Q28" i="1"/>
  <c r="Q29" i="1"/>
  <c r="Q30" i="1"/>
  <c r="Q31" i="1"/>
  <c r="Q32" i="1"/>
  <c r="Q33" i="1"/>
  <c r="Q35" i="1"/>
  <c r="Q36" i="1"/>
  <c r="Q37" i="1"/>
  <c r="Q38" i="1"/>
  <c r="Q39" i="1"/>
  <c r="Q40" i="1"/>
  <c r="Q42" i="1"/>
  <c r="Q43" i="1"/>
  <c r="Q44" i="1"/>
  <c r="Q45" i="1"/>
  <c r="Q46" i="1"/>
  <c r="Q47" i="1"/>
  <c r="Q49" i="1"/>
  <c r="Q50" i="1"/>
  <c r="Q51" i="1"/>
  <c r="Q52" i="1"/>
  <c r="Q53" i="1"/>
  <c r="Q54" i="1"/>
  <c r="Q56" i="1"/>
  <c r="Q57" i="1"/>
  <c r="Q58" i="1"/>
  <c r="Q59" i="1"/>
  <c r="Q60" i="1"/>
  <c r="Q61" i="1"/>
  <c r="Q7" i="1"/>
  <c r="Q8" i="1"/>
  <c r="Q9" i="1"/>
  <c r="Q10" i="1"/>
  <c r="Q11" i="1"/>
  <c r="Q12" i="1"/>
  <c r="B59" i="1"/>
  <c r="G59" i="1"/>
  <c r="H59" i="1" s="1"/>
  <c r="M59" i="1"/>
  <c r="B60" i="1"/>
  <c r="G60" i="1"/>
  <c r="H60" i="1" s="1"/>
  <c r="M60" i="1"/>
  <c r="B61" i="1"/>
  <c r="G61" i="1"/>
  <c r="H61" i="1" s="1"/>
  <c r="M61" i="1"/>
  <c r="B40" i="1"/>
  <c r="G40" i="1"/>
  <c r="H40" i="1" s="1"/>
  <c r="M40" i="1"/>
  <c r="B41" i="1"/>
  <c r="G41" i="1"/>
  <c r="H41" i="1" s="1"/>
  <c r="B42" i="1"/>
  <c r="G42" i="1"/>
  <c r="I42" i="1" s="1"/>
  <c r="M42" i="1"/>
  <c r="B43" i="1"/>
  <c r="G43" i="1"/>
  <c r="H43" i="1" s="1"/>
  <c r="M43" i="1"/>
  <c r="B44" i="1"/>
  <c r="G44" i="1"/>
  <c r="H44" i="1" s="1"/>
  <c r="M44" i="1"/>
  <c r="B45" i="1"/>
  <c r="G45" i="1"/>
  <c r="H45" i="1" s="1"/>
  <c r="M45" i="1"/>
  <c r="B46" i="1"/>
  <c r="G46" i="1"/>
  <c r="I46" i="1" s="1"/>
  <c r="M46" i="1"/>
  <c r="B47" i="1"/>
  <c r="G47" i="1"/>
  <c r="H47" i="1" s="1"/>
  <c r="M47" i="1"/>
  <c r="B48" i="1"/>
  <c r="G48" i="1"/>
  <c r="H48" i="1" s="1"/>
  <c r="B49" i="1"/>
  <c r="G49" i="1"/>
  <c r="H49" i="1" s="1"/>
  <c r="M49" i="1"/>
  <c r="B50" i="1"/>
  <c r="G50" i="1"/>
  <c r="I50" i="1" s="1"/>
  <c r="M50" i="1"/>
  <c r="B51" i="1"/>
  <c r="G51" i="1"/>
  <c r="H51" i="1" s="1"/>
  <c r="M51" i="1"/>
  <c r="B52" i="1"/>
  <c r="G52" i="1"/>
  <c r="H52" i="1" s="1"/>
  <c r="M52" i="1"/>
  <c r="B53" i="1"/>
  <c r="G53" i="1"/>
  <c r="H53" i="1" s="1"/>
  <c r="M53" i="1"/>
  <c r="B54" i="1"/>
  <c r="G54" i="1"/>
  <c r="I54" i="1" s="1"/>
  <c r="M54" i="1"/>
  <c r="B55" i="1"/>
  <c r="G55" i="1"/>
  <c r="H55" i="1" s="1"/>
  <c r="B56" i="1"/>
  <c r="G56" i="1"/>
  <c r="H56" i="1" s="1"/>
  <c r="M56" i="1"/>
  <c r="B57" i="1"/>
  <c r="G57" i="1"/>
  <c r="H57" i="1" s="1"/>
  <c r="M57" i="1"/>
  <c r="B58" i="1"/>
  <c r="G58" i="1"/>
  <c r="H58" i="1" s="1"/>
  <c r="M58" i="1"/>
  <c r="G16" i="1"/>
  <c r="H16" i="1" s="1"/>
  <c r="G17" i="1"/>
  <c r="H17" i="1" s="1"/>
  <c r="G18" i="1"/>
  <c r="I18" i="1" s="1"/>
  <c r="G19" i="1"/>
  <c r="H19" i="1" s="1"/>
  <c r="G20" i="1"/>
  <c r="H20" i="1" s="1"/>
  <c r="G21" i="1"/>
  <c r="H21" i="1" s="1"/>
  <c r="G22" i="1"/>
  <c r="I22" i="1" s="1"/>
  <c r="G23" i="1"/>
  <c r="H23" i="1" s="1"/>
  <c r="G24" i="1"/>
  <c r="H24" i="1" s="1"/>
  <c r="G25" i="1"/>
  <c r="H25" i="1" s="1"/>
  <c r="G26" i="1"/>
  <c r="I26" i="1" s="1"/>
  <c r="G27" i="1"/>
  <c r="H27" i="1" s="1"/>
  <c r="G28" i="1"/>
  <c r="H28" i="1" s="1"/>
  <c r="G29" i="1"/>
  <c r="H29" i="1" s="1"/>
  <c r="G30" i="1"/>
  <c r="I30" i="1" s="1"/>
  <c r="G31" i="1"/>
  <c r="H31" i="1" s="1"/>
  <c r="G32" i="1"/>
  <c r="H32" i="1" s="1"/>
  <c r="G33" i="1"/>
  <c r="H33" i="1" s="1"/>
  <c r="G34" i="1"/>
  <c r="I34" i="1" s="1"/>
  <c r="G35" i="1"/>
  <c r="H35" i="1" s="1"/>
  <c r="G36" i="1"/>
  <c r="H36" i="1" s="1"/>
  <c r="G37" i="1"/>
  <c r="H37" i="1" s="1"/>
  <c r="G38" i="1"/>
  <c r="I38" i="1" s="1"/>
  <c r="G39" i="1"/>
  <c r="H39" i="1" s="1"/>
  <c r="M16" i="1"/>
  <c r="M17" i="1"/>
  <c r="M18" i="1"/>
  <c r="M19" i="1"/>
  <c r="M21" i="1"/>
  <c r="M22" i="1"/>
  <c r="M23" i="1"/>
  <c r="M24" i="1"/>
  <c r="M25" i="1"/>
  <c r="M26" i="1"/>
  <c r="M28" i="1"/>
  <c r="M29" i="1"/>
  <c r="M30" i="1"/>
  <c r="M31" i="1"/>
  <c r="M32" i="1"/>
  <c r="M33" i="1"/>
  <c r="M35" i="1"/>
  <c r="M36" i="1"/>
  <c r="M37" i="1"/>
  <c r="M38" i="1"/>
  <c r="M39" i="1"/>
  <c r="M7" i="1"/>
  <c r="M8" i="1"/>
  <c r="M9" i="1"/>
  <c r="M10" i="1"/>
  <c r="M11" i="1"/>
  <c r="M12" i="1"/>
  <c r="M14" i="1"/>
  <c r="M15" i="1"/>
  <c r="G7" i="1"/>
  <c r="H7" i="1" s="1"/>
  <c r="G8" i="1"/>
  <c r="H8" i="1" s="1"/>
  <c r="G9" i="1"/>
  <c r="H9" i="1" s="1"/>
  <c r="G10" i="1"/>
  <c r="I10" i="1" s="1"/>
  <c r="G11" i="1"/>
  <c r="H11" i="1" s="1"/>
  <c r="G12" i="1"/>
  <c r="H12" i="1" s="1"/>
  <c r="G13" i="1"/>
  <c r="H13" i="1" s="1"/>
  <c r="G14" i="1"/>
  <c r="I14" i="1" s="1"/>
  <c r="G15" i="1"/>
  <c r="H15" i="1" s="1"/>
  <c r="H54" i="1" l="1"/>
  <c r="H50" i="1"/>
  <c r="H46" i="1"/>
  <c r="H42" i="1"/>
  <c r="H38" i="1"/>
  <c r="H34" i="1"/>
  <c r="H30" i="1"/>
  <c r="H26" i="1"/>
  <c r="H22" i="1"/>
  <c r="H18" i="1"/>
  <c r="H14" i="1"/>
  <c r="H10" i="1"/>
  <c r="I61" i="1"/>
  <c r="I57" i="1"/>
  <c r="I53" i="1"/>
  <c r="K53" i="1" s="1"/>
  <c r="I49" i="1"/>
  <c r="I45" i="1"/>
  <c r="K45" i="1" s="1"/>
  <c r="I41" i="1"/>
  <c r="I37" i="1"/>
  <c r="I33" i="1"/>
  <c r="I29" i="1"/>
  <c r="I25" i="1"/>
  <c r="I21" i="1"/>
  <c r="J21" i="1" s="1"/>
  <c r="N21" i="1" s="1"/>
  <c r="I17" i="1"/>
  <c r="I13" i="1"/>
  <c r="K13" i="1" s="1"/>
  <c r="I9" i="1"/>
  <c r="I60" i="1"/>
  <c r="K60" i="1" s="1"/>
  <c r="I56" i="1"/>
  <c r="I52" i="1"/>
  <c r="I48" i="1"/>
  <c r="I44" i="1"/>
  <c r="I40" i="1"/>
  <c r="I36" i="1"/>
  <c r="I32" i="1"/>
  <c r="I28" i="1"/>
  <c r="K28" i="1" s="1"/>
  <c r="I24" i="1"/>
  <c r="I20" i="1"/>
  <c r="I16" i="1"/>
  <c r="I12" i="1"/>
  <c r="I8" i="1"/>
  <c r="K9" i="1"/>
  <c r="I59" i="1"/>
  <c r="I55" i="1"/>
  <c r="I51" i="1"/>
  <c r="I47" i="1"/>
  <c r="I43" i="1"/>
  <c r="I39" i="1"/>
  <c r="K39" i="1" s="1"/>
  <c r="I35" i="1"/>
  <c r="I31" i="1"/>
  <c r="I27" i="1"/>
  <c r="I23" i="1"/>
  <c r="I19" i="1"/>
  <c r="I15" i="1"/>
  <c r="I11" i="1"/>
  <c r="I7" i="1"/>
  <c r="I58" i="1"/>
  <c r="K58" i="1" s="1"/>
  <c r="I6" i="1"/>
  <c r="J6" i="1" s="1"/>
  <c r="K61" i="1"/>
  <c r="K33" i="1"/>
  <c r="K29" i="1"/>
  <c r="K17" i="1"/>
  <c r="K41" i="1"/>
  <c r="K25" i="1"/>
  <c r="K49" i="1"/>
  <c r="J37" i="1"/>
  <c r="N37" i="1" s="1"/>
  <c r="L37" i="1" s="1"/>
  <c r="J14" i="1"/>
  <c r="N14" i="1" s="1"/>
  <c r="L14" i="1" s="1"/>
  <c r="K14" i="1"/>
  <c r="J10" i="1"/>
  <c r="N10" i="1" s="1"/>
  <c r="L10" i="1" s="1"/>
  <c r="K10" i="1"/>
  <c r="J54" i="1"/>
  <c r="N54" i="1" s="1"/>
  <c r="L54" i="1" s="1"/>
  <c r="K54" i="1"/>
  <c r="J38" i="1"/>
  <c r="N38" i="1" s="1"/>
  <c r="K38" i="1"/>
  <c r="J34" i="1"/>
  <c r="K34" i="1"/>
  <c r="J30" i="1"/>
  <c r="N30" i="1" s="1"/>
  <c r="L30" i="1" s="1"/>
  <c r="K30" i="1"/>
  <c r="J26" i="1"/>
  <c r="N26" i="1" s="1"/>
  <c r="L26" i="1" s="1"/>
  <c r="K26" i="1"/>
  <c r="J22" i="1"/>
  <c r="N22" i="1" s="1"/>
  <c r="L22" i="1" s="1"/>
  <c r="K22" i="1"/>
  <c r="J18" i="1"/>
  <c r="N18" i="1" s="1"/>
  <c r="L18" i="1" s="1"/>
  <c r="K18" i="1"/>
  <c r="J57" i="1"/>
  <c r="N57" i="1" s="1"/>
  <c r="L57" i="1" s="1"/>
  <c r="K57" i="1"/>
  <c r="J50" i="1"/>
  <c r="N50" i="1" s="1"/>
  <c r="L50" i="1" s="1"/>
  <c r="K50" i="1"/>
  <c r="K6" i="1"/>
  <c r="J46" i="1"/>
  <c r="N46" i="1" s="1"/>
  <c r="L46" i="1" s="1"/>
  <c r="K46" i="1"/>
  <c r="J42" i="1"/>
  <c r="N42" i="1" s="1"/>
  <c r="K42" i="1"/>
  <c r="K56" i="1"/>
  <c r="K52" i="1"/>
  <c r="K48" i="1"/>
  <c r="K40" i="1"/>
  <c r="K32" i="1"/>
  <c r="K24" i="1"/>
  <c r="K20" i="1"/>
  <c r="K8" i="1"/>
  <c r="K51" i="1"/>
  <c r="K47" i="1"/>
  <c r="K43" i="1"/>
  <c r="K35" i="1"/>
  <c r="K27" i="1"/>
  <c r="K19" i="1"/>
  <c r="J24" i="1"/>
  <c r="N24" i="1" s="1"/>
  <c r="J58" i="1"/>
  <c r="N58" i="1" s="1"/>
  <c r="L58" i="1" s="1"/>
  <c r="J8" i="1"/>
  <c r="N8" i="1" s="1"/>
  <c r="O8" i="1" s="1"/>
  <c r="J61" i="1"/>
  <c r="N61" i="1" s="1"/>
  <c r="L61" i="1" s="1"/>
  <c r="J45" i="1"/>
  <c r="N45" i="1" s="1"/>
  <c r="L45" i="1" s="1"/>
  <c r="J33" i="1"/>
  <c r="N33" i="1" s="1"/>
  <c r="J25" i="1"/>
  <c r="N25" i="1" s="1"/>
  <c r="L25" i="1" s="1"/>
  <c r="J13" i="1"/>
  <c r="J9" i="1"/>
  <c r="N9" i="1" s="1"/>
  <c r="L9" i="1" s="1"/>
  <c r="B20" i="1"/>
  <c r="B19" i="1"/>
  <c r="B15" i="1"/>
  <c r="B6" i="1"/>
  <c r="B7" i="1"/>
  <c r="B8" i="1"/>
  <c r="B10" i="1"/>
  <c r="B11" i="1"/>
  <c r="B12" i="1"/>
  <c r="B13" i="1"/>
  <c r="B14" i="1"/>
  <c r="B16" i="1"/>
  <c r="B17" i="1"/>
  <c r="B18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9" i="1"/>
  <c r="O33" i="1" l="1"/>
  <c r="O24" i="1"/>
  <c r="O54" i="1"/>
  <c r="N6" i="1"/>
  <c r="L6" i="1" s="1"/>
  <c r="L33" i="1"/>
  <c r="J17" i="1"/>
  <c r="N17" i="1" s="1"/>
  <c r="L17" i="1" s="1"/>
  <c r="J49" i="1"/>
  <c r="N49" i="1" s="1"/>
  <c r="L49" i="1" s="1"/>
  <c r="N34" i="1"/>
  <c r="L34" i="1" s="1"/>
  <c r="O10" i="1"/>
  <c r="J29" i="1"/>
  <c r="N29" i="1" s="1"/>
  <c r="L29" i="1" s="1"/>
  <c r="K37" i="1"/>
  <c r="O37" i="1" s="1"/>
  <c r="J48" i="1"/>
  <c r="J60" i="1"/>
  <c r="N60" i="1" s="1"/>
  <c r="L60" i="1" s="1"/>
  <c r="O61" i="1"/>
  <c r="K21" i="1"/>
  <c r="O21" i="1" s="1"/>
  <c r="O46" i="1"/>
  <c r="O50" i="1"/>
  <c r="O18" i="1"/>
  <c r="O26" i="1"/>
  <c r="J52" i="1"/>
  <c r="N52" i="1" s="1"/>
  <c r="L52" i="1" s="1"/>
  <c r="O14" i="1"/>
  <c r="J20" i="1"/>
  <c r="J56" i="1"/>
  <c r="N56" i="1" s="1"/>
  <c r="L56" i="1" s="1"/>
  <c r="O22" i="1"/>
  <c r="L24" i="1"/>
  <c r="O58" i="1"/>
  <c r="J53" i="1"/>
  <c r="N53" i="1" s="1"/>
  <c r="J19" i="1"/>
  <c r="N19" i="1" s="1"/>
  <c r="O19" i="1" s="1"/>
  <c r="J40" i="1"/>
  <c r="N40" i="1" s="1"/>
  <c r="L40" i="1" s="1"/>
  <c r="J41" i="1"/>
  <c r="J35" i="1"/>
  <c r="N35" i="1" s="1"/>
  <c r="O35" i="1" s="1"/>
  <c r="J39" i="1"/>
  <c r="N39" i="1" s="1"/>
  <c r="O42" i="1"/>
  <c r="O30" i="1"/>
  <c r="O38" i="1"/>
  <c r="L8" i="1"/>
  <c r="J28" i="1"/>
  <c r="N28" i="1" s="1"/>
  <c r="J27" i="1"/>
  <c r="J31" i="1"/>
  <c r="N31" i="1" s="1"/>
  <c r="K31" i="1"/>
  <c r="J47" i="1"/>
  <c r="N47" i="1" s="1"/>
  <c r="J51" i="1"/>
  <c r="N51" i="1" s="1"/>
  <c r="J36" i="1"/>
  <c r="N36" i="1" s="1"/>
  <c r="K36" i="1"/>
  <c r="J43" i="1"/>
  <c r="N43" i="1" s="1"/>
  <c r="J15" i="1"/>
  <c r="N15" i="1" s="1"/>
  <c r="K15" i="1"/>
  <c r="J16" i="1"/>
  <c r="N16" i="1" s="1"/>
  <c r="K16" i="1"/>
  <c r="L38" i="1"/>
  <c r="O57" i="1"/>
  <c r="L42" i="1"/>
  <c r="J32" i="1"/>
  <c r="N32" i="1" s="1"/>
  <c r="J7" i="1"/>
  <c r="N7" i="1" s="1"/>
  <c r="K7" i="1"/>
  <c r="J23" i="1"/>
  <c r="N23" i="1" s="1"/>
  <c r="K23" i="1"/>
  <c r="J55" i="1"/>
  <c r="K55" i="1"/>
  <c r="J11" i="1"/>
  <c r="N11" i="1" s="1"/>
  <c r="K11" i="1"/>
  <c r="J59" i="1"/>
  <c r="N59" i="1" s="1"/>
  <c r="K59" i="1"/>
  <c r="J12" i="1"/>
  <c r="N12" i="1" s="1"/>
  <c r="K12" i="1"/>
  <c r="J44" i="1"/>
  <c r="N44" i="1" s="1"/>
  <c r="K44" i="1"/>
  <c r="O25" i="1"/>
  <c r="O9" i="1"/>
  <c r="O45" i="1"/>
  <c r="N13" i="1"/>
  <c r="L21" i="1"/>
  <c r="O34" i="1" l="1"/>
  <c r="O17" i="1"/>
  <c r="O29" i="1"/>
  <c r="O49" i="1"/>
  <c r="O6" i="1"/>
  <c r="P34" i="1"/>
  <c r="P13" i="1"/>
  <c r="O52" i="1"/>
  <c r="N41" i="1"/>
  <c r="P41" i="1"/>
  <c r="N20" i="1"/>
  <c r="P20" i="1"/>
  <c r="P6" i="1"/>
  <c r="P3" i="1" s="1"/>
  <c r="N55" i="1"/>
  <c r="O55" i="1" s="1"/>
  <c r="P55" i="1"/>
  <c r="N27" i="1"/>
  <c r="O27" i="1" s="1"/>
  <c r="P27" i="1"/>
  <c r="N48" i="1"/>
  <c r="P48" i="1"/>
  <c r="O56" i="1"/>
  <c r="L35" i="1"/>
  <c r="O40" i="1"/>
  <c r="O60" i="1"/>
  <c r="L27" i="1"/>
  <c r="L53" i="1"/>
  <c r="O53" i="1"/>
  <c r="L19" i="1"/>
  <c r="O39" i="1"/>
  <c r="L39" i="1"/>
  <c r="O32" i="1"/>
  <c r="L32" i="1"/>
  <c r="L43" i="1"/>
  <c r="O43" i="1"/>
  <c r="O47" i="1"/>
  <c r="L47" i="1"/>
  <c r="L12" i="1"/>
  <c r="O12" i="1"/>
  <c r="L11" i="1"/>
  <c r="O11" i="1"/>
  <c r="O23" i="1"/>
  <c r="L23" i="1"/>
  <c r="L16" i="1"/>
  <c r="O16" i="1"/>
  <c r="O36" i="1"/>
  <c r="L36" i="1"/>
  <c r="L31" i="1"/>
  <c r="O31" i="1"/>
  <c r="O44" i="1"/>
  <c r="L44" i="1"/>
  <c r="O59" i="1"/>
  <c r="L59" i="1"/>
  <c r="O7" i="1"/>
  <c r="L7" i="1"/>
  <c r="O15" i="1"/>
  <c r="L15" i="1"/>
  <c r="L51" i="1"/>
  <c r="O51" i="1"/>
  <c r="L28" i="1"/>
  <c r="O28" i="1"/>
  <c r="O13" i="1"/>
  <c r="L13" i="1"/>
  <c r="L41" i="1" l="1"/>
  <c r="O41" i="1"/>
  <c r="L55" i="1"/>
  <c r="M55" i="1" s="1"/>
  <c r="Q55" i="1" s="1"/>
  <c r="O48" i="1"/>
  <c r="L48" i="1"/>
  <c r="M48" i="1" s="1"/>
  <c r="L20" i="1"/>
  <c r="M20" i="1" s="1"/>
  <c r="O20" i="1"/>
  <c r="M13" i="1"/>
  <c r="Q13" i="1" s="1"/>
  <c r="M27" i="1"/>
  <c r="Q27" i="1" s="1"/>
  <c r="M6" i="1"/>
  <c r="Q6" i="1" s="1"/>
  <c r="Q3" i="1" s="1"/>
  <c r="M34" i="1"/>
  <c r="Q34" i="1" s="1"/>
  <c r="M41" i="1"/>
  <c r="Q41" i="1" s="1"/>
  <c r="Q48" i="1" l="1"/>
  <c r="Q20" i="1"/>
</calcChain>
</file>

<file path=xl/sharedStrings.xml><?xml version="1.0" encoding="utf-8"?>
<sst xmlns="http://schemas.openxmlformats.org/spreadsheetml/2006/main" count="94" uniqueCount="44">
  <si>
    <t>POSTE</t>
  </si>
  <si>
    <t>SUCC.</t>
  </si>
  <si>
    <t>DÉBUT</t>
  </si>
  <si>
    <t>FIN</t>
  </si>
  <si>
    <t>DATE</t>
  </si>
  <si>
    <t>JOUR</t>
  </si>
  <si>
    <t>REPAS</t>
  </si>
  <si>
    <t>PRIME REPAS</t>
  </si>
  <si>
    <t>HRS</t>
  </si>
  <si>
    <t>CHARGE3</t>
  </si>
  <si>
    <t>POSTES</t>
  </si>
  <si>
    <t>SUCCURSALES</t>
  </si>
  <si>
    <t>DÉDUCTIONS STATUAIRES</t>
  </si>
  <si>
    <t>AUTRES DÉDUCTIONS</t>
  </si>
  <si>
    <t>CV</t>
  </si>
  <si>
    <t>Express Charest</t>
  </si>
  <si>
    <t>Impôt sur revenu / normal</t>
  </si>
  <si>
    <t>?</t>
  </si>
  <si>
    <t>Cotisation SEMB</t>
  </si>
  <si>
    <t>COS</t>
  </si>
  <si>
    <t>St-Sacrement</t>
  </si>
  <si>
    <t>Cotisation salaire RRQ</t>
  </si>
  <si>
    <t>Cotisation RREGOP</t>
  </si>
  <si>
    <t>FORM</t>
  </si>
  <si>
    <t>Maguire</t>
  </si>
  <si>
    <t>Cotisation salaire AE</t>
  </si>
  <si>
    <t>St-Louis</t>
  </si>
  <si>
    <t>QC/Impôt sur revenu/norm.</t>
  </si>
  <si>
    <t>DOM</t>
  </si>
  <si>
    <t>QC/Cotisation employé RQAP</t>
  </si>
  <si>
    <t>$/JOUR</t>
  </si>
  <si>
    <t>CHARGE/JRS</t>
  </si>
  <si>
    <t>H</t>
  </si>
  <si>
    <t>$</t>
  </si>
  <si>
    <t>R</t>
  </si>
  <si>
    <t>P</t>
  </si>
  <si>
    <t>HRS2</t>
  </si>
  <si>
    <t>S-TOT $/JOUR</t>
  </si>
  <si>
    <t>RAPHAEL GIROUX</t>
  </si>
  <si>
    <t>DE</t>
  </si>
  <si>
    <t>1 PAUSE</t>
  </si>
  <si>
    <t>2 PAUSES</t>
  </si>
  <si>
    <t>2 PAUSES + 1 REPAS</t>
  </si>
  <si>
    <t>2 PAUSES + 2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</si>
</sst>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 * #,##0.00_)\ &quot;$&quot;_ ;_ * \(#,##0.00\)\ &quot;$&quot;_ ;_ * &quot;-&quot;??_)\ &quot;$&quot;_ ;_ @_ "/>
    <numFmt numFmtId="164" formatCode="dddd"/>
    <numFmt numFmtId="171" formatCode="dd\ mmm"/>
    <numFmt numFmtId="172" formatCode="ddd"/>
    <numFmt numFmtId="173" formatCode="h:mm;@"/>
    <numFmt numFmtId="176" formatCode="0;\-0;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rgb="FF00B050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4193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44" fontId="0" fillId="3" borderId="0" xfId="1" applyFont="1" applyFill="1" applyAlignment="1">
      <alignment horizontal="right" vertical="center"/>
    </xf>
    <xf numFmtId="44" fontId="0" fillId="0" borderId="0" xfId="1" applyFont="1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4" fillId="3" borderId="0" xfId="0" applyFont="1" applyFill="1" applyAlignment="1">
      <alignment horizontal="right" vertical="center"/>
    </xf>
    <xf numFmtId="10" fontId="0" fillId="3" borderId="0" xfId="2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171" fontId="8" fillId="0" borderId="0" xfId="0" applyNumberFormat="1" applyFont="1" applyFill="1" applyAlignment="1">
      <alignment vertical="center"/>
    </xf>
    <xf numFmtId="172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173" fontId="8" fillId="0" borderId="0" xfId="0" applyNumberFormat="1" applyFont="1" applyFill="1" applyAlignment="1">
      <alignment horizontal="center" vertical="center"/>
    </xf>
    <xf numFmtId="4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2" fontId="8" fillId="0" borderId="0" xfId="0" applyNumberFormat="1" applyFont="1" applyFill="1" applyAlignment="1">
      <alignment horizontal="center" vertical="center"/>
    </xf>
    <xf numFmtId="4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0" applyFont="1" applyFill="1"/>
    <xf numFmtId="0" fontId="3" fillId="5" borderId="0" xfId="0" applyFont="1" applyFill="1"/>
    <xf numFmtId="0" fontId="0" fillId="0" borderId="0" xfId="0" applyAlignment="1">
      <alignment horizontal="center"/>
    </xf>
    <xf numFmtId="171" fontId="6" fillId="5" borderId="0" xfId="0" applyNumberFormat="1" applyFont="1" applyFill="1" applyAlignment="1">
      <alignment vertical="center"/>
    </xf>
    <xf numFmtId="172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NumberFormat="1" applyFont="1" applyFill="1" applyAlignment="1">
      <alignment horizontal="center" vertical="center"/>
    </xf>
    <xf numFmtId="173" fontId="6" fillId="5" borderId="0" xfId="0" applyNumberFormat="1" applyFont="1" applyFill="1" applyAlignment="1">
      <alignment horizontal="center" vertical="center"/>
    </xf>
    <xf numFmtId="44" fontId="6" fillId="5" borderId="0" xfId="0" applyNumberFormat="1" applyFont="1" applyFill="1" applyAlignment="1">
      <alignment vertical="center"/>
    </xf>
    <xf numFmtId="171" fontId="6" fillId="5" borderId="0" xfId="0" applyNumberFormat="1" applyFont="1" applyFill="1" applyAlignment="1">
      <alignment horizontal="left" vertical="center"/>
    </xf>
    <xf numFmtId="44" fontId="6" fillId="8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176" fontId="6" fillId="5" borderId="0" xfId="0" applyNumberFormat="1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0" fontId="3" fillId="5" borderId="0" xfId="0" applyNumberFormat="1" applyFont="1" applyFill="1"/>
    <xf numFmtId="0" fontId="9" fillId="0" borderId="0" xfId="0" applyNumberFormat="1" applyFont="1" applyFill="1"/>
    <xf numFmtId="2" fontId="0" fillId="0" borderId="5" xfId="0" applyNumberFormat="1" applyFill="1" applyBorder="1" applyAlignment="1">
      <alignment horizontal="center"/>
    </xf>
    <xf numFmtId="2" fontId="0" fillId="0" borderId="6" xfId="0" applyNumberFormat="1" applyFill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1" fillId="0" borderId="0" xfId="0" applyNumberFormat="1" applyFont="1" applyAlignment="1">
      <alignment vertical="center"/>
    </xf>
    <xf numFmtId="44" fontId="6" fillId="5" borderId="0" xfId="0" applyNumberFormat="1" applyFont="1" applyFill="1" applyAlignment="1">
      <alignment horizontal="center" vertical="center"/>
    </xf>
    <xf numFmtId="44" fontId="6" fillId="8" borderId="1" xfId="0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20" fontId="0" fillId="0" borderId="12" xfId="0" applyNumberFormat="1" applyFill="1" applyBorder="1" applyAlignment="1">
      <alignment horizontal="center"/>
    </xf>
    <xf numFmtId="20" fontId="0" fillId="0" borderId="7" xfId="0" applyNumberFormat="1" applyFill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13" xfId="0" applyNumberFormat="1" applyBorder="1" applyAlignment="1">
      <alignment horizontal="center"/>
    </xf>
    <xf numFmtId="2" fontId="5" fillId="4" borderId="2" xfId="0" applyNumberFormat="1" applyFont="1" applyFill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2" fontId="10" fillId="4" borderId="2" xfId="0" applyNumberFormat="1" applyFont="1" applyFill="1" applyBorder="1" applyAlignment="1">
      <alignment horizontal="center" vertical="center"/>
    </xf>
    <xf numFmtId="1" fontId="10" fillId="4" borderId="3" xfId="0" applyNumberFormat="1" applyFont="1" applyFill="1" applyBorder="1" applyAlignment="1">
      <alignment horizontal="center" vertical="center"/>
    </xf>
    <xf numFmtId="2" fontId="0" fillId="7" borderId="5" xfId="0" applyNumberFormat="1" applyFill="1" applyBorder="1" applyAlignment="1">
      <alignment horizontal="center"/>
    </xf>
    <xf numFmtId="2" fontId="0" fillId="7" borderId="6" xfId="0" applyNumberForma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left" vertical="center"/>
    </xf>
    <xf numFmtId="20" fontId="0" fillId="6" borderId="7" xfId="0" applyNumberForma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42">
    <dxf>
      <font>
        <color theme="1"/>
      </font>
    </dxf>
    <dxf>
      <font>
        <color theme="1"/>
      </font>
    </dxf>
    <dxf>
      <font>
        <color theme="0"/>
      </font>
      <fill>
        <patternFill patternType="none">
          <bgColor auto="1"/>
        </patternFill>
      </fill>
    </dxf>
    <dxf>
      <fill>
        <patternFill>
          <fgColor theme="9" tint="0.79995117038483843"/>
          <bgColor theme="0" tint="-0.149967955565050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6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3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3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2" formatCode="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dd\ m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641937"/>
        </patternFill>
      </fill>
    </dxf>
  </dxfs>
  <tableStyles count="1" defaultTableStyle="TableStyleMedium2" defaultPivotStyle="PivotStyleLight16">
    <tableStyle name="Table Style 1" pivot="0" count="1">
      <tableStyleElement type="headerRow" dxfId="41"/>
    </tableStyle>
  </tableStyles>
  <colors>
    <mruColors>
      <color rgb="FF641937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Q61" totalsRowShown="0" headerRowDxfId="40" dataDxfId="39" headerRowCellStyle="Normal">
  <autoFilter ref="A5:Q61"/>
  <sortState ref="A2:D35">
    <sortCondition ref="A1:A35"/>
  </sortState>
  <tableColumns count="17">
    <tableColumn id="1" name="DATE" dataDxfId="38" totalsRowDxfId="27"/>
    <tableColumn id="2" name="JOUR" dataDxfId="37" totalsRowDxfId="26">
      <calculatedColumnFormula>A6</calculatedColumnFormula>
    </tableColumn>
    <tableColumn id="5" name="POSTE" dataDxfId="36" totalsRowDxfId="25"/>
    <tableColumn id="6" name="SUCC." dataDxfId="35" totalsRowDxfId="24"/>
    <tableColumn id="7" name="DÉBUT" dataDxfId="34" totalsRowDxfId="23"/>
    <tableColumn id="8" name="FIN" dataDxfId="10" totalsRowDxfId="22"/>
    <tableColumn id="9" name="HRS" dataDxfId="9" totalsRowDxfId="21">
      <calculatedColumnFormula>(Tableau1[[#This Row],[FIN]]-Tableau1[[#This Row],[DÉBUT]])*24</calculatedColumnFormula>
    </tableColumn>
    <tableColumn id="11" name="P" dataDxfId="7" totalsRowDxfId="20">
      <calculatedColumnFormula>VLOOKUP(Tableau1[[#This Row],[HRS]],TABLEAUX!$A$2:$B$49,2,1)</calculatedColumnFormula>
    </tableColumn>
    <tableColumn id="12" name="R" dataDxfId="8" totalsRowDxfId="19">
      <calculatedColumnFormula>VLOOKUP(Tableau1[[#This Row],[HRS]],TABLEAUX!$C$2:$D$49,2,1)</calculatedColumnFormula>
    </tableColumn>
    <tableColumn id="17" name="HRS2" dataDxfId="33" totalsRowDxfId="18">
      <calculatedColumnFormula>G6-I6</calculatedColumnFormula>
    </tableColumn>
    <tableColumn id="13" name="PRIME REPAS" dataDxfId="32" totalsRowDxfId="17">
      <calculatedColumnFormula>IF(I6=2,12.65,0)</calculatedColumnFormula>
    </tableColumn>
    <tableColumn id="15" name="CHARGE/JRS" dataDxfId="31" totalsRowDxfId="16">
      <calculatedColumnFormula>N6*7.45%</calculatedColumnFormula>
    </tableColumn>
    <tableColumn id="16" name="CHARGE3" dataDxfId="30" totalsRowDxfId="15">
      <calculatedColumnFormula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calculatedColumnFormula>
    </tableColumn>
    <tableColumn id="14" name="S-TOT $/JOUR" dataDxfId="29" totalsRowDxfId="14">
      <calculatedColumnFormula>(IF(C6="CV",OPTIONS!$C$2,IF(C6="COS",OPTIONS!$C$3,IF(C6="FORM",OPTIONS!$C$4,OPTIONS!$C$1))))*J6</calculatedColumnFormula>
    </tableColumn>
    <tableColumn id="3" name="$/JOUR" dataDxfId="28" totalsRowDxfId="13">
      <calculatedColumnFormula>Tableau1[[#This Row],[S-TOT $/JOUR]]+Tableau1[[#This Row],[PRIME REPAS]]</calculatedColumnFormula>
    </tableColumn>
    <tableColumn id="10" name="H" dataDxfId="6" totalsRowDxfId="12">
      <calculatedColumnFormula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calculatedColumnFormula>
    </tableColumn>
    <tableColumn id="4" name="$" dataDxfId="5" totalsRowDxfId="11">
      <calculatedColumnFormula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calculatedColumnFormula>
    </tableColumn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abSelected="1" workbookViewId="0">
      <selection activeCell="I6" sqref="I6"/>
    </sheetView>
  </sheetViews>
  <sheetFormatPr defaultColWidth="11.42578125" defaultRowHeight="15" x14ac:dyDescent="0.25"/>
  <cols>
    <col min="1" max="1" width="11.42578125" style="15"/>
    <col min="2" max="2" width="11.42578125" style="16"/>
    <col min="3" max="3" width="11.42578125" style="17"/>
    <col min="4" max="4" width="11.42578125" style="18"/>
    <col min="5" max="5" width="11.42578125" style="19"/>
    <col min="6" max="6" width="9" style="19" bestFit="1" customWidth="1"/>
    <col min="7" max="7" width="7.85546875" style="39" bestFit="1" customWidth="1"/>
    <col min="8" max="8" width="9.42578125" style="41" bestFit="1" customWidth="1"/>
    <col min="9" max="10" width="7.140625" style="18" customWidth="1"/>
    <col min="11" max="11" width="11.42578125" style="18" hidden="1" customWidth="1"/>
    <col min="12" max="12" width="11.42578125" style="20" hidden="1" customWidth="1"/>
    <col min="13" max="13" width="11.42578125" style="25" hidden="1" customWidth="1"/>
    <col min="14" max="14" width="11.42578125" style="20" hidden="1" customWidth="1"/>
    <col min="15" max="15" width="17.7109375" style="20" hidden="1" customWidth="1"/>
    <col min="16" max="16" width="13.7109375" style="20" bestFit="1" customWidth="1"/>
    <col min="17" max="17" width="10.85546875" style="23" bestFit="1" customWidth="1"/>
    <col min="18" max="18" width="11.42578125" style="20"/>
    <col min="19" max="19" width="12.7109375" style="20" customWidth="1"/>
    <col min="20" max="16384" width="11.42578125" style="21"/>
  </cols>
  <sheetData>
    <row r="1" spans="1:19" x14ac:dyDescent="0.25">
      <c r="A1" s="34" t="s">
        <v>38</v>
      </c>
      <c r="B1" s="29"/>
      <c r="C1" s="30"/>
      <c r="D1" s="31"/>
      <c r="E1" s="32"/>
      <c r="F1" s="32"/>
      <c r="G1" s="37"/>
      <c r="H1" s="40"/>
      <c r="I1" s="31"/>
      <c r="J1" s="31"/>
      <c r="K1" s="31"/>
      <c r="L1" s="33"/>
      <c r="M1" s="26"/>
      <c r="N1" s="33"/>
      <c r="O1" s="33"/>
      <c r="P1" s="33"/>
      <c r="Q1" s="49"/>
    </row>
    <row r="2" spans="1:19" x14ac:dyDescent="0.25">
      <c r="A2" s="28"/>
      <c r="B2" s="29"/>
      <c r="C2" s="30"/>
      <c r="D2" s="31"/>
      <c r="E2" s="32"/>
      <c r="F2" s="32"/>
      <c r="G2" s="37"/>
      <c r="H2" s="40"/>
      <c r="I2" s="31"/>
      <c r="J2" s="31"/>
      <c r="K2" s="31"/>
      <c r="L2" s="33"/>
      <c r="M2" s="26"/>
      <c r="N2" s="33"/>
      <c r="O2" s="33"/>
      <c r="P2" s="33"/>
      <c r="Q2" s="49"/>
    </row>
    <row r="3" spans="1:19" ht="15.75" thickBot="1" x14ac:dyDescent="0.3">
      <c r="A3" s="28"/>
      <c r="B3" s="29"/>
      <c r="C3" s="30"/>
      <c r="D3" s="31"/>
      <c r="E3" s="32"/>
      <c r="F3" s="32"/>
      <c r="G3" s="37"/>
      <c r="H3" s="40"/>
      <c r="I3" s="31"/>
      <c r="J3" s="31"/>
      <c r="K3" s="31"/>
      <c r="L3" s="33"/>
      <c r="M3" s="26"/>
      <c r="N3" s="33"/>
      <c r="O3" s="33"/>
      <c r="P3" s="35" t="e">
        <f>SUM(Tableau1[H])</f>
        <v>#N/A</v>
      </c>
      <c r="Q3" s="50" t="e">
        <f>SUM(Tableau1[$])</f>
        <v>#N/A</v>
      </c>
      <c r="R3" s="21"/>
      <c r="S3" s="21"/>
    </row>
    <row r="4" spans="1:19" s="17" customFormat="1" x14ac:dyDescent="0.25">
      <c r="A4" s="28"/>
      <c r="B4" s="29"/>
      <c r="C4" s="30"/>
      <c r="D4" s="31"/>
      <c r="E4" s="32"/>
      <c r="F4" s="32"/>
      <c r="G4" s="37"/>
      <c r="H4" s="31"/>
      <c r="I4" s="31"/>
      <c r="J4" s="31"/>
      <c r="K4" s="33"/>
      <c r="L4" s="33"/>
      <c r="M4" s="33"/>
      <c r="N4" s="33"/>
      <c r="O4" s="33"/>
      <c r="P4" s="49"/>
      <c r="Q4" s="33"/>
    </row>
    <row r="5" spans="1:19" x14ac:dyDescent="0.25">
      <c r="A5" s="4" t="s">
        <v>4</v>
      </c>
      <c r="B5" s="4" t="s">
        <v>5</v>
      </c>
      <c r="C5" s="4" t="s">
        <v>0</v>
      </c>
      <c r="D5" s="4" t="s">
        <v>1</v>
      </c>
      <c r="E5" s="4" t="s">
        <v>2</v>
      </c>
      <c r="F5" s="4" t="s">
        <v>3</v>
      </c>
      <c r="G5" s="38" t="s">
        <v>8</v>
      </c>
      <c r="H5" s="36" t="s">
        <v>35</v>
      </c>
      <c r="I5" s="4" t="s">
        <v>34</v>
      </c>
      <c r="J5" s="4" t="s">
        <v>36</v>
      </c>
      <c r="K5" s="4" t="s">
        <v>7</v>
      </c>
      <c r="L5" s="4" t="s">
        <v>31</v>
      </c>
      <c r="M5" s="4" t="s">
        <v>9</v>
      </c>
      <c r="N5" s="4" t="s">
        <v>37</v>
      </c>
      <c r="O5" s="4" t="s">
        <v>30</v>
      </c>
      <c r="P5" s="51" t="s">
        <v>32</v>
      </c>
      <c r="Q5" s="51" t="s">
        <v>33</v>
      </c>
      <c r="R5" s="21"/>
      <c r="S5" s="21"/>
    </row>
    <row r="6" spans="1:19" ht="14.25" x14ac:dyDescent="0.25">
      <c r="A6" s="15">
        <v>43870</v>
      </c>
      <c r="B6" s="16">
        <f t="shared" ref="B6:B38" si="0">A6</f>
        <v>43870</v>
      </c>
      <c r="C6" s="24" t="s">
        <v>14</v>
      </c>
      <c r="G6" s="39">
        <f>(Tableau1[[#This Row],[FIN]]-Tableau1[[#This Row],[DÉBUT]])*24</f>
        <v>0</v>
      </c>
      <c r="H6" s="18" t="e">
        <f>VLOOKUP(Tableau1[[#This Row],[HRS]],TABLEAUX!$A$2:$B$49,2,1)</f>
        <v>#N/A</v>
      </c>
      <c r="I6" s="18" t="e">
        <f>VLOOKUP(Tableau1[[#This Row],[HRS]],TABLEAUX!$C$2:$D$49,2,1)</f>
        <v>#N/A</v>
      </c>
      <c r="J6" s="22" t="e">
        <f t="shared" ref="J6:J37" si="1">G6-I6</f>
        <v>#N/A</v>
      </c>
      <c r="K6" s="20" t="e">
        <f t="shared" ref="K6:K38" si="2">IF(I6=2,12.65,0)</f>
        <v>#N/A</v>
      </c>
      <c r="L6" s="20" t="e">
        <f t="shared" ref="L6:L38" si="3">N6*7.45%</f>
        <v>#N/A</v>
      </c>
      <c r="M6" s="20" t="e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>#N/A</v>
      </c>
      <c r="N6" s="20" t="e">
        <f>(IF(C6="CV",OPTIONS!$C$2,IF(C6="COS",OPTIONS!$C$3,IF(C6="FORM",OPTIONS!$C$4,OPTIONS!$C$1))))*J6</f>
        <v>#N/A</v>
      </c>
      <c r="O6" s="20" t="e">
        <f>Tableau1[[#This Row],[S-TOT $/JOUR]]+Tableau1[[#This Row],[PRIME REPAS]]</f>
        <v>#N/A</v>
      </c>
      <c r="P6" s="23" t="e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>#N/A</v>
      </c>
      <c r="Q6" s="20" t="e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Row],[DATE]],1)-7)))+Tableau1[[#This Row],[CHARGE3]]</f>
        <v>#N/A</v>
      </c>
      <c r="R6" s="21"/>
      <c r="S6" s="21"/>
    </row>
    <row r="7" spans="1:19" ht="14.25" x14ac:dyDescent="0.25">
      <c r="A7" s="15">
        <v>43871</v>
      </c>
      <c r="B7" s="16">
        <f t="shared" si="0"/>
        <v>43871</v>
      </c>
      <c r="C7" s="24"/>
      <c r="G7" s="39">
        <f>(Tableau1[[#This Row],[FIN]]-Tableau1[[#This Row],[DÉBUT]])*24</f>
        <v>0</v>
      </c>
      <c r="H7" s="18" t="e">
        <f>VLOOKUP(Tableau1[[#This Row],[HRS]],TABLEAUX!$A$2:$B$49,2,1)</f>
        <v>#N/A</v>
      </c>
      <c r="I7" s="18" t="e">
        <f>VLOOKUP(Tableau1[[#This Row],[HRS]],TABLEAUX!$C$2:$D$49,2,1)</f>
        <v>#N/A</v>
      </c>
      <c r="J7" s="22" t="e">
        <f t="shared" si="1"/>
        <v>#N/A</v>
      </c>
      <c r="K7" s="20" t="e">
        <f t="shared" si="2"/>
        <v>#N/A</v>
      </c>
      <c r="L7" s="20" t="e">
        <f t="shared" si="3"/>
        <v>#N/A</v>
      </c>
      <c r="M7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7" s="20" t="e">
        <f>(IF(C7="CV",OPTIONS!$C$2,IF(C7="COS",OPTIONS!$C$3,IF(C7="FORM",OPTIONS!$C$4,OPTIONS!$C$1))))*J7</f>
        <v>#N/A</v>
      </c>
      <c r="O7" s="20" t="e">
        <f>Tableau1[[#This Row],[S-TOT $/JOUR]]+Tableau1[[#This Row],[PRIME REPAS]]</f>
        <v>#N/A</v>
      </c>
      <c r="P7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7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7" s="21"/>
      <c r="S7" s="21"/>
    </row>
    <row r="8" spans="1:19" ht="14.25" x14ac:dyDescent="0.25">
      <c r="A8" s="15">
        <v>43872</v>
      </c>
      <c r="B8" s="16">
        <f t="shared" si="0"/>
        <v>43872</v>
      </c>
      <c r="C8" s="24"/>
      <c r="G8" s="39">
        <f>(Tableau1[[#This Row],[FIN]]-Tableau1[[#This Row],[DÉBUT]])*24</f>
        <v>0</v>
      </c>
      <c r="H8" s="18" t="e">
        <f>VLOOKUP(Tableau1[[#This Row],[HRS]],TABLEAUX!$A$2:$B$49,2,1)</f>
        <v>#N/A</v>
      </c>
      <c r="I8" s="18" t="e">
        <f>VLOOKUP(Tableau1[[#This Row],[HRS]],TABLEAUX!$C$2:$D$49,2,1)</f>
        <v>#N/A</v>
      </c>
      <c r="J8" s="22" t="e">
        <f t="shared" si="1"/>
        <v>#N/A</v>
      </c>
      <c r="K8" s="20" t="e">
        <f t="shared" si="2"/>
        <v>#N/A</v>
      </c>
      <c r="L8" s="20" t="e">
        <f t="shared" si="3"/>
        <v>#N/A</v>
      </c>
      <c r="M8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8" s="20" t="e">
        <f>(IF(C8="CV",OPTIONS!$C$2,IF(C8="COS",OPTIONS!$C$3,IF(C8="FORM",OPTIONS!$C$4,OPTIONS!$C$1))))*J8</f>
        <v>#N/A</v>
      </c>
      <c r="O8" s="20" t="e">
        <f>Tableau1[[#This Row],[S-TOT $/JOUR]]+Tableau1[[#This Row],[PRIME REPAS]]</f>
        <v>#N/A</v>
      </c>
      <c r="P8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8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8" s="21"/>
      <c r="S8" s="21"/>
    </row>
    <row r="9" spans="1:19" ht="14.25" x14ac:dyDescent="0.25">
      <c r="A9" s="15">
        <v>43873</v>
      </c>
      <c r="B9" s="16">
        <f t="shared" si="0"/>
        <v>43873</v>
      </c>
      <c r="C9" s="24"/>
      <c r="G9" s="39">
        <f>(Tableau1[[#This Row],[FIN]]-Tableau1[[#This Row],[DÉBUT]])*24</f>
        <v>0</v>
      </c>
      <c r="H9" s="18" t="e">
        <f>VLOOKUP(Tableau1[[#This Row],[HRS]],TABLEAUX!$A$2:$B$49,2,1)</f>
        <v>#N/A</v>
      </c>
      <c r="I9" s="18" t="e">
        <f>VLOOKUP(Tableau1[[#This Row],[HRS]],TABLEAUX!$C$2:$D$49,2,1)</f>
        <v>#N/A</v>
      </c>
      <c r="J9" s="22" t="e">
        <f t="shared" si="1"/>
        <v>#N/A</v>
      </c>
      <c r="K9" s="20" t="e">
        <f t="shared" si="2"/>
        <v>#N/A</v>
      </c>
      <c r="L9" s="20" t="e">
        <f t="shared" si="3"/>
        <v>#N/A</v>
      </c>
      <c r="M9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9" s="20" t="e">
        <f>(IF(C9="CV",OPTIONS!$C$2,IF(C9="COS",OPTIONS!$C$3,IF(C9="FORM",OPTIONS!$C$4,OPTIONS!$C$1))))*J9</f>
        <v>#N/A</v>
      </c>
      <c r="O9" s="20" t="e">
        <f>Tableau1[[#This Row],[S-TOT $/JOUR]]+Tableau1[[#This Row],[PRIME REPAS]]</f>
        <v>#N/A</v>
      </c>
      <c r="P9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9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9" s="21"/>
      <c r="S9" s="21"/>
    </row>
    <row r="10" spans="1:19" ht="14.25" x14ac:dyDescent="0.25">
      <c r="A10" s="15">
        <v>43874</v>
      </c>
      <c r="B10" s="16">
        <f t="shared" si="0"/>
        <v>43874</v>
      </c>
      <c r="C10" s="24"/>
      <c r="G10" s="39">
        <f>(Tableau1[[#This Row],[FIN]]-Tableau1[[#This Row],[DÉBUT]])*24</f>
        <v>0</v>
      </c>
      <c r="H10" s="18" t="e">
        <f>VLOOKUP(Tableau1[[#This Row],[HRS]],TABLEAUX!$A$2:$B$49,2,1)</f>
        <v>#N/A</v>
      </c>
      <c r="I10" s="18" t="e">
        <f>VLOOKUP(Tableau1[[#This Row],[HRS]],TABLEAUX!$C$2:$D$49,2,1)</f>
        <v>#N/A</v>
      </c>
      <c r="J10" s="22" t="e">
        <f t="shared" si="1"/>
        <v>#N/A</v>
      </c>
      <c r="K10" s="20" t="e">
        <f t="shared" si="2"/>
        <v>#N/A</v>
      </c>
      <c r="L10" s="20" t="e">
        <f t="shared" si="3"/>
        <v>#N/A</v>
      </c>
      <c r="M10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0" s="20" t="e">
        <f>(IF(C10="CV",OPTIONS!$C$2,IF(C10="COS",OPTIONS!$C$3,IF(C10="FORM",OPTIONS!$C$4,OPTIONS!$C$1))))*J10</f>
        <v>#N/A</v>
      </c>
      <c r="O10" s="20" t="e">
        <f>Tableau1[[#This Row],[S-TOT $/JOUR]]+Tableau1[[#This Row],[PRIME REPAS]]</f>
        <v>#N/A</v>
      </c>
      <c r="P10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0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0" s="21"/>
      <c r="S10" s="21"/>
    </row>
    <row r="11" spans="1:19" ht="14.25" x14ac:dyDescent="0.25">
      <c r="A11" s="15">
        <v>43875</v>
      </c>
      <c r="B11" s="16">
        <f t="shared" si="0"/>
        <v>43875</v>
      </c>
      <c r="C11" s="24"/>
      <c r="G11" s="39">
        <f>(Tableau1[[#This Row],[FIN]]-Tableau1[[#This Row],[DÉBUT]])*24</f>
        <v>0</v>
      </c>
      <c r="H11" s="18" t="e">
        <f>VLOOKUP(Tableau1[[#This Row],[HRS]],TABLEAUX!$A$2:$B$49,2,1)</f>
        <v>#N/A</v>
      </c>
      <c r="I11" s="18" t="e">
        <f>VLOOKUP(Tableau1[[#This Row],[HRS]],TABLEAUX!$C$2:$D$49,2,1)</f>
        <v>#N/A</v>
      </c>
      <c r="J11" s="22" t="e">
        <f t="shared" si="1"/>
        <v>#N/A</v>
      </c>
      <c r="K11" s="20" t="e">
        <f t="shared" si="2"/>
        <v>#N/A</v>
      </c>
      <c r="L11" s="20" t="e">
        <f t="shared" si="3"/>
        <v>#N/A</v>
      </c>
      <c r="M11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1" s="20" t="e">
        <f>(IF(C11="CV",OPTIONS!$C$2,IF(C11="COS",OPTIONS!$C$3,IF(C11="FORM",OPTIONS!$C$4,OPTIONS!$C$1))))*J11</f>
        <v>#N/A</v>
      </c>
      <c r="O11" s="20" t="e">
        <f>Tableau1[[#This Row],[S-TOT $/JOUR]]+Tableau1[[#This Row],[PRIME REPAS]]</f>
        <v>#N/A</v>
      </c>
      <c r="P11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1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1" s="21"/>
      <c r="S11" s="21"/>
    </row>
    <row r="12" spans="1:19" ht="14.25" x14ac:dyDescent="0.25">
      <c r="A12" s="15">
        <v>43876</v>
      </c>
      <c r="B12" s="16">
        <f t="shared" si="0"/>
        <v>43876</v>
      </c>
      <c r="C12" s="24"/>
      <c r="G12" s="39">
        <f>(Tableau1[[#This Row],[FIN]]-Tableau1[[#This Row],[DÉBUT]])*24</f>
        <v>0</v>
      </c>
      <c r="H12" s="18" t="e">
        <f>VLOOKUP(Tableau1[[#This Row],[HRS]],TABLEAUX!$A$2:$B$49,2,1)</f>
        <v>#N/A</v>
      </c>
      <c r="I12" s="18" t="e">
        <f>VLOOKUP(Tableau1[[#This Row],[HRS]],TABLEAUX!$C$2:$D$49,2,1)</f>
        <v>#N/A</v>
      </c>
      <c r="J12" s="22" t="e">
        <f t="shared" si="1"/>
        <v>#N/A</v>
      </c>
      <c r="K12" s="20" t="e">
        <f t="shared" si="2"/>
        <v>#N/A</v>
      </c>
      <c r="L12" s="20" t="e">
        <f t="shared" si="3"/>
        <v>#N/A</v>
      </c>
      <c r="M12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2" s="20" t="e">
        <f>(IF(C12="CV",OPTIONS!$C$2,IF(C12="COS",OPTIONS!$C$3,IF(C12="FORM",OPTIONS!$C$4,OPTIONS!$C$1))))*J12</f>
        <v>#N/A</v>
      </c>
      <c r="O12" s="20" t="e">
        <f>Tableau1[[#This Row],[S-TOT $/JOUR]]+Tableau1[[#This Row],[PRIME REPAS]]</f>
        <v>#N/A</v>
      </c>
      <c r="P12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2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2" s="21"/>
      <c r="S12" s="21"/>
    </row>
    <row r="13" spans="1:19" ht="14.25" x14ac:dyDescent="0.25">
      <c r="A13" s="15">
        <v>43877</v>
      </c>
      <c r="B13" s="16">
        <f t="shared" si="0"/>
        <v>43877</v>
      </c>
      <c r="C13" s="24" t="s">
        <v>14</v>
      </c>
      <c r="D13" s="18">
        <v>33524</v>
      </c>
      <c r="E13" s="19">
        <v>0.58333333333333337</v>
      </c>
      <c r="F13" s="19">
        <v>0.70833333333333337</v>
      </c>
      <c r="G13" s="39">
        <f>(Tableau1[[#This Row],[FIN]]-Tableau1[[#This Row],[DÉBUT]])*24</f>
        <v>3</v>
      </c>
      <c r="H13" s="18">
        <f>VLOOKUP(Tableau1[[#This Row],[HRS]],TABLEAUX!$A$2:$B$49,2,1)</f>
        <v>0</v>
      </c>
      <c r="I13" s="18">
        <f>VLOOKUP(Tableau1[[#This Row],[HRS]],TABLEAUX!$C$2:$D$49,2,1)</f>
        <v>0</v>
      </c>
      <c r="J13" s="22">
        <f t="shared" si="1"/>
        <v>3</v>
      </c>
      <c r="K13" s="20">
        <f t="shared" si="2"/>
        <v>0</v>
      </c>
      <c r="L13" s="20">
        <f t="shared" si="3"/>
        <v>4.5728099999999996</v>
      </c>
      <c r="M13" s="20" t="e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>#N/A</v>
      </c>
      <c r="N13" s="20">
        <f>(IF(C13="CV",OPTIONS!$C$2,IF(C13="COS",OPTIONS!$C$3,IF(C13="FORM",OPTIONS!$C$4,OPTIONS!$C$1))))*J13</f>
        <v>61.38</v>
      </c>
      <c r="O13" s="20">
        <f>Tableau1[[#This Row],[S-TOT $/JOUR]]+Tableau1[[#This Row],[PRIME REPAS]]</f>
        <v>61.38</v>
      </c>
      <c r="P13" s="23" t="e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>#N/A</v>
      </c>
      <c r="Q13" s="20" t="e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Row],[DATE]],1)-7)))+Tableau1[[#This Row],[CHARGE3]]</f>
        <v>#N/A</v>
      </c>
      <c r="R13" s="21"/>
      <c r="S13" s="21"/>
    </row>
    <row r="14" spans="1:19" ht="14.25" x14ac:dyDescent="0.25">
      <c r="A14" s="15">
        <v>43878</v>
      </c>
      <c r="B14" s="16">
        <f t="shared" si="0"/>
        <v>43878</v>
      </c>
      <c r="C14" s="24"/>
      <c r="G14" s="39">
        <f>(Tableau1[[#This Row],[FIN]]-Tableau1[[#This Row],[DÉBUT]])*24</f>
        <v>0</v>
      </c>
      <c r="H14" s="18" t="e">
        <f>VLOOKUP(Tableau1[[#This Row],[HRS]],TABLEAUX!$A$2:$B$49,2,1)</f>
        <v>#N/A</v>
      </c>
      <c r="I14" s="18" t="e">
        <f>VLOOKUP(Tableau1[[#This Row],[HRS]],TABLEAUX!$C$2:$D$49,2,1)</f>
        <v>#N/A</v>
      </c>
      <c r="J14" s="22" t="e">
        <f t="shared" si="1"/>
        <v>#N/A</v>
      </c>
      <c r="K14" s="20" t="e">
        <f t="shared" si="2"/>
        <v>#N/A</v>
      </c>
      <c r="L14" s="20" t="e">
        <f t="shared" si="3"/>
        <v>#N/A</v>
      </c>
      <c r="M14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4" s="20" t="e">
        <f>(IF(C14="CV",OPTIONS!$C$2,IF(C14="COS",OPTIONS!$C$3,IF(C14="FORM",OPTIONS!$C$4,OPTIONS!$C$1))))*J14</f>
        <v>#N/A</v>
      </c>
      <c r="O14" s="20" t="e">
        <f>Tableau1[[#This Row],[S-TOT $/JOUR]]+Tableau1[[#This Row],[PRIME REPAS]]</f>
        <v>#N/A</v>
      </c>
      <c r="P14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4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4" s="21"/>
      <c r="S14" s="21"/>
    </row>
    <row r="15" spans="1:19" ht="14.25" x14ac:dyDescent="0.25">
      <c r="A15" s="15">
        <v>43879</v>
      </c>
      <c r="B15" s="16">
        <f t="shared" si="0"/>
        <v>43879</v>
      </c>
      <c r="C15" s="24" t="s">
        <v>14</v>
      </c>
      <c r="D15" s="18">
        <v>33538</v>
      </c>
      <c r="E15" s="19">
        <v>0.625</v>
      </c>
      <c r="F15" s="19">
        <v>0.75</v>
      </c>
      <c r="G15" s="39">
        <f>(Tableau1[[#This Row],[FIN]]-Tableau1[[#This Row],[DÉBUT]])*24</f>
        <v>3</v>
      </c>
      <c r="H15" s="18">
        <f>VLOOKUP(Tableau1[[#This Row],[HRS]],TABLEAUX!$A$2:$B$49,2,1)</f>
        <v>0</v>
      </c>
      <c r="I15" s="18">
        <f>VLOOKUP(Tableau1[[#This Row],[HRS]],TABLEAUX!$C$2:$D$49,2,1)</f>
        <v>0</v>
      </c>
      <c r="J15" s="22">
        <f t="shared" si="1"/>
        <v>3</v>
      </c>
      <c r="K15" s="20">
        <f t="shared" si="2"/>
        <v>0</v>
      </c>
      <c r="L15" s="20">
        <f t="shared" si="3"/>
        <v>4.5728099999999996</v>
      </c>
      <c r="M15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5" s="20">
        <f>(IF(C15="CV",OPTIONS!$C$2,IF(C15="COS",OPTIONS!$C$3,IF(C15="FORM",OPTIONS!$C$4,OPTIONS!$C$1))))*J15</f>
        <v>61.38</v>
      </c>
      <c r="O15" s="20">
        <f>Tableau1[[#This Row],[S-TOT $/JOUR]]+Tableau1[[#This Row],[PRIME REPAS]]</f>
        <v>61.38</v>
      </c>
      <c r="P15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5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5" s="21"/>
      <c r="S15" s="21"/>
    </row>
    <row r="16" spans="1:19" ht="14.25" x14ac:dyDescent="0.25">
      <c r="A16" s="15">
        <v>43880</v>
      </c>
      <c r="B16" s="16">
        <f t="shared" si="0"/>
        <v>43880</v>
      </c>
      <c r="C16" s="24" t="s">
        <v>19</v>
      </c>
      <c r="D16" s="18">
        <v>33538</v>
      </c>
      <c r="E16" s="19">
        <v>0.33333333333333331</v>
      </c>
      <c r="F16" s="19">
        <v>0.70833333333333337</v>
      </c>
      <c r="G16" s="39">
        <f>(Tableau1[[#This Row],[FIN]]-Tableau1[[#This Row],[DÉBUT]])*24</f>
        <v>9.0000000000000018</v>
      </c>
      <c r="H16" s="18">
        <f>VLOOKUP(Tableau1[[#This Row],[HRS]],TABLEAUX!$A$2:$B$49,2,1)</f>
        <v>2</v>
      </c>
      <c r="I16" s="18">
        <f>VLOOKUP(Tableau1[[#This Row],[HRS]],TABLEAUX!$C$2:$D$49,2,1)</f>
        <v>1</v>
      </c>
      <c r="J16" s="22">
        <f t="shared" si="1"/>
        <v>8.0000000000000018</v>
      </c>
      <c r="K16" s="20">
        <f t="shared" si="2"/>
        <v>0</v>
      </c>
      <c r="L16" s="20">
        <f t="shared" si="3"/>
        <v>13.934480000000001</v>
      </c>
      <c r="M16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6" s="20">
        <f>(IF(C16="CV",OPTIONS!$C$2,IF(C16="COS",OPTIONS!$C$3,IF(C16="FORM",OPTIONS!$C$4,OPTIONS!$C$1))))*J16</f>
        <v>187.04000000000002</v>
      </c>
      <c r="O16" s="20">
        <f>Tableau1[[#This Row],[S-TOT $/JOUR]]+Tableau1[[#This Row],[PRIME REPAS]]</f>
        <v>187.04000000000002</v>
      </c>
      <c r="P16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6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6" s="21"/>
      <c r="S16" s="21"/>
    </row>
    <row r="17" spans="1:19" ht="14.25" x14ac:dyDescent="0.25">
      <c r="A17" s="15">
        <v>43881</v>
      </c>
      <c r="B17" s="16">
        <f t="shared" si="0"/>
        <v>43881</v>
      </c>
      <c r="C17" s="24" t="s">
        <v>19</v>
      </c>
      <c r="D17" s="18">
        <v>33538</v>
      </c>
      <c r="E17" s="19">
        <v>0.40625</v>
      </c>
      <c r="F17" s="19">
        <v>0.875</v>
      </c>
      <c r="G17" s="39">
        <f>(Tableau1[[#This Row],[FIN]]-Tableau1[[#This Row],[DÉBUT]])*24</f>
        <v>11.25</v>
      </c>
      <c r="H17" s="18">
        <f>VLOOKUP(Tableau1[[#This Row],[HRS]],TABLEAUX!$A$2:$B$49,2,1)</f>
        <v>2</v>
      </c>
      <c r="I17" s="18">
        <f>VLOOKUP(Tableau1[[#This Row],[HRS]],TABLEAUX!$C$2:$D$49,2,1)</f>
        <v>2</v>
      </c>
      <c r="J17" s="22">
        <f t="shared" si="1"/>
        <v>9.25</v>
      </c>
      <c r="K17" s="20">
        <f t="shared" si="2"/>
        <v>12.65</v>
      </c>
      <c r="L17" s="20">
        <f t="shared" si="3"/>
        <v>16.111742499999998</v>
      </c>
      <c r="M17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7" s="20">
        <f>(IF(C17="CV",OPTIONS!$C$2,IF(C17="COS",OPTIONS!$C$3,IF(C17="FORM",OPTIONS!$C$4,OPTIONS!$C$1))))*J17</f>
        <v>216.26499999999999</v>
      </c>
      <c r="O17" s="20">
        <f>Tableau1[[#This Row],[S-TOT $/JOUR]]+Tableau1[[#This Row],[PRIME REPAS]]</f>
        <v>228.91499999999999</v>
      </c>
      <c r="P17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7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7" s="21"/>
      <c r="S17" s="21"/>
    </row>
    <row r="18" spans="1:19" ht="14.25" x14ac:dyDescent="0.25">
      <c r="A18" s="15">
        <v>43882</v>
      </c>
      <c r="B18" s="16">
        <f t="shared" si="0"/>
        <v>43882</v>
      </c>
      <c r="C18" s="24" t="s">
        <v>14</v>
      </c>
      <c r="D18" s="18">
        <v>33538</v>
      </c>
      <c r="E18" s="19">
        <v>0.66666666666666663</v>
      </c>
      <c r="F18" s="19">
        <v>0.79166666666666663</v>
      </c>
      <c r="G18" s="39">
        <f>(Tableau1[[#This Row],[FIN]]-Tableau1[[#This Row],[DÉBUT]])*24</f>
        <v>3</v>
      </c>
      <c r="H18" s="18">
        <f>VLOOKUP(Tableau1[[#This Row],[HRS]],TABLEAUX!$A$2:$B$49,2,1)</f>
        <v>0</v>
      </c>
      <c r="I18" s="18">
        <f>VLOOKUP(Tableau1[[#This Row],[HRS]],TABLEAUX!$C$2:$D$49,2,1)</f>
        <v>0</v>
      </c>
      <c r="J18" s="22">
        <f t="shared" si="1"/>
        <v>3</v>
      </c>
      <c r="K18" s="20">
        <f t="shared" si="2"/>
        <v>0</v>
      </c>
      <c r="L18" s="20">
        <f t="shared" si="3"/>
        <v>4.5728099999999996</v>
      </c>
      <c r="M18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8" s="20">
        <f>(IF(C18="CV",OPTIONS!$C$2,IF(C18="COS",OPTIONS!$C$3,IF(C18="FORM",OPTIONS!$C$4,OPTIONS!$C$1))))*J18</f>
        <v>61.38</v>
      </c>
      <c r="O18" s="20">
        <f>Tableau1[[#This Row],[S-TOT $/JOUR]]+Tableau1[[#This Row],[PRIME REPAS]]</f>
        <v>61.38</v>
      </c>
      <c r="P18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8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8" s="21"/>
      <c r="S18" s="21"/>
    </row>
    <row r="19" spans="1:19" ht="14.25" x14ac:dyDescent="0.25">
      <c r="A19" s="15">
        <v>43883</v>
      </c>
      <c r="B19" s="16">
        <f t="shared" si="0"/>
        <v>43883</v>
      </c>
      <c r="C19" s="24" t="s">
        <v>14</v>
      </c>
      <c r="D19" s="18">
        <v>33606</v>
      </c>
      <c r="G19" s="39">
        <f>(Tableau1[[#This Row],[FIN]]-Tableau1[[#This Row],[DÉBUT]])*24</f>
        <v>0</v>
      </c>
      <c r="H19" s="18" t="e">
        <f>VLOOKUP(Tableau1[[#This Row],[HRS]],TABLEAUX!$A$2:$B$49,2,1)</f>
        <v>#N/A</v>
      </c>
      <c r="I19" s="18" t="e">
        <f>VLOOKUP(Tableau1[[#This Row],[HRS]],TABLEAUX!$C$2:$D$49,2,1)</f>
        <v>#N/A</v>
      </c>
      <c r="J19" s="22" t="e">
        <f t="shared" si="1"/>
        <v>#N/A</v>
      </c>
      <c r="K19" s="20" t="e">
        <f t="shared" si="2"/>
        <v>#N/A</v>
      </c>
      <c r="L19" s="20" t="e">
        <f t="shared" si="3"/>
        <v>#N/A</v>
      </c>
      <c r="M19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19" s="20" t="e">
        <f>(IF(C19="CV",OPTIONS!$C$2,IF(C19="COS",OPTIONS!$C$3,IF(C19="FORM",OPTIONS!$C$4,OPTIONS!$C$1))))*J19</f>
        <v>#N/A</v>
      </c>
      <c r="O19" s="20" t="e">
        <f>Tableau1[[#This Row],[S-TOT $/JOUR]]+Tableau1[[#This Row],[PRIME REPAS]]</f>
        <v>#N/A</v>
      </c>
      <c r="P19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19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19" s="21"/>
      <c r="S19" s="21"/>
    </row>
    <row r="20" spans="1:19" ht="14.25" x14ac:dyDescent="0.25">
      <c r="A20" s="15">
        <v>43884</v>
      </c>
      <c r="B20" s="16">
        <f t="shared" si="0"/>
        <v>43884</v>
      </c>
      <c r="C20" s="24" t="s">
        <v>14</v>
      </c>
      <c r="D20" s="18">
        <v>33524</v>
      </c>
      <c r="E20" s="19">
        <v>0.5</v>
      </c>
      <c r="F20" s="19">
        <v>0.875</v>
      </c>
      <c r="G20" s="39">
        <f>(Tableau1[[#This Row],[FIN]]-Tableau1[[#This Row],[DÉBUT]])*24</f>
        <v>9</v>
      </c>
      <c r="H20" s="18">
        <f>VLOOKUP(Tableau1[[#This Row],[HRS]],TABLEAUX!$A$2:$B$49,2,1)</f>
        <v>2</v>
      </c>
      <c r="I20" s="18">
        <f>VLOOKUP(Tableau1[[#This Row],[HRS]],TABLEAUX!$C$2:$D$49,2,1)</f>
        <v>1</v>
      </c>
      <c r="J20" s="22">
        <f t="shared" si="1"/>
        <v>8</v>
      </c>
      <c r="K20" s="20">
        <f t="shared" si="2"/>
        <v>0</v>
      </c>
      <c r="L20" s="20">
        <f t="shared" si="3"/>
        <v>12.19416</v>
      </c>
      <c r="M20" s="20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>59.081479999999992</v>
      </c>
      <c r="N20" s="20">
        <f>(IF(C20="CV",OPTIONS!$C$2,IF(C20="COS",OPTIONS!$C$3,IF(C20="FORM",OPTIONS!$C$4,OPTIONS!$C$1))))*J20</f>
        <v>163.68</v>
      </c>
      <c r="O20" s="20">
        <f>Tableau1[[#This Row],[S-TOT $/JOUR]]+Tableau1[[#This Row],[PRIME REPAS]]</f>
        <v>163.68</v>
      </c>
      <c r="P20" s="23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>37.333333333333329</v>
      </c>
      <c r="Q20" s="20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Row],[DATE]],1)-7)))+Tableau1[[#This Row],[CHARGE3]]</f>
        <v>864.77147999999988</v>
      </c>
      <c r="R20" s="21"/>
      <c r="S20" s="21"/>
    </row>
    <row r="21" spans="1:19" ht="14.25" x14ac:dyDescent="0.25">
      <c r="A21" s="15">
        <v>43885</v>
      </c>
      <c r="B21" s="16">
        <f t="shared" si="0"/>
        <v>43885</v>
      </c>
      <c r="C21" s="24" t="s">
        <v>14</v>
      </c>
      <c r="D21" s="18">
        <v>33538</v>
      </c>
      <c r="E21" s="19">
        <v>0.47916666666666669</v>
      </c>
      <c r="F21" s="19">
        <v>0.60416666666666663</v>
      </c>
      <c r="G21" s="39">
        <f>(Tableau1[[#This Row],[FIN]]-Tableau1[[#This Row],[DÉBUT]])*24</f>
        <v>2.9999999999999987</v>
      </c>
      <c r="H21" s="18">
        <f>VLOOKUP(Tableau1[[#This Row],[HRS]],TABLEAUX!$A$2:$B$49,2,1)</f>
        <v>0</v>
      </c>
      <c r="I21" s="18">
        <f>VLOOKUP(Tableau1[[#This Row],[HRS]],TABLEAUX!$C$2:$D$49,2,1)</f>
        <v>0</v>
      </c>
      <c r="J21" s="22">
        <f t="shared" si="1"/>
        <v>2.9999999999999987</v>
      </c>
      <c r="K21" s="20">
        <f t="shared" si="2"/>
        <v>0</v>
      </c>
      <c r="L21" s="20">
        <f t="shared" si="3"/>
        <v>4.5728099999999978</v>
      </c>
      <c r="M21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21" s="20">
        <f>(IF(C21="CV",OPTIONS!$C$2,IF(C21="COS",OPTIONS!$C$3,IF(C21="FORM",OPTIONS!$C$4,OPTIONS!$C$1))))*J21</f>
        <v>61.379999999999974</v>
      </c>
      <c r="O21" s="20">
        <f>Tableau1[[#This Row],[S-TOT $/JOUR]]+Tableau1[[#This Row],[PRIME REPAS]]</f>
        <v>61.379999999999974</v>
      </c>
      <c r="P21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21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21" s="21"/>
      <c r="S21" s="21"/>
    </row>
    <row r="22" spans="1:19" ht="14.25" x14ac:dyDescent="0.25">
      <c r="A22" s="15">
        <v>43886</v>
      </c>
      <c r="B22" s="16">
        <f t="shared" si="0"/>
        <v>43886</v>
      </c>
      <c r="C22" s="24" t="s">
        <v>23</v>
      </c>
      <c r="D22" s="18" t="s">
        <v>28</v>
      </c>
      <c r="E22" s="19">
        <v>0</v>
      </c>
      <c r="F22" s="19">
        <v>3.4722222222222224E-2</v>
      </c>
      <c r="G22" s="39">
        <f>(Tableau1[[#This Row],[FIN]]-Tableau1[[#This Row],[DÉBUT]])*24</f>
        <v>0.83333333333333337</v>
      </c>
      <c r="H22" s="18">
        <f>VLOOKUP(Tableau1[[#This Row],[HRS]],TABLEAUX!$A$2:$B$49,2,1)</f>
        <v>0</v>
      </c>
      <c r="I22" s="18">
        <f>VLOOKUP(Tableau1[[#This Row],[HRS]],TABLEAUX!$C$2:$D$49,2,1)</f>
        <v>0</v>
      </c>
      <c r="J22" s="22">
        <f t="shared" si="1"/>
        <v>0.83333333333333337</v>
      </c>
      <c r="K22" s="20">
        <f t="shared" si="2"/>
        <v>0</v>
      </c>
      <c r="L22" s="20">
        <f t="shared" si="3"/>
        <v>1.2702249999999999</v>
      </c>
      <c r="M22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22" s="20">
        <f>(IF(C22="CV",OPTIONS!$C$2,IF(C22="COS",OPTIONS!$C$3,IF(C22="FORM",OPTIONS!$C$4,OPTIONS!$C$1))))*J22</f>
        <v>17.05</v>
      </c>
      <c r="O22" s="20">
        <f>Tableau1[[#This Row],[S-TOT $/JOUR]]+Tableau1[[#This Row],[PRIME REPAS]]</f>
        <v>17.05</v>
      </c>
      <c r="P22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22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22" s="21"/>
      <c r="S22" s="21"/>
    </row>
    <row r="23" spans="1:19" ht="14.25" x14ac:dyDescent="0.25">
      <c r="A23" s="15">
        <v>43887</v>
      </c>
      <c r="B23" s="16">
        <f t="shared" si="0"/>
        <v>43887</v>
      </c>
      <c r="C23" s="24" t="s">
        <v>14</v>
      </c>
      <c r="D23" s="18">
        <v>33538</v>
      </c>
      <c r="E23" s="19">
        <v>0.45833333333333331</v>
      </c>
      <c r="F23" s="19">
        <v>0.79166666666666663</v>
      </c>
      <c r="G23" s="39">
        <f>(Tableau1[[#This Row],[FIN]]-Tableau1[[#This Row],[DÉBUT]])*24</f>
        <v>8</v>
      </c>
      <c r="H23" s="18">
        <f>VLOOKUP(Tableau1[[#This Row],[HRS]],TABLEAUX!$A$2:$B$49,2,1)</f>
        <v>2</v>
      </c>
      <c r="I23" s="18">
        <f>VLOOKUP(Tableau1[[#This Row],[HRS]],TABLEAUX!$C$2:$D$49,2,1)</f>
        <v>1</v>
      </c>
      <c r="J23" s="22">
        <f t="shared" si="1"/>
        <v>7</v>
      </c>
      <c r="K23" s="20">
        <f t="shared" si="2"/>
        <v>0</v>
      </c>
      <c r="L23" s="20">
        <f t="shared" si="3"/>
        <v>10.669889999999999</v>
      </c>
      <c r="M23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23" s="20">
        <f>(IF(C23="CV",OPTIONS!$C$2,IF(C23="COS",OPTIONS!$C$3,IF(C23="FORM",OPTIONS!$C$4,OPTIONS!$C$1))))*J23</f>
        <v>143.22</v>
      </c>
      <c r="O23" s="20">
        <f>Tableau1[[#This Row],[S-TOT $/JOUR]]+Tableau1[[#This Row],[PRIME REPAS]]</f>
        <v>143.22</v>
      </c>
      <c r="P23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23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23" s="21"/>
      <c r="S23" s="21"/>
    </row>
    <row r="24" spans="1:19" ht="14.25" x14ac:dyDescent="0.25">
      <c r="A24" s="15">
        <v>43888</v>
      </c>
      <c r="B24" s="16">
        <f t="shared" si="0"/>
        <v>43888</v>
      </c>
      <c r="C24" s="24" t="s">
        <v>14</v>
      </c>
      <c r="D24" s="18">
        <v>33606</v>
      </c>
      <c r="E24" s="19">
        <v>0.58333333333333337</v>
      </c>
      <c r="F24" s="19">
        <v>0.8125</v>
      </c>
      <c r="G24" s="39">
        <f>(Tableau1[[#This Row],[FIN]]-Tableau1[[#This Row],[DÉBUT]])*24</f>
        <v>5.4999999999999991</v>
      </c>
      <c r="H24" s="18">
        <f>VLOOKUP(Tableau1[[#This Row],[HRS]],TABLEAUX!$A$2:$B$49,2,1)</f>
        <v>1</v>
      </c>
      <c r="I24" s="18">
        <f>VLOOKUP(Tableau1[[#This Row],[HRS]],TABLEAUX!$C$2:$D$49,2,1)</f>
        <v>0</v>
      </c>
      <c r="J24" s="22">
        <f t="shared" si="1"/>
        <v>5.4999999999999991</v>
      </c>
      <c r="K24" s="20">
        <f t="shared" si="2"/>
        <v>0</v>
      </c>
      <c r="L24" s="20">
        <f t="shared" si="3"/>
        <v>8.3834849999999985</v>
      </c>
      <c r="M24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24" s="20">
        <f>(IF(C24="CV",OPTIONS!$C$2,IF(C24="COS",OPTIONS!$C$3,IF(C24="FORM",OPTIONS!$C$4,OPTIONS!$C$1))))*J24</f>
        <v>112.52999999999999</v>
      </c>
      <c r="O24" s="20">
        <f>Tableau1[[#This Row],[S-TOT $/JOUR]]+Tableau1[[#This Row],[PRIME REPAS]]</f>
        <v>112.52999999999999</v>
      </c>
      <c r="P24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24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24" s="21"/>
      <c r="S24" s="21"/>
    </row>
    <row r="25" spans="1:19" ht="14.25" x14ac:dyDescent="0.25">
      <c r="A25" s="15">
        <v>43889</v>
      </c>
      <c r="B25" s="16">
        <f t="shared" si="0"/>
        <v>43889</v>
      </c>
      <c r="C25" s="24" t="s">
        <v>19</v>
      </c>
      <c r="D25" s="18">
        <v>33538</v>
      </c>
      <c r="E25" s="19">
        <v>0.375</v>
      </c>
      <c r="F25" s="19">
        <v>0.875</v>
      </c>
      <c r="G25" s="39">
        <f>(Tableau1[[#This Row],[FIN]]-Tableau1[[#This Row],[DÉBUT]])*24</f>
        <v>12</v>
      </c>
      <c r="H25" s="18">
        <f>VLOOKUP(Tableau1[[#This Row],[HRS]],TABLEAUX!$A$2:$B$49,2,1)</f>
        <v>2</v>
      </c>
      <c r="I25" s="18">
        <f>VLOOKUP(Tableau1[[#This Row],[HRS]],TABLEAUX!$C$2:$D$49,2,1)</f>
        <v>2</v>
      </c>
      <c r="J25" s="22">
        <f t="shared" si="1"/>
        <v>10</v>
      </c>
      <c r="K25" s="20">
        <f t="shared" si="2"/>
        <v>12.65</v>
      </c>
      <c r="L25" s="20">
        <f t="shared" si="3"/>
        <v>17.418099999999999</v>
      </c>
      <c r="M25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25" s="20">
        <f>(IF(C25="CV",OPTIONS!$C$2,IF(C25="COS",OPTIONS!$C$3,IF(C25="FORM",OPTIONS!$C$4,OPTIONS!$C$1))))*J25</f>
        <v>233.79999999999998</v>
      </c>
      <c r="O25" s="20">
        <f>Tableau1[[#This Row],[S-TOT $/JOUR]]+Tableau1[[#This Row],[PRIME REPAS]]</f>
        <v>246.45</v>
      </c>
      <c r="P25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25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25" s="21"/>
      <c r="S25" s="21"/>
    </row>
    <row r="26" spans="1:19" ht="14.25" x14ac:dyDescent="0.25">
      <c r="A26" s="15">
        <v>43890</v>
      </c>
      <c r="B26" s="16">
        <f t="shared" si="0"/>
        <v>43890</v>
      </c>
      <c r="C26" s="24" t="s">
        <v>14</v>
      </c>
      <c r="D26" s="18">
        <v>33524</v>
      </c>
      <c r="E26" s="19">
        <v>0.6875</v>
      </c>
      <c r="F26" s="19">
        <v>0.8125</v>
      </c>
      <c r="G26" s="39">
        <f>(Tableau1[[#This Row],[FIN]]-Tableau1[[#This Row],[DÉBUT]])*24</f>
        <v>3</v>
      </c>
      <c r="H26" s="18">
        <f>VLOOKUP(Tableau1[[#This Row],[HRS]],TABLEAUX!$A$2:$B$49,2,1)</f>
        <v>0</v>
      </c>
      <c r="I26" s="18">
        <f>VLOOKUP(Tableau1[[#This Row],[HRS]],TABLEAUX!$C$2:$D$49,2,1)</f>
        <v>0</v>
      </c>
      <c r="J26" s="22">
        <f t="shared" si="1"/>
        <v>3</v>
      </c>
      <c r="K26" s="20">
        <f t="shared" si="2"/>
        <v>0</v>
      </c>
      <c r="L26" s="20">
        <f t="shared" si="3"/>
        <v>4.5728099999999996</v>
      </c>
      <c r="M26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26" s="20">
        <f>(IF(C26="CV",OPTIONS!$C$2,IF(C26="COS",OPTIONS!$C$3,IF(C26="FORM",OPTIONS!$C$4,OPTIONS!$C$1))))*J26</f>
        <v>61.38</v>
      </c>
      <c r="O26" s="20">
        <f>Tableau1[[#This Row],[S-TOT $/JOUR]]+Tableau1[[#This Row],[PRIME REPAS]]</f>
        <v>61.38</v>
      </c>
      <c r="P26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26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26" s="21"/>
      <c r="S26" s="21"/>
    </row>
    <row r="27" spans="1:19" ht="14.25" x14ac:dyDescent="0.25">
      <c r="A27" s="15">
        <v>43891</v>
      </c>
      <c r="B27" s="16">
        <f t="shared" si="0"/>
        <v>43891</v>
      </c>
      <c r="C27" s="24" t="s">
        <v>14</v>
      </c>
      <c r="D27" s="18">
        <v>33595</v>
      </c>
      <c r="E27" s="19">
        <v>0.58333333333333337</v>
      </c>
      <c r="F27" s="19">
        <v>0.70833333333333337</v>
      </c>
      <c r="G27" s="39">
        <f>(Tableau1[[#This Row],[FIN]]-Tableau1[[#This Row],[DÉBUT]])*24</f>
        <v>3</v>
      </c>
      <c r="H27" s="18">
        <f>VLOOKUP(Tableau1[[#This Row],[HRS]],TABLEAUX!$A$2:$B$49,2,1)</f>
        <v>0</v>
      </c>
      <c r="I27" s="18">
        <f>VLOOKUP(Tableau1[[#This Row],[HRS]],TABLEAUX!$C$2:$D$49,2,1)</f>
        <v>0</v>
      </c>
      <c r="J27" s="22">
        <f t="shared" si="1"/>
        <v>3</v>
      </c>
      <c r="K27" s="20">
        <f t="shared" si="2"/>
        <v>0</v>
      </c>
      <c r="L27" s="20">
        <f t="shared" si="3"/>
        <v>4.5728099999999996</v>
      </c>
      <c r="M27" s="20" t="e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>#N/A</v>
      </c>
      <c r="N27" s="20">
        <f>(IF(C27="CV",OPTIONS!$C$2,IF(C27="COS",OPTIONS!$C$3,IF(C27="FORM",OPTIONS!$C$4,OPTIONS!$C$1))))*J27</f>
        <v>61.38</v>
      </c>
      <c r="O27" s="20">
        <f>Tableau1[[#This Row],[S-TOT $/JOUR]]+Tableau1[[#This Row],[PRIME REPAS]]</f>
        <v>61.38</v>
      </c>
      <c r="P27" s="23" t="e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>#N/A</v>
      </c>
      <c r="Q27" s="20" t="e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Row],[DATE]],1)-7)))+Tableau1[[#This Row],[CHARGE3]]</f>
        <v>#N/A</v>
      </c>
      <c r="R27" s="21"/>
      <c r="S27" s="21"/>
    </row>
    <row r="28" spans="1:19" ht="14.25" x14ac:dyDescent="0.25">
      <c r="A28" s="15">
        <v>43892</v>
      </c>
      <c r="B28" s="16">
        <f t="shared" si="0"/>
        <v>43892</v>
      </c>
      <c r="C28" s="24" t="s">
        <v>23</v>
      </c>
      <c r="D28" s="18" t="s">
        <v>28</v>
      </c>
      <c r="E28" s="19">
        <v>0.47916666666666669</v>
      </c>
      <c r="F28" s="19">
        <v>0.75</v>
      </c>
      <c r="G28" s="39">
        <f>(Tableau1[[#This Row],[FIN]]-Tableau1[[#This Row],[DÉBUT]])*24</f>
        <v>6.5</v>
      </c>
      <c r="H28" s="18">
        <f>VLOOKUP(Tableau1[[#This Row],[HRS]],TABLEAUX!$A$2:$B$49,2,1)</f>
        <v>2</v>
      </c>
      <c r="I28" s="18">
        <f>VLOOKUP(Tableau1[[#This Row],[HRS]],TABLEAUX!$C$2:$D$49,2,1)</f>
        <v>0</v>
      </c>
      <c r="J28" s="22">
        <f t="shared" si="1"/>
        <v>6.5</v>
      </c>
      <c r="K28" s="20">
        <f t="shared" si="2"/>
        <v>0</v>
      </c>
      <c r="L28" s="20">
        <f t="shared" si="3"/>
        <v>9.9077549999999999</v>
      </c>
      <c r="M28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28" s="20">
        <f>(IF(C28="CV",OPTIONS!$C$2,IF(C28="COS",OPTIONS!$C$3,IF(C28="FORM",OPTIONS!$C$4,OPTIONS!$C$1))))*J28</f>
        <v>132.99</v>
      </c>
      <c r="O28" s="20">
        <f>Tableau1[[#This Row],[S-TOT $/JOUR]]+Tableau1[[#This Row],[PRIME REPAS]]</f>
        <v>132.99</v>
      </c>
      <c r="P28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28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28" s="21"/>
      <c r="S28" s="21"/>
    </row>
    <row r="29" spans="1:19" ht="14.25" x14ac:dyDescent="0.25">
      <c r="A29" s="15">
        <v>43893</v>
      </c>
      <c r="B29" s="16">
        <f t="shared" si="0"/>
        <v>43893</v>
      </c>
      <c r="C29" s="24" t="s">
        <v>14</v>
      </c>
      <c r="D29" s="18">
        <v>33524</v>
      </c>
      <c r="E29" s="19">
        <v>0.66666666666666663</v>
      </c>
      <c r="F29" s="19">
        <v>0.79166666666666663</v>
      </c>
      <c r="G29" s="39">
        <f>(Tableau1[[#This Row],[FIN]]-Tableau1[[#This Row],[DÉBUT]])*24</f>
        <v>3</v>
      </c>
      <c r="H29" s="18">
        <f>VLOOKUP(Tableau1[[#This Row],[HRS]],TABLEAUX!$A$2:$B$49,2,1)</f>
        <v>0</v>
      </c>
      <c r="I29" s="18">
        <f>VLOOKUP(Tableau1[[#This Row],[HRS]],TABLEAUX!$C$2:$D$49,2,1)</f>
        <v>0</v>
      </c>
      <c r="J29" s="22">
        <f t="shared" si="1"/>
        <v>3</v>
      </c>
      <c r="K29" s="20">
        <f t="shared" si="2"/>
        <v>0</v>
      </c>
      <c r="L29" s="20">
        <f t="shared" si="3"/>
        <v>4.5728099999999996</v>
      </c>
      <c r="M29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29" s="20">
        <f>(IF(C29="CV",OPTIONS!$C$2,IF(C29="COS",OPTIONS!$C$3,IF(C29="FORM",OPTIONS!$C$4,OPTIONS!$C$1))))*J29</f>
        <v>61.38</v>
      </c>
      <c r="O29" s="20">
        <f>Tableau1[[#This Row],[S-TOT $/JOUR]]+Tableau1[[#This Row],[PRIME REPAS]]</f>
        <v>61.38</v>
      </c>
      <c r="P29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29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29" s="21"/>
      <c r="S29" s="21"/>
    </row>
    <row r="30" spans="1:19" ht="14.25" x14ac:dyDescent="0.25">
      <c r="A30" s="15">
        <v>43894</v>
      </c>
      <c r="B30" s="16">
        <f t="shared" si="0"/>
        <v>43894</v>
      </c>
      <c r="C30" s="24" t="s">
        <v>19</v>
      </c>
      <c r="D30" s="18">
        <v>33538</v>
      </c>
      <c r="E30" s="19">
        <v>0.5</v>
      </c>
      <c r="F30" s="19">
        <v>0.75</v>
      </c>
      <c r="G30" s="39">
        <f>(Tableau1[[#This Row],[FIN]]-Tableau1[[#This Row],[DÉBUT]])*24</f>
        <v>6</v>
      </c>
      <c r="H30" s="18">
        <f>VLOOKUP(Tableau1[[#This Row],[HRS]],TABLEAUX!$A$2:$B$49,2,1)</f>
        <v>2</v>
      </c>
      <c r="I30" s="18">
        <f>VLOOKUP(Tableau1[[#This Row],[HRS]],TABLEAUX!$C$2:$D$49,2,1)</f>
        <v>0</v>
      </c>
      <c r="J30" s="22">
        <f t="shared" si="1"/>
        <v>6</v>
      </c>
      <c r="K30" s="20">
        <f t="shared" si="2"/>
        <v>0</v>
      </c>
      <c r="L30" s="20">
        <f t="shared" si="3"/>
        <v>10.45086</v>
      </c>
      <c r="M30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0" s="20">
        <f>(IF(C30="CV",OPTIONS!$C$2,IF(C30="COS",OPTIONS!$C$3,IF(C30="FORM",OPTIONS!$C$4,OPTIONS!$C$1))))*J30</f>
        <v>140.28</v>
      </c>
      <c r="O30" s="20">
        <f>Tableau1[[#This Row],[S-TOT $/JOUR]]+Tableau1[[#This Row],[PRIME REPAS]]</f>
        <v>140.28</v>
      </c>
      <c r="P30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0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30" s="21"/>
      <c r="S30" s="21"/>
    </row>
    <row r="31" spans="1:19" ht="14.25" x14ac:dyDescent="0.25">
      <c r="A31" s="15">
        <v>43895</v>
      </c>
      <c r="B31" s="16">
        <f t="shared" si="0"/>
        <v>43895</v>
      </c>
      <c r="C31" s="24" t="s">
        <v>14</v>
      </c>
      <c r="D31" s="18">
        <v>33538</v>
      </c>
      <c r="E31" s="19">
        <v>0.41666666666666669</v>
      </c>
      <c r="F31" s="19">
        <v>0.83333333333333337</v>
      </c>
      <c r="G31" s="39">
        <f>(Tableau1[[#This Row],[FIN]]-Tableau1[[#This Row],[DÉBUT]])*24</f>
        <v>10</v>
      </c>
      <c r="H31" s="18">
        <f>VLOOKUP(Tableau1[[#This Row],[HRS]],TABLEAUX!$A$2:$B$49,2,1)</f>
        <v>2</v>
      </c>
      <c r="I31" s="18">
        <f>VLOOKUP(Tableau1[[#This Row],[HRS]],TABLEAUX!$C$2:$D$49,2,1)</f>
        <v>1</v>
      </c>
      <c r="J31" s="22">
        <f t="shared" si="1"/>
        <v>9</v>
      </c>
      <c r="K31" s="20">
        <f t="shared" si="2"/>
        <v>0</v>
      </c>
      <c r="L31" s="20">
        <f t="shared" si="3"/>
        <v>13.71843</v>
      </c>
      <c r="M31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1" s="20">
        <f>(IF(C31="CV",OPTIONS!$C$2,IF(C31="COS",OPTIONS!$C$3,IF(C31="FORM",OPTIONS!$C$4,OPTIONS!$C$1))))*J31</f>
        <v>184.14000000000001</v>
      </c>
      <c r="O31" s="20">
        <f>Tableau1[[#This Row],[S-TOT $/JOUR]]+Tableau1[[#This Row],[PRIME REPAS]]</f>
        <v>184.14000000000001</v>
      </c>
      <c r="P31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1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31" s="21"/>
      <c r="S31" s="21"/>
    </row>
    <row r="32" spans="1:19" ht="14.25" x14ac:dyDescent="0.25">
      <c r="A32" s="15">
        <v>43896</v>
      </c>
      <c r="B32" s="16">
        <f t="shared" si="0"/>
        <v>43896</v>
      </c>
      <c r="C32" s="24" t="s">
        <v>14</v>
      </c>
      <c r="D32" s="18">
        <v>33595</v>
      </c>
      <c r="E32" s="19">
        <v>0.39583333333333331</v>
      </c>
      <c r="F32" s="19">
        <v>0.875</v>
      </c>
      <c r="G32" s="39">
        <f>(Tableau1[[#This Row],[FIN]]-Tableau1[[#This Row],[DÉBUT]])*24</f>
        <v>11.5</v>
      </c>
      <c r="H32" s="18">
        <f>VLOOKUP(Tableau1[[#This Row],[HRS]],TABLEAUX!$A$2:$B$49,2,1)</f>
        <v>2</v>
      </c>
      <c r="I32" s="18">
        <f>VLOOKUP(Tableau1[[#This Row],[HRS]],TABLEAUX!$C$2:$D$49,2,1)</f>
        <v>2</v>
      </c>
      <c r="J32" s="22">
        <f t="shared" si="1"/>
        <v>9.5</v>
      </c>
      <c r="K32" s="20">
        <f t="shared" si="2"/>
        <v>12.65</v>
      </c>
      <c r="L32" s="20">
        <f t="shared" si="3"/>
        <v>14.480565</v>
      </c>
      <c r="M32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2" s="20">
        <f>(IF(C32="CV",OPTIONS!$C$2,IF(C32="COS",OPTIONS!$C$3,IF(C32="FORM",OPTIONS!$C$4,OPTIONS!$C$1))))*J32</f>
        <v>194.37</v>
      </c>
      <c r="O32" s="20">
        <f>Tableau1[[#This Row],[S-TOT $/JOUR]]+Tableau1[[#This Row],[PRIME REPAS]]</f>
        <v>207.02</v>
      </c>
      <c r="P32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2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32" s="21"/>
      <c r="S32" s="21"/>
    </row>
    <row r="33" spans="1:19" ht="14.25" x14ac:dyDescent="0.25">
      <c r="A33" s="15">
        <v>43897</v>
      </c>
      <c r="B33" s="16">
        <f t="shared" si="0"/>
        <v>43897</v>
      </c>
      <c r="C33" s="24"/>
      <c r="G33" s="39">
        <f>(Tableau1[[#This Row],[FIN]]-Tableau1[[#This Row],[DÉBUT]])*24</f>
        <v>0</v>
      </c>
      <c r="H33" s="18" t="e">
        <f>VLOOKUP(Tableau1[[#This Row],[HRS]],TABLEAUX!$A$2:$B$49,2,1)</f>
        <v>#N/A</v>
      </c>
      <c r="I33" s="18" t="e">
        <f>VLOOKUP(Tableau1[[#This Row],[HRS]],TABLEAUX!$C$2:$D$49,2,1)</f>
        <v>#N/A</v>
      </c>
      <c r="J33" s="22" t="e">
        <f t="shared" si="1"/>
        <v>#N/A</v>
      </c>
      <c r="K33" s="20" t="e">
        <f t="shared" si="2"/>
        <v>#N/A</v>
      </c>
      <c r="L33" s="20" t="e">
        <f t="shared" si="3"/>
        <v>#N/A</v>
      </c>
      <c r="M33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3" s="20" t="e">
        <f>(IF(C33="CV",OPTIONS!$C$2,IF(C33="COS",OPTIONS!$C$3,IF(C33="FORM",OPTIONS!$C$4,OPTIONS!$C$1))))*J33</f>
        <v>#N/A</v>
      </c>
      <c r="O33" s="20" t="e">
        <f>Tableau1[[#This Row],[S-TOT $/JOUR]]+Tableau1[[#This Row],[PRIME REPAS]]</f>
        <v>#N/A</v>
      </c>
      <c r="P33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3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33" s="21"/>
      <c r="S33" s="21"/>
    </row>
    <row r="34" spans="1:19" ht="14.25" x14ac:dyDescent="0.25">
      <c r="A34" s="15">
        <v>43898</v>
      </c>
      <c r="B34" s="16">
        <f t="shared" si="0"/>
        <v>43898</v>
      </c>
      <c r="C34" s="24" t="s">
        <v>14</v>
      </c>
      <c r="D34" s="18">
        <v>33595</v>
      </c>
      <c r="E34" s="19">
        <v>0.58333333333333337</v>
      </c>
      <c r="F34" s="19">
        <v>0.70833333333333337</v>
      </c>
      <c r="G34" s="39">
        <f>(Tableau1[[#This Row],[FIN]]-Tableau1[[#This Row],[DÉBUT]])*24</f>
        <v>3</v>
      </c>
      <c r="H34" s="18">
        <f>VLOOKUP(Tableau1[[#This Row],[HRS]],TABLEAUX!$A$2:$B$49,2,1)</f>
        <v>0</v>
      </c>
      <c r="I34" s="18">
        <f>VLOOKUP(Tableau1[[#This Row],[HRS]],TABLEAUX!$C$2:$D$49,2,1)</f>
        <v>0</v>
      </c>
      <c r="J34" s="22">
        <f t="shared" si="1"/>
        <v>3</v>
      </c>
      <c r="K34" s="20">
        <f t="shared" si="2"/>
        <v>0</v>
      </c>
      <c r="L34" s="20">
        <f t="shared" si="3"/>
        <v>4.5728099999999996</v>
      </c>
      <c r="M34" s="20" t="e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>#N/A</v>
      </c>
      <c r="N34" s="20">
        <f>(IF(C34="CV",OPTIONS!$C$2,IF(C34="COS",OPTIONS!$C$3,IF(C34="FORM",OPTIONS!$C$4,OPTIONS!$C$1))))*J34</f>
        <v>61.38</v>
      </c>
      <c r="O34" s="20">
        <f>Tableau1[[#This Row],[S-TOT $/JOUR]]+Tableau1[[#This Row],[PRIME REPAS]]</f>
        <v>61.38</v>
      </c>
      <c r="P34" s="23" t="e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>#N/A</v>
      </c>
      <c r="Q34" s="20" t="e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Row],[DATE]],1)-7)))+Tableau1[[#This Row],[CHARGE3]]</f>
        <v>#N/A</v>
      </c>
      <c r="R34" s="21"/>
      <c r="S34" s="21"/>
    </row>
    <row r="35" spans="1:19" ht="14.25" x14ac:dyDescent="0.25">
      <c r="A35" s="15">
        <v>43899</v>
      </c>
      <c r="B35" s="16">
        <f t="shared" si="0"/>
        <v>43899</v>
      </c>
      <c r="C35" s="24"/>
      <c r="G35" s="39">
        <f>(Tableau1[[#This Row],[FIN]]-Tableau1[[#This Row],[DÉBUT]])*24</f>
        <v>0</v>
      </c>
      <c r="H35" s="18" t="e">
        <f>VLOOKUP(Tableau1[[#This Row],[HRS]],TABLEAUX!$A$2:$B$49,2,1)</f>
        <v>#N/A</v>
      </c>
      <c r="I35" s="18" t="e">
        <f>VLOOKUP(Tableau1[[#This Row],[HRS]],TABLEAUX!$C$2:$D$49,2,1)</f>
        <v>#N/A</v>
      </c>
      <c r="J35" s="22" t="e">
        <f t="shared" si="1"/>
        <v>#N/A</v>
      </c>
      <c r="K35" s="20" t="e">
        <f t="shared" si="2"/>
        <v>#N/A</v>
      </c>
      <c r="L35" s="20" t="e">
        <f t="shared" si="3"/>
        <v>#N/A</v>
      </c>
      <c r="M35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5" s="20" t="e">
        <f>(IF(C35="CV",OPTIONS!$C$2,IF(C35="COS",OPTIONS!$C$3,IF(C35="FORM",OPTIONS!$C$4,OPTIONS!$C$1))))*J35</f>
        <v>#N/A</v>
      </c>
      <c r="O35" s="20" t="e">
        <f>Tableau1[[#This Row],[S-TOT $/JOUR]]+Tableau1[[#This Row],[PRIME REPAS]]</f>
        <v>#N/A</v>
      </c>
      <c r="P35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5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35" s="21"/>
      <c r="S35" s="21"/>
    </row>
    <row r="36" spans="1:19" ht="14.25" x14ac:dyDescent="0.25">
      <c r="A36" s="15">
        <v>43900</v>
      </c>
      <c r="B36" s="16">
        <f t="shared" si="0"/>
        <v>43900</v>
      </c>
      <c r="C36" s="24" t="s">
        <v>19</v>
      </c>
      <c r="D36" s="18">
        <v>33606</v>
      </c>
      <c r="E36" s="19">
        <v>0.52083333333333337</v>
      </c>
      <c r="F36" s="19">
        <v>0.75</v>
      </c>
      <c r="G36" s="39">
        <f>(Tableau1[[#This Row],[FIN]]-Tableau1[[#This Row],[DÉBUT]])*24</f>
        <v>5.4999999999999991</v>
      </c>
      <c r="H36" s="18">
        <f>VLOOKUP(Tableau1[[#This Row],[HRS]],TABLEAUX!$A$2:$B$49,2,1)</f>
        <v>1</v>
      </c>
      <c r="I36" s="18">
        <f>VLOOKUP(Tableau1[[#This Row],[HRS]],TABLEAUX!$C$2:$D$49,2,1)</f>
        <v>0</v>
      </c>
      <c r="J36" s="22">
        <f t="shared" si="1"/>
        <v>5.4999999999999991</v>
      </c>
      <c r="K36" s="20">
        <f t="shared" si="2"/>
        <v>0</v>
      </c>
      <c r="L36" s="20">
        <f t="shared" si="3"/>
        <v>9.5799549999999982</v>
      </c>
      <c r="M36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6" s="20">
        <f>(IF(C36="CV",OPTIONS!$C$2,IF(C36="COS",OPTIONS!$C$3,IF(C36="FORM",OPTIONS!$C$4,OPTIONS!$C$1))))*J36</f>
        <v>128.58999999999997</v>
      </c>
      <c r="O36" s="20">
        <f>Tableau1[[#This Row],[S-TOT $/JOUR]]+Tableau1[[#This Row],[PRIME REPAS]]</f>
        <v>128.58999999999997</v>
      </c>
      <c r="P36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6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36" s="21"/>
      <c r="S36" s="21"/>
    </row>
    <row r="37" spans="1:19" ht="14.25" x14ac:dyDescent="0.25">
      <c r="A37" s="15">
        <v>43901</v>
      </c>
      <c r="B37" s="16">
        <f t="shared" si="0"/>
        <v>43901</v>
      </c>
      <c r="C37" s="24" t="s">
        <v>14</v>
      </c>
      <c r="D37" s="18">
        <v>33538</v>
      </c>
      <c r="E37" s="19">
        <v>0.54166666666666663</v>
      </c>
      <c r="F37" s="19">
        <v>0.75</v>
      </c>
      <c r="G37" s="39">
        <f>(Tableau1[[#This Row],[FIN]]-Tableau1[[#This Row],[DÉBUT]])*24</f>
        <v>5.0000000000000009</v>
      </c>
      <c r="H37" s="18">
        <f>VLOOKUP(Tableau1[[#This Row],[HRS]],TABLEAUX!$A$2:$B$49,2,1)</f>
        <v>1</v>
      </c>
      <c r="I37" s="18">
        <f>VLOOKUP(Tableau1[[#This Row],[HRS]],TABLEAUX!$C$2:$D$49,2,1)</f>
        <v>0</v>
      </c>
      <c r="J37" s="22">
        <f t="shared" si="1"/>
        <v>5.0000000000000009</v>
      </c>
      <c r="K37" s="20">
        <f t="shared" si="2"/>
        <v>0</v>
      </c>
      <c r="L37" s="20">
        <f t="shared" si="3"/>
        <v>7.6213500000000014</v>
      </c>
      <c r="M37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7" s="20">
        <f>(IF(C37="CV",OPTIONS!$C$2,IF(C37="COS",OPTIONS!$C$3,IF(C37="FORM",OPTIONS!$C$4,OPTIONS!$C$1))))*J37</f>
        <v>102.30000000000003</v>
      </c>
      <c r="O37" s="20">
        <f>Tableau1[[#This Row],[S-TOT $/JOUR]]+Tableau1[[#This Row],[PRIME REPAS]]</f>
        <v>102.30000000000003</v>
      </c>
      <c r="P37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7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37" s="21"/>
      <c r="S37" s="21"/>
    </row>
    <row r="38" spans="1:19" ht="14.25" x14ac:dyDescent="0.25">
      <c r="A38" s="15">
        <v>43902</v>
      </c>
      <c r="B38" s="16">
        <f t="shared" si="0"/>
        <v>43902</v>
      </c>
      <c r="C38" s="24" t="s">
        <v>14</v>
      </c>
      <c r="D38" s="18">
        <v>33524</v>
      </c>
      <c r="E38" s="19">
        <v>0.41666666666666669</v>
      </c>
      <c r="F38" s="19">
        <v>0.79166666666666663</v>
      </c>
      <c r="G38" s="39">
        <f>(Tableau1[[#This Row],[FIN]]-Tableau1[[#This Row],[DÉBUT]])*24</f>
        <v>8.9999999999999982</v>
      </c>
      <c r="H38" s="18">
        <f>VLOOKUP(Tableau1[[#This Row],[HRS]],TABLEAUX!$A$2:$B$49,2,1)</f>
        <v>2</v>
      </c>
      <c r="I38" s="18">
        <f>VLOOKUP(Tableau1[[#This Row],[HRS]],TABLEAUX!$C$2:$D$49,2,1)</f>
        <v>1</v>
      </c>
      <c r="J38" s="22">
        <f t="shared" ref="J38:J61" si="4">G38-I38</f>
        <v>7.9999999999999982</v>
      </c>
      <c r="K38" s="20">
        <f t="shared" si="2"/>
        <v>0</v>
      </c>
      <c r="L38" s="20">
        <f t="shared" si="3"/>
        <v>12.194159999999998</v>
      </c>
      <c r="M38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8" s="20">
        <f>(IF(C38="CV",OPTIONS!$C$2,IF(C38="COS",OPTIONS!$C$3,IF(C38="FORM",OPTIONS!$C$4,OPTIONS!$C$1))))*J38</f>
        <v>163.67999999999998</v>
      </c>
      <c r="O38" s="20">
        <f>Tableau1[[#This Row],[S-TOT $/JOUR]]+Tableau1[[#This Row],[PRIME REPAS]]</f>
        <v>163.67999999999998</v>
      </c>
      <c r="P38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8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  <c r="R38" s="21"/>
      <c r="S38" s="21"/>
    </row>
    <row r="39" spans="1:19" ht="14.25" x14ac:dyDescent="0.25">
      <c r="A39" s="15">
        <v>43903</v>
      </c>
      <c r="B39" s="16">
        <f>A39</f>
        <v>43903</v>
      </c>
      <c r="C39" s="24" t="s">
        <v>14</v>
      </c>
      <c r="D39" s="18">
        <v>33524</v>
      </c>
      <c r="E39" s="19">
        <v>0.41666666666666669</v>
      </c>
      <c r="F39" s="19">
        <v>0.75</v>
      </c>
      <c r="G39" s="39">
        <f>(Tableau1[[#This Row],[FIN]]-Tableau1[[#This Row],[DÉBUT]])*24</f>
        <v>8</v>
      </c>
      <c r="H39" s="18">
        <f>VLOOKUP(Tableau1[[#This Row],[HRS]],TABLEAUX!$A$2:$B$49,2,1)</f>
        <v>2</v>
      </c>
      <c r="I39" s="18">
        <f>VLOOKUP(Tableau1[[#This Row],[HRS]],TABLEAUX!$C$2:$D$49,2,1)</f>
        <v>1</v>
      </c>
      <c r="J39" s="22">
        <f t="shared" si="4"/>
        <v>7</v>
      </c>
      <c r="K39" s="20">
        <f>IF(I39=2,12.65,0)</f>
        <v>0</v>
      </c>
      <c r="L39" s="20">
        <f>N39*7.45%</f>
        <v>10.669889999999999</v>
      </c>
      <c r="M39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39" s="20">
        <f>(IF(C39="CV",OPTIONS!$C$2,IF(C39="COS",OPTIONS!$C$3,IF(C39="FORM",OPTIONS!$C$4,OPTIONS!$C$1))))*J39</f>
        <v>143.22</v>
      </c>
      <c r="O39" s="20">
        <f>Tableau1[[#This Row],[S-TOT $/JOUR]]+Tableau1[[#This Row],[PRIME REPAS]]</f>
        <v>143.22</v>
      </c>
      <c r="P39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39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40" spans="1:19" ht="14.25" x14ac:dyDescent="0.25">
      <c r="A40" s="15">
        <v>43904</v>
      </c>
      <c r="B40" s="16">
        <f>A40</f>
        <v>43904</v>
      </c>
      <c r="C40" s="24" t="s">
        <v>14</v>
      </c>
      <c r="G40" s="39">
        <f>(Tableau1[[#This Row],[FIN]]-Tableau1[[#This Row],[DÉBUT]])*24</f>
        <v>0</v>
      </c>
      <c r="H40" s="18" t="e">
        <f>VLOOKUP(Tableau1[[#This Row],[HRS]],TABLEAUX!$A$2:$B$49,2,1)</f>
        <v>#N/A</v>
      </c>
      <c r="I40" s="18" t="e">
        <f>VLOOKUP(Tableau1[[#This Row],[HRS]],TABLEAUX!$C$2:$D$49,2,1)</f>
        <v>#N/A</v>
      </c>
      <c r="J40" s="22" t="e">
        <f t="shared" si="4"/>
        <v>#N/A</v>
      </c>
      <c r="K40" s="20" t="e">
        <f>IF(I40=2,12.65,0)</f>
        <v>#N/A</v>
      </c>
      <c r="L40" s="20" t="e">
        <f t="shared" ref="L40:L58" si="5">N40*7.45%</f>
        <v>#N/A</v>
      </c>
      <c r="M40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40" s="20" t="e">
        <f>(IF(C40="CV",OPTIONS!$C$2,IF(C40="COS",OPTIONS!$C$3,IF(C40="FORM",OPTIONS!$C$4,OPTIONS!$C$1))))*J40</f>
        <v>#N/A</v>
      </c>
      <c r="O40" s="20" t="e">
        <f>Tableau1[[#This Row],[S-TOT $/JOUR]]+Tableau1[[#This Row],[PRIME REPAS]]</f>
        <v>#N/A</v>
      </c>
      <c r="P40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40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41" spans="1:19" ht="14.25" x14ac:dyDescent="0.25">
      <c r="A41" s="15">
        <v>43905</v>
      </c>
      <c r="B41" s="16">
        <f>A41</f>
        <v>43905</v>
      </c>
      <c r="C41" s="24" t="s">
        <v>19</v>
      </c>
      <c r="D41" s="18">
        <v>33606</v>
      </c>
      <c r="E41" s="19">
        <v>0.47916666666666669</v>
      </c>
      <c r="F41" s="19">
        <v>0.72916666666666663</v>
      </c>
      <c r="G41" s="39">
        <f>(Tableau1[[#This Row],[FIN]]-Tableau1[[#This Row],[DÉBUT]])*24</f>
        <v>5.9999999999999982</v>
      </c>
      <c r="H41" s="18">
        <f>VLOOKUP(Tableau1[[#This Row],[HRS]],TABLEAUX!$A$2:$B$49,2,1)</f>
        <v>1</v>
      </c>
      <c r="I41" s="18">
        <f>VLOOKUP(Tableau1[[#This Row],[HRS]],TABLEAUX!$C$2:$D$49,2,1)</f>
        <v>0</v>
      </c>
      <c r="J41" s="22">
        <f t="shared" si="4"/>
        <v>5.9999999999999982</v>
      </c>
      <c r="K41" s="20">
        <f>IF(I41=2,12.65,0)</f>
        <v>0</v>
      </c>
      <c r="L41" s="20">
        <f t="shared" si="5"/>
        <v>10.450859999999995</v>
      </c>
      <c r="M41" s="20" t="e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>#N/A</v>
      </c>
      <c r="N41" s="20">
        <f>(IF(C41="CV",OPTIONS!$C$2,IF(C41="COS",OPTIONS!$C$3,IF(C41="FORM",OPTIONS!$C$4,OPTIONS!$C$1))))*J41</f>
        <v>140.27999999999994</v>
      </c>
      <c r="O41" s="20">
        <f>Tableau1[[#This Row],[S-TOT $/JOUR]]+Tableau1[[#This Row],[PRIME REPAS]]</f>
        <v>140.27999999999994</v>
      </c>
      <c r="P41" s="23" t="e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>#N/A</v>
      </c>
      <c r="Q41" s="20" t="e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Row],[DATE]],1)-7)))+Tableau1[[#This Row],[CHARGE3]]</f>
        <v>#N/A</v>
      </c>
    </row>
    <row r="42" spans="1:19" ht="14.25" x14ac:dyDescent="0.25">
      <c r="A42" s="15">
        <v>43906</v>
      </c>
      <c r="B42" s="16">
        <f>A42</f>
        <v>43906</v>
      </c>
      <c r="C42" s="24" t="s">
        <v>14</v>
      </c>
      <c r="D42" s="18">
        <v>33606</v>
      </c>
      <c r="E42" s="19">
        <v>0.54166666666666663</v>
      </c>
      <c r="F42" s="19">
        <v>0.75</v>
      </c>
      <c r="G42" s="39">
        <f>(Tableau1[[#This Row],[FIN]]-Tableau1[[#This Row],[DÉBUT]])*24</f>
        <v>5.0000000000000009</v>
      </c>
      <c r="H42" s="18">
        <f>VLOOKUP(Tableau1[[#This Row],[HRS]],TABLEAUX!$A$2:$B$49,2,1)</f>
        <v>1</v>
      </c>
      <c r="I42" s="18">
        <f>VLOOKUP(Tableau1[[#This Row],[HRS]],TABLEAUX!$C$2:$D$49,2,1)</f>
        <v>0</v>
      </c>
      <c r="J42" s="22">
        <f t="shared" si="4"/>
        <v>5.0000000000000009</v>
      </c>
      <c r="K42" s="20">
        <f>IF(I42=2,12.65,0)</f>
        <v>0</v>
      </c>
      <c r="L42" s="20">
        <f t="shared" si="5"/>
        <v>7.6213500000000014</v>
      </c>
      <c r="M42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42" s="20">
        <f>(IF(C42="CV",OPTIONS!$C$2,IF(C42="COS",OPTIONS!$C$3,IF(C42="FORM",OPTIONS!$C$4,OPTIONS!$C$1))))*J42</f>
        <v>102.30000000000003</v>
      </c>
      <c r="O42" s="20">
        <f>Tableau1[[#This Row],[S-TOT $/JOUR]]+Tableau1[[#This Row],[PRIME REPAS]]</f>
        <v>102.30000000000003</v>
      </c>
      <c r="P42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42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43" spans="1:19" ht="14.25" x14ac:dyDescent="0.25">
      <c r="A43" s="15">
        <v>43907</v>
      </c>
      <c r="B43" s="16">
        <f>A43</f>
        <v>43907</v>
      </c>
      <c r="C43" s="24" t="s">
        <v>14</v>
      </c>
      <c r="G43" s="39">
        <f>(Tableau1[[#This Row],[FIN]]-Tableau1[[#This Row],[DÉBUT]])*24</f>
        <v>0</v>
      </c>
      <c r="H43" s="18" t="e">
        <f>VLOOKUP(Tableau1[[#This Row],[HRS]],TABLEAUX!$A$2:$B$49,2,1)</f>
        <v>#N/A</v>
      </c>
      <c r="I43" s="18" t="e">
        <f>VLOOKUP(Tableau1[[#This Row],[HRS]],TABLEAUX!$C$2:$D$49,2,1)</f>
        <v>#N/A</v>
      </c>
      <c r="J43" s="22" t="e">
        <f t="shared" si="4"/>
        <v>#N/A</v>
      </c>
      <c r="K43" s="20" t="e">
        <f>IF(I43=2,12.65,0)</f>
        <v>#N/A</v>
      </c>
      <c r="L43" s="20" t="e">
        <f t="shared" si="5"/>
        <v>#N/A</v>
      </c>
      <c r="M43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43" s="20" t="e">
        <f>(IF(C43="CV",OPTIONS!$C$2,IF(C43="COS",OPTIONS!$C$3,IF(C43="FORM",OPTIONS!$C$4,OPTIONS!$C$1))))*J43</f>
        <v>#N/A</v>
      </c>
      <c r="O43" s="20" t="e">
        <f>Tableau1[[#This Row],[S-TOT $/JOUR]]+Tableau1[[#This Row],[PRIME REPAS]]</f>
        <v>#N/A</v>
      </c>
      <c r="P43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43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44" spans="1:19" ht="14.25" x14ac:dyDescent="0.25">
      <c r="A44" s="15">
        <v>43908</v>
      </c>
      <c r="B44" s="16">
        <f>A44</f>
        <v>43908</v>
      </c>
      <c r="C44" s="24" t="s">
        <v>14</v>
      </c>
      <c r="D44" s="18">
        <v>33606</v>
      </c>
      <c r="E44" s="19">
        <v>0.375</v>
      </c>
      <c r="F44" s="19">
        <v>0.75</v>
      </c>
      <c r="G44" s="39">
        <f>(Tableau1[[#This Row],[FIN]]-Tableau1[[#This Row],[DÉBUT]])*24</f>
        <v>9</v>
      </c>
      <c r="H44" s="18">
        <f>VLOOKUP(Tableau1[[#This Row],[HRS]],TABLEAUX!$A$2:$B$49,2,1)</f>
        <v>2</v>
      </c>
      <c r="I44" s="18">
        <f>VLOOKUP(Tableau1[[#This Row],[HRS]],TABLEAUX!$C$2:$D$49,2,1)</f>
        <v>1</v>
      </c>
      <c r="J44" s="22">
        <f t="shared" si="4"/>
        <v>8</v>
      </c>
      <c r="K44" s="20">
        <f>IF(I44=2,12.65,0)</f>
        <v>0</v>
      </c>
      <c r="L44" s="20">
        <f t="shared" si="5"/>
        <v>12.19416</v>
      </c>
      <c r="M44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44" s="20">
        <f>(IF(C44="CV",OPTIONS!$C$2,IF(C44="COS",OPTIONS!$C$3,IF(C44="FORM",OPTIONS!$C$4,OPTIONS!$C$1))))*J44</f>
        <v>163.68</v>
      </c>
      <c r="O44" s="20">
        <f>Tableau1[[#This Row],[S-TOT $/JOUR]]+Tableau1[[#This Row],[PRIME REPAS]]</f>
        <v>163.68</v>
      </c>
      <c r="P44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44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45" spans="1:19" ht="14.25" x14ac:dyDescent="0.25">
      <c r="A45" s="15">
        <v>43909</v>
      </c>
      <c r="B45" s="16">
        <f>A45</f>
        <v>43909</v>
      </c>
      <c r="C45" s="24" t="s">
        <v>19</v>
      </c>
      <c r="D45" s="18">
        <v>33606</v>
      </c>
      <c r="E45" s="19">
        <v>0.37708333333333338</v>
      </c>
      <c r="F45" s="19">
        <v>0.75</v>
      </c>
      <c r="G45" s="39">
        <f>(Tableau1[[#This Row],[FIN]]-Tableau1[[#This Row],[DÉBUT]])*24</f>
        <v>8.9499999999999993</v>
      </c>
      <c r="H45" s="18">
        <f>VLOOKUP(Tableau1[[#This Row],[HRS]],TABLEAUX!$A$2:$B$49,2,1)</f>
        <v>2</v>
      </c>
      <c r="I45" s="18">
        <f>VLOOKUP(Tableau1[[#This Row],[HRS]],TABLEAUX!$C$2:$D$49,2,1)</f>
        <v>1</v>
      </c>
      <c r="J45" s="22">
        <f t="shared" si="4"/>
        <v>7.9499999999999993</v>
      </c>
      <c r="K45" s="20">
        <f>IF(I45=2,12.65,0)</f>
        <v>0</v>
      </c>
      <c r="L45" s="20">
        <f t="shared" si="5"/>
        <v>13.847389499999998</v>
      </c>
      <c r="M45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45" s="20">
        <f>(IF(C45="CV",OPTIONS!$C$2,IF(C45="COS",OPTIONS!$C$3,IF(C45="FORM",OPTIONS!$C$4,OPTIONS!$C$1))))*J45</f>
        <v>185.87099999999998</v>
      </c>
      <c r="O45" s="20">
        <f>Tableau1[[#This Row],[S-TOT $/JOUR]]+Tableau1[[#This Row],[PRIME REPAS]]</f>
        <v>185.87099999999998</v>
      </c>
      <c r="P45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45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46" spans="1:19" ht="14.25" x14ac:dyDescent="0.25">
      <c r="A46" s="15">
        <v>43910</v>
      </c>
      <c r="B46" s="16">
        <f>A46</f>
        <v>43910</v>
      </c>
      <c r="C46" s="24" t="s">
        <v>14</v>
      </c>
      <c r="D46" s="18">
        <v>33595</v>
      </c>
      <c r="E46" s="19">
        <v>0.66666666666666663</v>
      </c>
      <c r="F46" s="19">
        <v>0.79166666666666663</v>
      </c>
      <c r="G46" s="39">
        <f>(Tableau1[[#This Row],[FIN]]-Tableau1[[#This Row],[DÉBUT]])*24</f>
        <v>3</v>
      </c>
      <c r="H46" s="18">
        <f>VLOOKUP(Tableau1[[#This Row],[HRS]],TABLEAUX!$A$2:$B$49,2,1)</f>
        <v>0</v>
      </c>
      <c r="I46" s="18">
        <f>VLOOKUP(Tableau1[[#This Row],[HRS]],TABLEAUX!$C$2:$D$49,2,1)</f>
        <v>0</v>
      </c>
      <c r="J46" s="22">
        <f t="shared" si="4"/>
        <v>3</v>
      </c>
      <c r="K46" s="20">
        <f>IF(I46=2,12.65,0)</f>
        <v>0</v>
      </c>
      <c r="L46" s="20">
        <f t="shared" si="5"/>
        <v>4.5728099999999996</v>
      </c>
      <c r="M46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46" s="20">
        <f>(IF(C46="CV",OPTIONS!$C$2,IF(C46="COS",OPTIONS!$C$3,IF(C46="FORM",OPTIONS!$C$4,OPTIONS!$C$1))))*J46</f>
        <v>61.38</v>
      </c>
      <c r="O46" s="20">
        <f>Tableau1[[#This Row],[S-TOT $/JOUR]]+Tableau1[[#This Row],[PRIME REPAS]]</f>
        <v>61.38</v>
      </c>
      <c r="P46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46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47" spans="1:19" ht="14.25" x14ac:dyDescent="0.25">
      <c r="A47" s="15">
        <v>43911</v>
      </c>
      <c r="B47" s="16">
        <f>A47</f>
        <v>43911</v>
      </c>
      <c r="C47" s="24" t="s">
        <v>14</v>
      </c>
      <c r="G47" s="39">
        <f>(Tableau1[[#This Row],[FIN]]-Tableau1[[#This Row],[DÉBUT]])*24</f>
        <v>0</v>
      </c>
      <c r="H47" s="18" t="e">
        <f>VLOOKUP(Tableau1[[#This Row],[HRS]],TABLEAUX!$A$2:$B$49,2,1)</f>
        <v>#N/A</v>
      </c>
      <c r="I47" s="18" t="e">
        <f>VLOOKUP(Tableau1[[#This Row],[HRS]],TABLEAUX!$C$2:$D$49,2,1)</f>
        <v>#N/A</v>
      </c>
      <c r="J47" s="22" t="e">
        <f t="shared" si="4"/>
        <v>#N/A</v>
      </c>
      <c r="K47" s="20" t="e">
        <f>IF(I47=2,12.65,0)</f>
        <v>#N/A</v>
      </c>
      <c r="L47" s="20" t="e">
        <f t="shared" si="5"/>
        <v>#N/A</v>
      </c>
      <c r="M47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47" s="20" t="e">
        <f>(IF(C47="CV",OPTIONS!$C$2,IF(C47="COS",OPTIONS!$C$3,IF(C47="FORM",OPTIONS!$C$4,OPTIONS!$C$1))))*J47</f>
        <v>#N/A</v>
      </c>
      <c r="O47" s="20" t="e">
        <f>Tableau1[[#This Row],[S-TOT $/JOUR]]+Tableau1[[#This Row],[PRIME REPAS]]</f>
        <v>#N/A</v>
      </c>
      <c r="P47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47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48" spans="1:19" ht="14.25" x14ac:dyDescent="0.25">
      <c r="A48" s="15">
        <v>43912</v>
      </c>
      <c r="B48" s="16">
        <f>A48</f>
        <v>43912</v>
      </c>
      <c r="C48" s="24" t="s">
        <v>14</v>
      </c>
      <c r="G48" s="39">
        <f>(Tableau1[[#This Row],[FIN]]-Tableau1[[#This Row],[DÉBUT]])*24</f>
        <v>0</v>
      </c>
      <c r="H48" s="18" t="e">
        <f>VLOOKUP(Tableau1[[#This Row],[HRS]],TABLEAUX!$A$2:$B$49,2,1)</f>
        <v>#N/A</v>
      </c>
      <c r="I48" s="18" t="e">
        <f>VLOOKUP(Tableau1[[#This Row],[HRS]],TABLEAUX!$C$2:$D$49,2,1)</f>
        <v>#N/A</v>
      </c>
      <c r="J48" s="22" t="e">
        <f t="shared" si="4"/>
        <v>#N/A</v>
      </c>
      <c r="K48" s="20" t="e">
        <f>IF(I48=2,12.65,0)</f>
        <v>#N/A</v>
      </c>
      <c r="L48" s="20" t="e">
        <f t="shared" si="5"/>
        <v>#N/A</v>
      </c>
      <c r="M48" s="20" t="e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>#N/A</v>
      </c>
      <c r="N48" s="20" t="e">
        <f>(IF(C48="CV",OPTIONS!$C$2,IF(C48="COS",OPTIONS!$C$3,IF(C48="FORM",OPTIONS!$C$4,OPTIONS!$C$1))))*J48</f>
        <v>#N/A</v>
      </c>
      <c r="O48" s="20" t="e">
        <f>Tableau1[[#This Row],[S-TOT $/JOUR]]+Tableau1[[#This Row],[PRIME REPAS]]</f>
        <v>#N/A</v>
      </c>
      <c r="P48" s="23" t="e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>#N/A</v>
      </c>
      <c r="Q48" s="20" t="e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Row],[DATE]],1)-7)))+Tableau1[[#This Row],[CHARGE3]]</f>
        <v>#N/A</v>
      </c>
    </row>
    <row r="49" spans="1:17" ht="14.25" x14ac:dyDescent="0.25">
      <c r="A49" s="15">
        <v>43913</v>
      </c>
      <c r="B49" s="16">
        <f>A49</f>
        <v>43913</v>
      </c>
      <c r="C49" s="24" t="s">
        <v>14</v>
      </c>
      <c r="G49" s="39">
        <f>(Tableau1[[#This Row],[FIN]]-Tableau1[[#This Row],[DÉBUT]])*24</f>
        <v>0</v>
      </c>
      <c r="H49" s="18" t="e">
        <f>VLOOKUP(Tableau1[[#This Row],[HRS]],TABLEAUX!$A$2:$B$49,2,1)</f>
        <v>#N/A</v>
      </c>
      <c r="I49" s="18" t="e">
        <f>VLOOKUP(Tableau1[[#This Row],[HRS]],TABLEAUX!$C$2:$D$49,2,1)</f>
        <v>#N/A</v>
      </c>
      <c r="J49" s="22" t="e">
        <f t="shared" si="4"/>
        <v>#N/A</v>
      </c>
      <c r="K49" s="20" t="e">
        <f>IF(I49=2,12.65,0)</f>
        <v>#N/A</v>
      </c>
      <c r="L49" s="20" t="e">
        <f t="shared" si="5"/>
        <v>#N/A</v>
      </c>
      <c r="M49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49" s="20" t="e">
        <f>(IF(C49="CV",OPTIONS!$C$2,IF(C49="COS",OPTIONS!$C$3,IF(C49="FORM",OPTIONS!$C$4,OPTIONS!$C$1))))*J49</f>
        <v>#N/A</v>
      </c>
      <c r="O49" s="20" t="e">
        <f>Tableau1[[#This Row],[S-TOT $/JOUR]]+Tableau1[[#This Row],[PRIME REPAS]]</f>
        <v>#N/A</v>
      </c>
      <c r="P49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49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0" spans="1:17" ht="14.25" x14ac:dyDescent="0.25">
      <c r="A50" s="15">
        <v>43914</v>
      </c>
      <c r="B50" s="16">
        <f>A50</f>
        <v>43914</v>
      </c>
      <c r="C50" s="24" t="s">
        <v>14</v>
      </c>
      <c r="G50" s="39">
        <f>(Tableau1[[#This Row],[FIN]]-Tableau1[[#This Row],[DÉBUT]])*24</f>
        <v>0</v>
      </c>
      <c r="H50" s="18" t="e">
        <f>VLOOKUP(Tableau1[[#This Row],[HRS]],TABLEAUX!$A$2:$B$49,2,1)</f>
        <v>#N/A</v>
      </c>
      <c r="I50" s="18" t="e">
        <f>VLOOKUP(Tableau1[[#This Row],[HRS]],TABLEAUX!$C$2:$D$49,2,1)</f>
        <v>#N/A</v>
      </c>
      <c r="J50" s="22" t="e">
        <f t="shared" si="4"/>
        <v>#N/A</v>
      </c>
      <c r="K50" s="20" t="e">
        <f>IF(I50=2,12.65,0)</f>
        <v>#N/A</v>
      </c>
      <c r="L50" s="20" t="e">
        <f t="shared" si="5"/>
        <v>#N/A</v>
      </c>
      <c r="M50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0" s="20" t="e">
        <f>(IF(C50="CV",OPTIONS!$C$2,IF(C50="COS",OPTIONS!$C$3,IF(C50="FORM",OPTIONS!$C$4,OPTIONS!$C$1))))*J50</f>
        <v>#N/A</v>
      </c>
      <c r="O50" s="20" t="e">
        <f>Tableau1[[#This Row],[S-TOT $/JOUR]]+Tableau1[[#This Row],[PRIME REPAS]]</f>
        <v>#N/A</v>
      </c>
      <c r="P50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0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1" spans="1:17" ht="14.25" x14ac:dyDescent="0.25">
      <c r="A51" s="15">
        <v>43915</v>
      </c>
      <c r="B51" s="16">
        <f>A51</f>
        <v>43915</v>
      </c>
      <c r="C51" s="24" t="s">
        <v>14</v>
      </c>
      <c r="G51" s="39">
        <f>(Tableau1[[#This Row],[FIN]]-Tableau1[[#This Row],[DÉBUT]])*24</f>
        <v>0</v>
      </c>
      <c r="H51" s="18" t="e">
        <f>VLOOKUP(Tableau1[[#This Row],[HRS]],TABLEAUX!$A$2:$B$49,2,1)</f>
        <v>#N/A</v>
      </c>
      <c r="I51" s="18" t="e">
        <f>VLOOKUP(Tableau1[[#This Row],[HRS]],TABLEAUX!$C$2:$D$49,2,1)</f>
        <v>#N/A</v>
      </c>
      <c r="J51" s="22" t="e">
        <f t="shared" si="4"/>
        <v>#N/A</v>
      </c>
      <c r="K51" s="20" t="e">
        <f>IF(I51=2,12.65,0)</f>
        <v>#N/A</v>
      </c>
      <c r="L51" s="20" t="e">
        <f t="shared" si="5"/>
        <v>#N/A</v>
      </c>
      <c r="M51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1" s="20" t="e">
        <f>(IF(C51="CV",OPTIONS!$C$2,IF(C51="COS",OPTIONS!$C$3,IF(C51="FORM",OPTIONS!$C$4,OPTIONS!$C$1))))*J51</f>
        <v>#N/A</v>
      </c>
      <c r="O51" s="20" t="e">
        <f>Tableau1[[#This Row],[S-TOT $/JOUR]]+Tableau1[[#This Row],[PRIME REPAS]]</f>
        <v>#N/A</v>
      </c>
      <c r="P51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1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2" spans="1:17" ht="14.25" x14ac:dyDescent="0.25">
      <c r="A52" s="15">
        <v>43916</v>
      </c>
      <c r="B52" s="16">
        <f>A52</f>
        <v>43916</v>
      </c>
      <c r="C52" s="24" t="s">
        <v>14</v>
      </c>
      <c r="D52" s="18">
        <v>33595</v>
      </c>
      <c r="E52" s="19">
        <v>0.66666666666666663</v>
      </c>
      <c r="F52" s="19">
        <v>0.79166666666666663</v>
      </c>
      <c r="G52" s="39">
        <f>(Tableau1[[#This Row],[FIN]]-Tableau1[[#This Row],[DÉBUT]])*24</f>
        <v>3</v>
      </c>
      <c r="H52" s="18">
        <f>VLOOKUP(Tableau1[[#This Row],[HRS]],TABLEAUX!$A$2:$B$49,2,1)</f>
        <v>0</v>
      </c>
      <c r="I52" s="18">
        <f>VLOOKUP(Tableau1[[#This Row],[HRS]],TABLEAUX!$C$2:$D$49,2,1)</f>
        <v>0</v>
      </c>
      <c r="J52" s="22">
        <f t="shared" si="4"/>
        <v>3</v>
      </c>
      <c r="K52" s="20">
        <f>IF(I52=2,12.65,0)</f>
        <v>0</v>
      </c>
      <c r="L52" s="20">
        <f t="shared" si="5"/>
        <v>4.5728099999999996</v>
      </c>
      <c r="M52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2" s="20">
        <f>(IF(C52="CV",OPTIONS!$C$2,IF(C52="COS",OPTIONS!$C$3,IF(C52="FORM",OPTIONS!$C$4,OPTIONS!$C$1))))*J52</f>
        <v>61.38</v>
      </c>
      <c r="O52" s="20">
        <f>Tableau1[[#This Row],[S-TOT $/JOUR]]+Tableau1[[#This Row],[PRIME REPAS]]</f>
        <v>61.38</v>
      </c>
      <c r="P52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2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3" spans="1:17" ht="14.25" x14ac:dyDescent="0.25">
      <c r="A53" s="15">
        <v>43917</v>
      </c>
      <c r="B53" s="16">
        <f>A53</f>
        <v>43917</v>
      </c>
      <c r="C53" s="24" t="s">
        <v>19</v>
      </c>
      <c r="D53" s="18">
        <v>33538</v>
      </c>
      <c r="E53" s="19">
        <v>0.58333333333333337</v>
      </c>
      <c r="F53" s="19">
        <v>0.75</v>
      </c>
      <c r="G53" s="39">
        <f>(Tableau1[[#This Row],[FIN]]-Tableau1[[#This Row],[DÉBUT]])*24</f>
        <v>3.9999999999999991</v>
      </c>
      <c r="H53" s="18">
        <f>VLOOKUP(Tableau1[[#This Row],[HRS]],TABLEAUX!$A$2:$B$49,2,1)</f>
        <v>0</v>
      </c>
      <c r="I53" s="18">
        <f>VLOOKUP(Tableau1[[#This Row],[HRS]],TABLEAUX!$C$2:$D$49,2,1)</f>
        <v>0</v>
      </c>
      <c r="J53" s="22">
        <f t="shared" si="4"/>
        <v>3.9999999999999991</v>
      </c>
      <c r="K53" s="20">
        <f>IF(I53=2,12.65,0)</f>
        <v>0</v>
      </c>
      <c r="L53" s="20">
        <f t="shared" si="5"/>
        <v>6.9672399999999985</v>
      </c>
      <c r="M53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3" s="20">
        <f>(IF(C53="CV",OPTIONS!$C$2,IF(C53="COS",OPTIONS!$C$3,IF(C53="FORM",OPTIONS!$C$4,OPTIONS!$C$1))))*J53</f>
        <v>93.519999999999982</v>
      </c>
      <c r="O53" s="20">
        <f>Tableau1[[#This Row],[S-TOT $/JOUR]]+Tableau1[[#This Row],[PRIME REPAS]]</f>
        <v>93.519999999999982</v>
      </c>
      <c r="P53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3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4" spans="1:17" ht="14.25" x14ac:dyDescent="0.25">
      <c r="A54" s="15">
        <v>43918</v>
      </c>
      <c r="B54" s="16">
        <f>A54</f>
        <v>43918</v>
      </c>
      <c r="C54" s="24"/>
      <c r="G54" s="39">
        <f>(Tableau1[[#This Row],[FIN]]-Tableau1[[#This Row],[DÉBUT]])*24</f>
        <v>0</v>
      </c>
      <c r="H54" s="18" t="e">
        <f>VLOOKUP(Tableau1[[#This Row],[HRS]],TABLEAUX!$A$2:$B$49,2,1)</f>
        <v>#N/A</v>
      </c>
      <c r="I54" s="18" t="e">
        <f>VLOOKUP(Tableau1[[#This Row],[HRS]],TABLEAUX!$C$2:$D$49,2,1)</f>
        <v>#N/A</v>
      </c>
      <c r="J54" s="22" t="e">
        <f t="shared" si="4"/>
        <v>#N/A</v>
      </c>
      <c r="K54" s="20" t="e">
        <f>IF(I54=2,12.65,0)</f>
        <v>#N/A</v>
      </c>
      <c r="L54" s="20" t="e">
        <f t="shared" si="5"/>
        <v>#N/A</v>
      </c>
      <c r="M54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4" s="20" t="e">
        <f>(IF(C54="CV",OPTIONS!$C$2,IF(C54="COS",OPTIONS!$C$3,IF(C54="FORM",OPTIONS!$C$4,OPTIONS!$C$1))))*J54</f>
        <v>#N/A</v>
      </c>
      <c r="O54" s="20" t="e">
        <f>Tableau1[[#This Row],[S-TOT $/JOUR]]+Tableau1[[#This Row],[PRIME REPAS]]</f>
        <v>#N/A</v>
      </c>
      <c r="P54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4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5" spans="1:17" ht="14.25" x14ac:dyDescent="0.25">
      <c r="A55" s="15">
        <v>43919</v>
      </c>
      <c r="B55" s="16">
        <f>A55</f>
        <v>43919</v>
      </c>
      <c r="C55" s="24"/>
      <c r="G55" s="39">
        <f>(Tableau1[[#This Row],[FIN]]-Tableau1[[#This Row],[DÉBUT]])*24</f>
        <v>0</v>
      </c>
      <c r="H55" s="18" t="e">
        <f>VLOOKUP(Tableau1[[#This Row],[HRS]],TABLEAUX!$A$2:$B$49,2,1)</f>
        <v>#N/A</v>
      </c>
      <c r="I55" s="18" t="e">
        <f>VLOOKUP(Tableau1[[#This Row],[HRS]],TABLEAUX!$C$2:$D$49,2,1)</f>
        <v>#N/A</v>
      </c>
      <c r="J55" s="22" t="e">
        <f t="shared" si="4"/>
        <v>#N/A</v>
      </c>
      <c r="K55" s="20" t="e">
        <f>IF(I55=2,12.65,0)</f>
        <v>#N/A</v>
      </c>
      <c r="L55" s="20" t="e">
        <f t="shared" si="5"/>
        <v>#N/A</v>
      </c>
      <c r="M55" s="20" t="e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>#N/A</v>
      </c>
      <c r="N55" s="20" t="e">
        <f>(IF(C55="CV",OPTIONS!$C$2,IF(C55="COS",OPTIONS!$C$3,IF(C55="FORM",OPTIONS!$C$4,OPTIONS!$C$1))))*J55</f>
        <v>#N/A</v>
      </c>
      <c r="O55" s="20" t="e">
        <f>Tableau1[[#This Row],[S-TOT $/JOUR]]+Tableau1[[#This Row],[PRIME REPAS]]</f>
        <v>#N/A</v>
      </c>
      <c r="P55" s="23" t="e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>#N/A</v>
      </c>
      <c r="Q55" s="20" t="e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Row],[DATE]],1)-7)))+Tableau1[[#This Row],[CHARGE3]]</f>
        <v>#N/A</v>
      </c>
    </row>
    <row r="56" spans="1:17" ht="14.25" x14ac:dyDescent="0.25">
      <c r="A56" s="15">
        <v>43920</v>
      </c>
      <c r="B56" s="16">
        <f>A56</f>
        <v>43920</v>
      </c>
      <c r="C56" s="24"/>
      <c r="G56" s="39">
        <f>(Tableau1[[#This Row],[FIN]]-Tableau1[[#This Row],[DÉBUT]])*24</f>
        <v>0</v>
      </c>
      <c r="H56" s="18" t="e">
        <f>VLOOKUP(Tableau1[[#This Row],[HRS]],TABLEAUX!$A$2:$B$49,2,1)</f>
        <v>#N/A</v>
      </c>
      <c r="I56" s="18" t="e">
        <f>VLOOKUP(Tableau1[[#This Row],[HRS]],TABLEAUX!$C$2:$D$49,2,1)</f>
        <v>#N/A</v>
      </c>
      <c r="J56" s="22" t="e">
        <f t="shared" si="4"/>
        <v>#N/A</v>
      </c>
      <c r="K56" s="20" t="e">
        <f>IF(I56=2,12.65,0)</f>
        <v>#N/A</v>
      </c>
      <c r="L56" s="20" t="e">
        <f t="shared" si="5"/>
        <v>#N/A</v>
      </c>
      <c r="M56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6" s="20" t="e">
        <f>(IF(C56="CV",OPTIONS!$C$2,IF(C56="COS",OPTIONS!$C$3,IF(C56="FORM",OPTIONS!$C$4,OPTIONS!$C$1))))*J56</f>
        <v>#N/A</v>
      </c>
      <c r="O56" s="20" t="e">
        <f>Tableau1[[#This Row],[S-TOT $/JOUR]]+Tableau1[[#This Row],[PRIME REPAS]]</f>
        <v>#N/A</v>
      </c>
      <c r="P56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6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7" spans="1:17" ht="14.25" x14ac:dyDescent="0.25">
      <c r="A57" s="15">
        <v>43921</v>
      </c>
      <c r="B57" s="16">
        <f>A57</f>
        <v>43921</v>
      </c>
      <c r="C57" s="24"/>
      <c r="G57" s="39">
        <f>(Tableau1[[#This Row],[FIN]]-Tableau1[[#This Row],[DÉBUT]])*24</f>
        <v>0</v>
      </c>
      <c r="H57" s="18" t="e">
        <f>VLOOKUP(Tableau1[[#This Row],[HRS]],TABLEAUX!$A$2:$B$49,2,1)</f>
        <v>#N/A</v>
      </c>
      <c r="I57" s="18" t="e">
        <f>VLOOKUP(Tableau1[[#This Row],[HRS]],TABLEAUX!$C$2:$D$49,2,1)</f>
        <v>#N/A</v>
      </c>
      <c r="J57" s="22" t="e">
        <f t="shared" si="4"/>
        <v>#N/A</v>
      </c>
      <c r="K57" s="20" t="e">
        <f>IF(I57=2,12.65,0)</f>
        <v>#N/A</v>
      </c>
      <c r="L57" s="20" t="e">
        <f t="shared" si="5"/>
        <v>#N/A</v>
      </c>
      <c r="M57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7" s="20" t="e">
        <f>(IF(C57="CV",OPTIONS!$C$2,IF(C57="COS",OPTIONS!$C$3,IF(C57="FORM",OPTIONS!$C$4,OPTIONS!$C$1))))*J57</f>
        <v>#N/A</v>
      </c>
      <c r="O57" s="20" t="e">
        <f>Tableau1[[#This Row],[S-TOT $/JOUR]]+Tableau1[[#This Row],[PRIME REPAS]]</f>
        <v>#N/A</v>
      </c>
      <c r="P57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7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8" spans="1:17" ht="14.25" x14ac:dyDescent="0.25">
      <c r="A58" s="15">
        <v>43922</v>
      </c>
      <c r="B58" s="16">
        <f>A58</f>
        <v>43922</v>
      </c>
      <c r="C58" s="24"/>
      <c r="G58" s="39">
        <f>(Tableau1[[#This Row],[FIN]]-Tableau1[[#This Row],[DÉBUT]])*24</f>
        <v>0</v>
      </c>
      <c r="H58" s="18" t="e">
        <f>VLOOKUP(Tableau1[[#This Row],[HRS]],TABLEAUX!$A$2:$B$49,2,1)</f>
        <v>#N/A</v>
      </c>
      <c r="I58" s="18" t="e">
        <f>VLOOKUP(Tableau1[[#This Row],[HRS]],TABLEAUX!$C$2:$D$49,2,1)</f>
        <v>#N/A</v>
      </c>
      <c r="J58" s="22" t="e">
        <f t="shared" si="4"/>
        <v>#N/A</v>
      </c>
      <c r="K58" s="20" t="e">
        <f>IF(I58=2,12.65,0)</f>
        <v>#N/A</v>
      </c>
      <c r="L58" s="20" t="e">
        <f t="shared" si="5"/>
        <v>#N/A</v>
      </c>
      <c r="M58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8" s="20" t="e">
        <f>(IF(C58="CV",OPTIONS!$C$2,IF(C58="COS",OPTIONS!$C$3,IF(C58="FORM",OPTIONS!$C$4,OPTIONS!$C$1))))*J58</f>
        <v>#N/A</v>
      </c>
      <c r="O58" s="20" t="e">
        <f>Tableau1[[#This Row],[S-TOT $/JOUR]]+Tableau1[[#This Row],[PRIME REPAS]]</f>
        <v>#N/A</v>
      </c>
      <c r="P58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8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59" spans="1:17" ht="14.25" x14ac:dyDescent="0.25">
      <c r="A59" s="15">
        <v>43923</v>
      </c>
      <c r="B59" s="16">
        <f>A59</f>
        <v>43923</v>
      </c>
      <c r="C59" s="24"/>
      <c r="G59" s="39">
        <f>(Tableau1[[#This Row],[FIN]]-Tableau1[[#This Row],[DÉBUT]])*24</f>
        <v>0</v>
      </c>
      <c r="H59" s="18" t="e">
        <f>VLOOKUP(Tableau1[[#This Row],[HRS]],TABLEAUX!$A$2:$B$49,2,1)</f>
        <v>#N/A</v>
      </c>
      <c r="I59" s="18" t="e">
        <f>VLOOKUP(Tableau1[[#This Row],[HRS]],TABLEAUX!$C$2:$D$49,2,1)</f>
        <v>#N/A</v>
      </c>
      <c r="J59" s="22" t="e">
        <f t="shared" si="4"/>
        <v>#N/A</v>
      </c>
      <c r="K59" s="20" t="e">
        <f>IF(I59=2,12.65,0)</f>
        <v>#N/A</v>
      </c>
      <c r="L59" s="20" t="e">
        <f>N59*7.45%</f>
        <v>#N/A</v>
      </c>
      <c r="M59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59" s="20" t="e">
        <f>(IF(C59="CV",OPTIONS!$C$2,IF(C59="COS",OPTIONS!$C$3,IF(C59="FORM",OPTIONS!$C$4,OPTIONS!$C$1))))*J59</f>
        <v>#N/A</v>
      </c>
      <c r="O59" s="20" t="e">
        <f>Tableau1[[#This Row],[S-TOT $/JOUR]]+Tableau1[[#This Row],[PRIME REPAS]]</f>
        <v>#N/A</v>
      </c>
      <c r="P59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59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60" spans="1:17" ht="14.25" x14ac:dyDescent="0.25">
      <c r="A60" s="15">
        <v>43924</v>
      </c>
      <c r="B60" s="16">
        <f>A60</f>
        <v>43924</v>
      </c>
      <c r="C60" s="24"/>
      <c r="G60" s="39">
        <f>(Tableau1[[#This Row],[FIN]]-Tableau1[[#This Row],[DÉBUT]])*24</f>
        <v>0</v>
      </c>
      <c r="H60" s="18" t="e">
        <f>VLOOKUP(Tableau1[[#This Row],[HRS]],TABLEAUX!$A$2:$B$49,2,1)</f>
        <v>#N/A</v>
      </c>
      <c r="I60" s="18" t="e">
        <f>VLOOKUP(Tableau1[[#This Row],[HRS]],TABLEAUX!$C$2:$D$49,2,1)</f>
        <v>#N/A</v>
      </c>
      <c r="J60" s="22" t="e">
        <f t="shared" si="4"/>
        <v>#N/A</v>
      </c>
      <c r="K60" s="20" t="e">
        <f>IF(I60=2,12.65,0)</f>
        <v>#N/A</v>
      </c>
      <c r="L60" s="20" t="e">
        <f t="shared" ref="L60:L61" si="6">N60*7.45%</f>
        <v>#N/A</v>
      </c>
      <c r="M60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60" s="20" t="e">
        <f>(IF(C60="CV",OPTIONS!$C$2,IF(C60="COS",OPTIONS!$C$3,IF(C60="FORM",OPTIONS!$C$4,OPTIONS!$C$1))))*J60</f>
        <v>#N/A</v>
      </c>
      <c r="O60" s="20" t="e">
        <f>Tableau1[[#This Row],[S-TOT $/JOUR]]+Tableau1[[#This Row],[PRIME REPAS]]</f>
        <v>#N/A</v>
      </c>
      <c r="P60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60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  <row r="61" spans="1:17" ht="14.25" x14ac:dyDescent="0.25">
      <c r="A61" s="15">
        <v>43925</v>
      </c>
      <c r="B61" s="16">
        <f>A61</f>
        <v>43925</v>
      </c>
      <c r="C61" s="24"/>
      <c r="G61" s="39">
        <f>(Tableau1[[#This Row],[FIN]]-Tableau1[[#This Row],[DÉBUT]])*24</f>
        <v>0</v>
      </c>
      <c r="H61" s="18" t="e">
        <f>VLOOKUP(Tableau1[[#This Row],[HRS]],TABLEAUX!$A$2:$B$49,2,1)</f>
        <v>#N/A</v>
      </c>
      <c r="I61" s="18" t="e">
        <f>VLOOKUP(Tableau1[[#This Row],[HRS]],TABLEAUX!$C$2:$D$49,2,1)</f>
        <v>#N/A</v>
      </c>
      <c r="J61" s="22" t="e">
        <f t="shared" si="4"/>
        <v>#N/A</v>
      </c>
      <c r="K61" s="20" t="e">
        <f>IF(I61=2,12.65,0)</f>
        <v>#N/A</v>
      </c>
      <c r="L61" s="20" t="e">
        <f t="shared" si="6"/>
        <v>#N/A</v>
      </c>
      <c r="M61" s="20" t="str">
        <f>IF(WEEKDAY(Tableau1[[#This Row],[DATE]],2)&lt;&gt;7,"",SUMIFS(Tableau1[CHARGE/JRS],Tableau1[DATE],"&gt;="&amp;Tableau1[[#This Row],[DATE]]-(WEEKDAY(Tableau1[[#This Row],[DATE]],1)-1),Tableau1[DATE],"&lt;="&amp;Tableau1[[#This Row],[DATE]]-(WEEKDAY(Tableau1[[#This Row],[DATE]],1)-7)))</f>
        <v/>
      </c>
      <c r="N61" s="20" t="e">
        <f>(IF(C61="CV",OPTIONS!$C$2,IF(C61="COS",OPTIONS!$C$3,IF(C61="FORM",OPTIONS!$C$4,OPTIONS!$C$1))))*J61</f>
        <v>#N/A</v>
      </c>
      <c r="O61" s="20" t="e">
        <f>Tableau1[[#This Row],[S-TOT $/JOUR]]+Tableau1[[#This Row],[PRIME REPAS]]</f>
        <v>#N/A</v>
      </c>
      <c r="P61" s="23" t="str">
        <f>IF(WEEKDAY(Tableau1[[#This Row],[DATE]],2)&lt;&gt;7,"",SUMIFS(Tableau1[HRS2],Tableau1[DATE],"&gt;="&amp;Tableau1[[#This Row],[DATE]]-(WEEKDAY(Tableau1[[#This Row],[DATE]],1)-1),Tableau1[DATE],"&lt;="&amp;Tableau1[[#This Row],[DATE]]-(WEEKDAY(Tableau1[[#This Row],[DATE]],1)-7)))</f>
        <v/>
      </c>
      <c r="Q61" s="20" t="str">
        <f>IF(WEEKDAY(Tableau1[[#This Row],[DATE]],2)&lt;&gt;7,"",SUMIFS(Tableau1[$/JOUR],Tableau1[DATE],"&gt;="&amp;Tableau1[[#This Row],[DATE]]-(WEEKDAY(Tableau1[[#This Row],[DATE]],1)-1),Tableau1[DATE],"&lt;="&amp;Tableau1[[#This Row],[DATE]]-(WEEKDAY(Tableau1[[#This Row],[DATE]],1)-7)))</f>
        <v/>
      </c>
    </row>
  </sheetData>
  <conditionalFormatting sqref="A6:N9 A11:N61 P6:P61 H7:H61">
    <cfRule type="cellIs" dxfId="4" priority="4" operator="equal">
      <formula>A5</formula>
    </cfRule>
  </conditionalFormatting>
  <conditionalFormatting sqref="A6:Q61">
    <cfRule type="expression" dxfId="3" priority="3">
      <formula>WEEKDAY($A6,1)=1</formula>
    </cfRule>
  </conditionalFormatting>
  <conditionalFormatting sqref="A10:N10">
    <cfRule type="cellIs" dxfId="2" priority="6" operator="equal">
      <formula>A9</formula>
    </cfRule>
  </conditionalFormatting>
  <conditionalFormatting sqref="C5:Q61">
    <cfRule type="duplicateValues" dxfId="1" priority="13"/>
  </conditionalFormatting>
  <conditionalFormatting sqref="B6:Q61">
    <cfRule type="duplicateValues" dxfId="0" priority="1"/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OPTIONS!$B$1:$B$4</xm:f>
          </x14:formula1>
          <xm:sqref>C6:C61</xm:sqref>
        </x14:dataValidation>
        <x14:dataValidation type="list" allowBlank="1" showInputMessage="1" showErrorMessage="1">
          <x14:formula1>
            <xm:f>OPTIONS!$G$1:$G$6</xm:f>
          </x14:formula1>
          <xm:sqref>D6:D61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9"/>
  <sheetViews>
    <sheetView workbookViewId="0">
      <pane xSplit="6" ySplit="1" topLeftCell="G2" activePane="bottomRight" state="frozen"/>
      <selection pane="topRight" activeCell="H1" sqref="H1"/>
      <selection pane="bottomLeft" activeCell="A2" sqref="A2"/>
      <selection pane="bottomRight" activeCell="G1" sqref="G1:G1048576"/>
    </sheetView>
  </sheetViews>
  <sheetFormatPr defaultColWidth="11.42578125" defaultRowHeight="14.25" x14ac:dyDescent="0.25"/>
  <cols>
    <col min="1" max="1" width="5.7109375" style="2" customWidth="1"/>
    <col min="2" max="2" width="5.7109375" style="48" customWidth="1"/>
    <col min="3" max="4" width="5.7109375" style="2" customWidth="1"/>
    <col min="5" max="6" width="5.7109375" style="1" customWidth="1"/>
    <col min="7" max="7" width="3.28515625" style="1" customWidth="1"/>
    <col min="8" max="15" width="5.7109375" style="1" customWidth="1"/>
    <col min="16" max="16" width="3.28515625" style="1" customWidth="1"/>
    <col min="17" max="22" width="5.7109375" style="1" customWidth="1"/>
    <col min="23" max="23" width="3.28515625" style="1" customWidth="1"/>
    <col min="24" max="35" width="5.7109375" style="1" customWidth="1"/>
    <col min="36" max="36" width="3.28515625" style="1" customWidth="1"/>
    <col min="37" max="43" width="5.7109375" style="1" customWidth="1"/>
    <col min="44" max="16384" width="11.42578125" style="1"/>
  </cols>
  <sheetData>
    <row r="1" spans="1:43" ht="15" x14ac:dyDescent="0.25">
      <c r="A1" s="67" t="s">
        <v>32</v>
      </c>
      <c r="B1" s="68" t="s">
        <v>35</v>
      </c>
      <c r="C1" s="65" t="s">
        <v>32</v>
      </c>
      <c r="D1" s="66" t="s">
        <v>34</v>
      </c>
      <c r="F1" s="52" t="s">
        <v>39</v>
      </c>
      <c r="G1" s="4"/>
      <c r="H1" s="53" t="s">
        <v>40</v>
      </c>
      <c r="I1" s="53"/>
      <c r="J1" s="53"/>
      <c r="K1" s="53"/>
      <c r="L1" s="53"/>
      <c r="M1" s="53"/>
      <c r="N1" s="53"/>
      <c r="O1" s="53"/>
      <c r="P1" s="4"/>
      <c r="Q1" s="54" t="s">
        <v>41</v>
      </c>
      <c r="R1" s="54"/>
      <c r="S1" s="54"/>
      <c r="T1" s="54"/>
      <c r="U1" s="54"/>
      <c r="V1" s="54"/>
      <c r="W1" s="4"/>
      <c r="X1" s="54" t="s">
        <v>42</v>
      </c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4"/>
      <c r="AK1" s="55" t="s">
        <v>43</v>
      </c>
      <c r="AL1" s="56"/>
      <c r="AM1" s="56"/>
      <c r="AN1" s="56"/>
      <c r="AO1" s="56"/>
      <c r="AP1" s="56"/>
      <c r="AQ1" s="57"/>
    </row>
    <row r="2" spans="1:43" ht="15" x14ac:dyDescent="0.25">
      <c r="A2" s="69">
        <v>0.25</v>
      </c>
      <c r="B2" s="45">
        <v>0</v>
      </c>
      <c r="C2" s="69">
        <v>0.25</v>
      </c>
      <c r="D2" s="42">
        <v>0</v>
      </c>
      <c r="F2" s="73">
        <v>0.33333333333333331</v>
      </c>
      <c r="G2" s="58"/>
      <c r="H2" s="59">
        <v>0.5</v>
      </c>
      <c r="I2" s="59">
        <v>0.51041666666666663</v>
      </c>
      <c r="J2" s="59">
        <v>0.52083333333333304</v>
      </c>
      <c r="K2" s="59">
        <v>0.53125</v>
      </c>
      <c r="L2" s="59">
        <v>0.54166666666666696</v>
      </c>
      <c r="M2" s="59">
        <v>0.55208333333333304</v>
      </c>
      <c r="N2" s="59">
        <v>0.5625</v>
      </c>
      <c r="O2" s="59">
        <v>0.57291666666666596</v>
      </c>
      <c r="P2" s="58"/>
      <c r="Q2" s="60">
        <v>0.58333333333333337</v>
      </c>
      <c r="R2" s="60">
        <v>0.59375</v>
      </c>
      <c r="S2" s="60">
        <v>0.60416666666666696</v>
      </c>
      <c r="T2" s="60">
        <v>0.61458333333333304</v>
      </c>
      <c r="U2" s="60">
        <v>0.625</v>
      </c>
      <c r="V2" s="60">
        <v>0.63541666666666696</v>
      </c>
      <c r="W2" s="58"/>
      <c r="X2" s="60">
        <v>0.64583333333333337</v>
      </c>
      <c r="Y2" s="60">
        <v>0.65625</v>
      </c>
      <c r="Z2" s="60">
        <v>0.66666666666666696</v>
      </c>
      <c r="AA2" s="60">
        <v>0.67708333333333304</v>
      </c>
      <c r="AB2" s="60">
        <v>0.6875</v>
      </c>
      <c r="AC2" s="60">
        <v>0.69791666666666696</v>
      </c>
      <c r="AD2" s="60">
        <v>0.70833333333333304</v>
      </c>
      <c r="AE2" s="60">
        <v>0.71875</v>
      </c>
      <c r="AF2" s="60">
        <v>0.72916666666666596</v>
      </c>
      <c r="AG2" s="60">
        <v>0.73958333333333304</v>
      </c>
      <c r="AH2" s="60">
        <v>0.749999999999999</v>
      </c>
      <c r="AI2" s="60">
        <v>0.76041666666666596</v>
      </c>
      <c r="AJ2" s="58"/>
      <c r="AK2" s="60">
        <v>0.77083333333333337</v>
      </c>
      <c r="AL2" s="60">
        <v>0.78125</v>
      </c>
      <c r="AM2" s="60">
        <v>0.79166666666666696</v>
      </c>
      <c r="AN2" s="60">
        <v>0.80208333333333304</v>
      </c>
      <c r="AO2" s="60">
        <v>0.8125</v>
      </c>
      <c r="AP2" s="60">
        <v>0.82291666666666696</v>
      </c>
      <c r="AQ2" s="60">
        <v>0.83333333333333304</v>
      </c>
    </row>
    <row r="3" spans="1:43" ht="15" x14ac:dyDescent="0.25">
      <c r="A3" s="70">
        <v>0.5</v>
      </c>
      <c r="B3" s="46">
        <v>0</v>
      </c>
      <c r="C3" s="70">
        <v>0.5</v>
      </c>
      <c r="D3" s="43">
        <v>0</v>
      </c>
      <c r="F3" s="73">
        <v>0.34375</v>
      </c>
      <c r="G3" s="58"/>
      <c r="H3" s="60">
        <v>0.51041666666666663</v>
      </c>
      <c r="I3" s="60">
        <v>0.52083333333333337</v>
      </c>
      <c r="J3" s="60">
        <v>0.53125</v>
      </c>
      <c r="K3" s="60">
        <v>0.54166666666666696</v>
      </c>
      <c r="L3" s="60">
        <v>0.55208333333333404</v>
      </c>
      <c r="M3" s="60">
        <v>0.5625</v>
      </c>
      <c r="N3" s="60">
        <v>0.57291666666666696</v>
      </c>
      <c r="O3" s="60">
        <v>0.58333333333333404</v>
      </c>
      <c r="P3" s="58"/>
      <c r="Q3" s="60">
        <v>0.59375</v>
      </c>
      <c r="R3" s="60">
        <v>0.60416666666666663</v>
      </c>
      <c r="S3" s="60">
        <v>0.61458333333333304</v>
      </c>
      <c r="T3" s="60">
        <v>0.625</v>
      </c>
      <c r="U3" s="60">
        <v>0.63541666666666696</v>
      </c>
      <c r="V3" s="60">
        <v>0.64583333333333304</v>
      </c>
      <c r="W3" s="58"/>
      <c r="X3" s="60">
        <v>0.65625</v>
      </c>
      <c r="Y3" s="60">
        <v>0.66666666666666663</v>
      </c>
      <c r="Z3" s="60">
        <v>0.67708333333333304</v>
      </c>
      <c r="AA3" s="60">
        <v>0.6875</v>
      </c>
      <c r="AB3" s="60">
        <v>0.69791666666666696</v>
      </c>
      <c r="AC3" s="60">
        <v>0.70833333333333304</v>
      </c>
      <c r="AD3" s="60">
        <v>0.71875</v>
      </c>
      <c r="AE3" s="60">
        <v>0.72916666666666596</v>
      </c>
      <c r="AF3" s="60">
        <v>0.73958333333333304</v>
      </c>
      <c r="AG3" s="60">
        <v>0.75</v>
      </c>
      <c r="AH3" s="60">
        <v>0.76041666666666596</v>
      </c>
      <c r="AI3" s="60">
        <v>0.77083333333333304</v>
      </c>
      <c r="AJ3" s="58"/>
      <c r="AK3" s="60">
        <v>0.78125</v>
      </c>
      <c r="AL3" s="60">
        <v>0.79166666666666663</v>
      </c>
      <c r="AM3" s="60">
        <v>0.80208333333333304</v>
      </c>
      <c r="AN3" s="60">
        <v>0.8125</v>
      </c>
      <c r="AO3" s="60">
        <v>0.82291666666666696</v>
      </c>
      <c r="AP3" s="60">
        <v>0.83333333333333304</v>
      </c>
      <c r="AQ3" s="60">
        <v>0.84375</v>
      </c>
    </row>
    <row r="4" spans="1:43" ht="15" x14ac:dyDescent="0.25">
      <c r="A4" s="69">
        <v>0.75</v>
      </c>
      <c r="B4" s="46">
        <v>0</v>
      </c>
      <c r="C4" s="69">
        <v>0.75</v>
      </c>
      <c r="D4" s="43">
        <v>0</v>
      </c>
      <c r="F4" s="73">
        <v>0.35416666666666669</v>
      </c>
      <c r="G4" s="58"/>
      <c r="H4" s="60">
        <v>0.52083333333333304</v>
      </c>
      <c r="I4" s="60">
        <v>0.53125</v>
      </c>
      <c r="J4" s="60">
        <v>0.54166666666666696</v>
      </c>
      <c r="K4" s="60">
        <v>0.55208333333333404</v>
      </c>
      <c r="L4" s="60">
        <v>0.562500000000001</v>
      </c>
      <c r="M4" s="60">
        <v>0.57291666666666696</v>
      </c>
      <c r="N4" s="60">
        <v>0.58333333333333404</v>
      </c>
      <c r="O4" s="60">
        <v>0.593750000000002</v>
      </c>
      <c r="P4" s="58"/>
      <c r="Q4" s="60">
        <v>0.60416666666666696</v>
      </c>
      <c r="R4" s="60">
        <v>0.61458333333333304</v>
      </c>
      <c r="S4" s="60">
        <v>0.624999999999999</v>
      </c>
      <c r="T4" s="60">
        <v>0.63541666666666696</v>
      </c>
      <c r="U4" s="60">
        <v>0.64583333333333404</v>
      </c>
      <c r="V4" s="60">
        <v>0.656249999999999</v>
      </c>
      <c r="W4" s="58"/>
      <c r="X4" s="60">
        <v>0.66666666666666696</v>
      </c>
      <c r="Y4" s="60">
        <v>0.67708333333333304</v>
      </c>
      <c r="Z4" s="60">
        <v>0.687499999999999</v>
      </c>
      <c r="AA4" s="60">
        <v>0.69791666666666696</v>
      </c>
      <c r="AB4" s="60">
        <v>0.70833333333333404</v>
      </c>
      <c r="AC4" s="60">
        <v>0.718749999999999</v>
      </c>
      <c r="AD4" s="60">
        <v>0.72916666666666696</v>
      </c>
      <c r="AE4" s="60">
        <v>0.73958333333333204</v>
      </c>
      <c r="AF4" s="60">
        <v>0.75</v>
      </c>
      <c r="AG4" s="60">
        <v>0.76041666666666696</v>
      </c>
      <c r="AH4" s="60">
        <v>0.77083333333333304</v>
      </c>
      <c r="AI4" s="60">
        <v>0.78125</v>
      </c>
      <c r="AJ4" s="58"/>
      <c r="AK4" s="60">
        <v>0.79166666666666696</v>
      </c>
      <c r="AL4" s="60">
        <v>0.80208333333333304</v>
      </c>
      <c r="AM4" s="60">
        <v>0.812499999999999</v>
      </c>
      <c r="AN4" s="60">
        <v>0.82291666666666696</v>
      </c>
      <c r="AO4" s="60">
        <v>0.83333333333333404</v>
      </c>
      <c r="AP4" s="60">
        <v>0.843749999999999</v>
      </c>
      <c r="AQ4" s="60">
        <v>0.85416666666666696</v>
      </c>
    </row>
    <row r="5" spans="1:43" ht="15" x14ac:dyDescent="0.25">
      <c r="A5" s="70">
        <v>1</v>
      </c>
      <c r="B5" s="47">
        <v>0</v>
      </c>
      <c r="C5" s="70">
        <v>1</v>
      </c>
      <c r="D5" s="44">
        <v>0</v>
      </c>
      <c r="F5" s="73">
        <v>0.36458333333333298</v>
      </c>
      <c r="G5" s="27"/>
      <c r="H5" s="61">
        <v>0.53125</v>
      </c>
      <c r="I5" s="61">
        <v>0.54166666666666696</v>
      </c>
      <c r="J5" s="61">
        <v>0.55208333333333404</v>
      </c>
      <c r="K5" s="61">
        <v>0.562500000000001</v>
      </c>
      <c r="L5" s="61">
        <v>0.57291666666666796</v>
      </c>
      <c r="M5" s="61">
        <v>0.58333333333333404</v>
      </c>
      <c r="N5" s="61">
        <v>0.593750000000001</v>
      </c>
      <c r="O5" s="61">
        <v>0.60416666666666996</v>
      </c>
      <c r="P5" s="27"/>
      <c r="Q5" s="61">
        <v>0.61458333333333304</v>
      </c>
      <c r="R5" s="61">
        <v>0.625</v>
      </c>
      <c r="S5" s="61">
        <v>0.63541666666666496</v>
      </c>
      <c r="T5" s="61">
        <v>0.64583333333333404</v>
      </c>
      <c r="U5" s="61">
        <v>0.656250000000001</v>
      </c>
      <c r="V5" s="61">
        <v>0.66666666666666496</v>
      </c>
      <c r="W5" s="27"/>
      <c r="X5" s="61">
        <v>0.67708333333333304</v>
      </c>
      <c r="Y5" s="61">
        <v>0.6875</v>
      </c>
      <c r="Z5" s="61">
        <v>0.69791666666666496</v>
      </c>
      <c r="AA5" s="61">
        <v>0.70833333333333404</v>
      </c>
      <c r="AB5" s="61">
        <v>0.718750000000001</v>
      </c>
      <c r="AC5" s="61">
        <v>0.72916666666666496</v>
      </c>
      <c r="AD5" s="61">
        <v>0.73958333333333404</v>
      </c>
      <c r="AE5" s="61">
        <v>0.749999999999998</v>
      </c>
      <c r="AF5" s="61">
        <v>0.76041666666666696</v>
      </c>
      <c r="AG5" s="61">
        <v>0.77083333333333404</v>
      </c>
      <c r="AH5" s="61">
        <v>0.78125</v>
      </c>
      <c r="AI5" s="61">
        <v>0.79166666666666696</v>
      </c>
      <c r="AJ5" s="27"/>
      <c r="AK5" s="61">
        <v>0.80208333333333304</v>
      </c>
      <c r="AL5" s="61">
        <v>0.8125</v>
      </c>
      <c r="AM5" s="61">
        <v>0.82291666666666496</v>
      </c>
      <c r="AN5" s="61">
        <v>0.83333333333333404</v>
      </c>
      <c r="AO5" s="61">
        <v>0.843750000000001</v>
      </c>
      <c r="AP5" s="61">
        <v>0.85416666666666496</v>
      </c>
      <c r="AQ5" s="61">
        <v>0.86458333333333404</v>
      </c>
    </row>
    <row r="6" spans="1:43" ht="15" x14ac:dyDescent="0.25">
      <c r="A6" s="69">
        <v>1.25</v>
      </c>
      <c r="B6" s="47">
        <v>0</v>
      </c>
      <c r="C6" s="69">
        <v>1.25</v>
      </c>
      <c r="D6" s="44">
        <v>0</v>
      </c>
      <c r="F6" s="73">
        <v>0.375</v>
      </c>
      <c r="G6" s="27"/>
      <c r="H6" s="61">
        <v>0.54166666666666696</v>
      </c>
      <c r="I6" s="61">
        <v>0.55208333333333404</v>
      </c>
      <c r="J6" s="61">
        <v>0.562500000000001</v>
      </c>
      <c r="K6" s="61">
        <v>0.57291666666666796</v>
      </c>
      <c r="L6" s="61">
        <v>0.58333333333333504</v>
      </c>
      <c r="M6" s="61">
        <v>0.593750000000001</v>
      </c>
      <c r="N6" s="61">
        <v>0.60416666666666796</v>
      </c>
      <c r="O6" s="61">
        <v>0.61458333333333803</v>
      </c>
      <c r="P6" s="27"/>
      <c r="Q6" s="61">
        <v>0.625</v>
      </c>
      <c r="R6" s="61">
        <v>0.63541666666666696</v>
      </c>
      <c r="S6" s="61">
        <v>0.64583333333333104</v>
      </c>
      <c r="T6" s="61">
        <v>0.656250000000001</v>
      </c>
      <c r="U6" s="61">
        <v>0.66666666666666796</v>
      </c>
      <c r="V6" s="61">
        <v>0.67708333333333104</v>
      </c>
      <c r="W6" s="27"/>
      <c r="X6" s="61">
        <v>0.6875</v>
      </c>
      <c r="Y6" s="61">
        <v>0.69791666666666696</v>
      </c>
      <c r="Z6" s="61">
        <v>0.70833333333333104</v>
      </c>
      <c r="AA6" s="61">
        <v>0.718750000000001</v>
      </c>
      <c r="AB6" s="61">
        <v>0.72916666666666796</v>
      </c>
      <c r="AC6" s="61">
        <v>0.73958333333333104</v>
      </c>
      <c r="AD6" s="61">
        <v>0.750000000000001</v>
      </c>
      <c r="AE6" s="61">
        <v>0.76041666666666397</v>
      </c>
      <c r="AF6" s="61">
        <v>0.77083333333333404</v>
      </c>
      <c r="AG6" s="61">
        <v>0.781250000000001</v>
      </c>
      <c r="AH6" s="61">
        <v>0.79166666666666696</v>
      </c>
      <c r="AI6" s="61">
        <v>0.80208333333333404</v>
      </c>
      <c r="AJ6" s="27"/>
      <c r="AK6" s="61">
        <v>0.8125</v>
      </c>
      <c r="AL6" s="61">
        <v>0.82291666666666696</v>
      </c>
      <c r="AM6" s="61">
        <v>0.83333333333333104</v>
      </c>
      <c r="AN6" s="61">
        <v>0.843750000000001</v>
      </c>
      <c r="AO6" s="61">
        <v>0.85416666666666796</v>
      </c>
      <c r="AP6" s="61">
        <v>0.86458333333333104</v>
      </c>
      <c r="AQ6" s="61">
        <v>0.875000000000001</v>
      </c>
    </row>
    <row r="7" spans="1:43" ht="15" x14ac:dyDescent="0.25">
      <c r="A7" s="70">
        <v>1.5</v>
      </c>
      <c r="B7" s="47">
        <v>0</v>
      </c>
      <c r="C7" s="70">
        <v>1.5</v>
      </c>
      <c r="D7" s="44">
        <v>0</v>
      </c>
      <c r="F7" s="73">
        <v>0.38541666666666702</v>
      </c>
      <c r="G7" s="27"/>
      <c r="H7" s="61">
        <v>0.55208333333333304</v>
      </c>
      <c r="I7" s="61">
        <v>0.5625</v>
      </c>
      <c r="J7" s="61">
        <v>0.57291666666666796</v>
      </c>
      <c r="K7" s="61">
        <v>0.58333333333333504</v>
      </c>
      <c r="L7" s="61">
        <v>0.593750000000002</v>
      </c>
      <c r="M7" s="61">
        <v>0.60416666666666796</v>
      </c>
      <c r="N7" s="61">
        <v>0.61458333333333504</v>
      </c>
      <c r="O7" s="61">
        <v>0.625000000000006</v>
      </c>
      <c r="P7" s="27"/>
      <c r="Q7" s="61">
        <v>0.63541666666666696</v>
      </c>
      <c r="R7" s="61">
        <v>0.64583333333333304</v>
      </c>
      <c r="S7" s="61">
        <v>0.656249999999997</v>
      </c>
      <c r="T7" s="61">
        <v>0.66666666666666796</v>
      </c>
      <c r="U7" s="61">
        <v>0.67708333333333504</v>
      </c>
      <c r="V7" s="61">
        <v>0.687499999999997</v>
      </c>
      <c r="W7" s="27"/>
      <c r="X7" s="61">
        <v>0.69791666666666696</v>
      </c>
      <c r="Y7" s="61">
        <v>0.70833333333333304</v>
      </c>
      <c r="Z7" s="61">
        <v>0.718749999999997</v>
      </c>
      <c r="AA7" s="61">
        <v>0.72916666666666796</v>
      </c>
      <c r="AB7" s="61">
        <v>0.73958333333333504</v>
      </c>
      <c r="AC7" s="61">
        <v>0.749999999999997</v>
      </c>
      <c r="AD7" s="61">
        <v>0.76041666666666796</v>
      </c>
      <c r="AE7" s="61">
        <v>0.77083333333333004</v>
      </c>
      <c r="AF7" s="61">
        <v>0.781250000000001</v>
      </c>
      <c r="AG7" s="61">
        <v>0.79166666666666796</v>
      </c>
      <c r="AH7" s="61">
        <v>0.80208333333333404</v>
      </c>
      <c r="AI7" s="61">
        <v>0.812500000000001</v>
      </c>
      <c r="AJ7" s="27"/>
      <c r="AK7" s="61">
        <v>0.82291666666666696</v>
      </c>
      <c r="AL7" s="61">
        <v>0.83333333333333304</v>
      </c>
      <c r="AM7" s="61">
        <v>0.843749999999997</v>
      </c>
      <c r="AN7" s="61">
        <v>0.85416666666666796</v>
      </c>
      <c r="AO7" s="61">
        <v>0.86458333333333504</v>
      </c>
      <c r="AP7" s="61">
        <v>0.874999999999997</v>
      </c>
      <c r="AQ7" s="61">
        <v>0.88541666666666796</v>
      </c>
    </row>
    <row r="8" spans="1:43" ht="15" x14ac:dyDescent="0.25">
      <c r="A8" s="69">
        <v>1.75</v>
      </c>
      <c r="B8" s="47">
        <v>0</v>
      </c>
      <c r="C8" s="69">
        <v>1.75</v>
      </c>
      <c r="D8" s="44">
        <v>0</v>
      </c>
      <c r="F8" s="73">
        <v>0.39583333333333298</v>
      </c>
      <c r="G8" s="27"/>
      <c r="H8" s="61">
        <v>0.5625</v>
      </c>
      <c r="I8" s="61">
        <v>0.57291666666666696</v>
      </c>
      <c r="J8" s="61">
        <v>0.58333333333333504</v>
      </c>
      <c r="K8" s="61">
        <v>0.593750000000002</v>
      </c>
      <c r="L8" s="61">
        <v>0.60416666666666896</v>
      </c>
      <c r="M8" s="61">
        <v>0.61458333333333504</v>
      </c>
      <c r="N8" s="61">
        <v>0.625000000000002</v>
      </c>
      <c r="O8" s="61">
        <v>0.63541666666667396</v>
      </c>
      <c r="P8" s="27"/>
      <c r="Q8" s="61">
        <v>0.64583333333333304</v>
      </c>
      <c r="R8" s="61">
        <v>0.65625</v>
      </c>
      <c r="S8" s="61">
        <v>0.66666666666666297</v>
      </c>
      <c r="T8" s="61">
        <v>0.67708333333333504</v>
      </c>
      <c r="U8" s="61">
        <v>0.687500000000002</v>
      </c>
      <c r="V8" s="61">
        <v>0.69791666666666297</v>
      </c>
      <c r="W8" s="27"/>
      <c r="X8" s="61">
        <v>0.70833333333333304</v>
      </c>
      <c r="Y8" s="61">
        <v>0.71875</v>
      </c>
      <c r="Z8" s="61">
        <v>0.72916666666666297</v>
      </c>
      <c r="AA8" s="61">
        <v>0.73958333333333504</v>
      </c>
      <c r="AB8" s="61">
        <v>0.750000000000002</v>
      </c>
      <c r="AC8" s="61">
        <v>0.76041666666666297</v>
      </c>
      <c r="AD8" s="61">
        <v>0.77083333333333504</v>
      </c>
      <c r="AE8" s="61">
        <v>0.781249999999996</v>
      </c>
      <c r="AF8" s="61">
        <v>0.79166666666666796</v>
      </c>
      <c r="AG8" s="61">
        <v>0.80208333333333504</v>
      </c>
      <c r="AH8" s="61">
        <v>0.812500000000001</v>
      </c>
      <c r="AI8" s="61">
        <v>0.82291666666666796</v>
      </c>
      <c r="AJ8" s="27"/>
      <c r="AK8" s="61">
        <v>0.83333333333333304</v>
      </c>
      <c r="AL8" s="61">
        <v>0.84375</v>
      </c>
      <c r="AM8" s="61">
        <v>0.85416666666666297</v>
      </c>
      <c r="AN8" s="61">
        <v>0.86458333333333504</v>
      </c>
      <c r="AO8" s="61">
        <v>0.875000000000002</v>
      </c>
      <c r="AP8" s="61">
        <v>0.88541666666666297</v>
      </c>
      <c r="AQ8" s="61">
        <v>0.89583333333333504</v>
      </c>
    </row>
    <row r="9" spans="1:43" ht="15" x14ac:dyDescent="0.25">
      <c r="A9" s="70">
        <v>2</v>
      </c>
      <c r="B9" s="47">
        <v>0</v>
      </c>
      <c r="C9" s="70">
        <v>2</v>
      </c>
      <c r="D9" s="44">
        <v>0</v>
      </c>
      <c r="F9" s="73">
        <v>0.40625</v>
      </c>
      <c r="G9" s="27"/>
      <c r="H9" s="61">
        <v>0.57291666666666596</v>
      </c>
      <c r="I9" s="61">
        <v>0.58333333333333404</v>
      </c>
      <c r="J9" s="61">
        <v>0.593750000000002</v>
      </c>
      <c r="K9" s="61">
        <v>0.60416666666666896</v>
      </c>
      <c r="L9" s="61">
        <v>0.61458333333333603</v>
      </c>
      <c r="M9" s="61">
        <v>0.625000000000002</v>
      </c>
      <c r="N9" s="61">
        <v>0.63541666666666896</v>
      </c>
      <c r="O9" s="61">
        <v>0.64583333333334203</v>
      </c>
      <c r="P9" s="27"/>
      <c r="Q9" s="61">
        <v>0.65625</v>
      </c>
      <c r="R9" s="61">
        <v>0.66666666666666596</v>
      </c>
      <c r="S9" s="61">
        <v>0.67708333333332904</v>
      </c>
      <c r="T9" s="61">
        <v>0.687500000000002</v>
      </c>
      <c r="U9" s="61">
        <v>0.69791666666666896</v>
      </c>
      <c r="V9" s="61">
        <v>0.70833333333332904</v>
      </c>
      <c r="W9" s="27"/>
      <c r="X9" s="61">
        <v>0.71875</v>
      </c>
      <c r="Y9" s="61">
        <v>0.72916666666666596</v>
      </c>
      <c r="Z9" s="61">
        <v>0.73958333333332904</v>
      </c>
      <c r="AA9" s="61">
        <v>0.750000000000002</v>
      </c>
      <c r="AB9" s="61">
        <v>0.76041666666666896</v>
      </c>
      <c r="AC9" s="61">
        <v>0.77083333333332904</v>
      </c>
      <c r="AD9" s="61">
        <v>0.781250000000002</v>
      </c>
      <c r="AE9" s="61">
        <v>0.79166666666666197</v>
      </c>
      <c r="AF9" s="61">
        <v>0.80208333333333504</v>
      </c>
      <c r="AG9" s="61">
        <v>0.812500000000002</v>
      </c>
      <c r="AH9" s="61">
        <v>0.82291666666666796</v>
      </c>
      <c r="AI9" s="61">
        <v>0.83333333333333504</v>
      </c>
      <c r="AJ9" s="27"/>
      <c r="AK9" s="61">
        <v>0.84375</v>
      </c>
      <c r="AL9" s="61">
        <v>0.85416666666666596</v>
      </c>
      <c r="AM9" s="61">
        <v>0.86458333333332904</v>
      </c>
      <c r="AN9" s="61">
        <v>0.875000000000002</v>
      </c>
      <c r="AO9" s="61">
        <v>0.88541666666666896</v>
      </c>
      <c r="AP9" s="61">
        <v>0.89583333333332904</v>
      </c>
      <c r="AQ9" s="61">
        <v>0.906250000000002</v>
      </c>
    </row>
    <row r="10" spans="1:43" ht="15" x14ac:dyDescent="0.25">
      <c r="A10" s="69">
        <v>2.25</v>
      </c>
      <c r="B10" s="47">
        <v>0</v>
      </c>
      <c r="C10" s="69">
        <v>2.25</v>
      </c>
      <c r="D10" s="44">
        <v>0</v>
      </c>
      <c r="F10" s="73">
        <v>0.41666666666666702</v>
      </c>
      <c r="G10" s="27"/>
      <c r="H10" s="61">
        <v>0.58333333333333304</v>
      </c>
      <c r="I10" s="61">
        <v>0.593750000000001</v>
      </c>
      <c r="J10" s="61">
        <v>0.60416666666666896</v>
      </c>
      <c r="K10" s="61">
        <v>0.61458333333333603</v>
      </c>
      <c r="L10" s="61">
        <v>0.625000000000004</v>
      </c>
      <c r="M10" s="61">
        <v>0.63541666666666896</v>
      </c>
      <c r="N10" s="61">
        <v>0.64583333333333603</v>
      </c>
      <c r="O10" s="61">
        <v>0.65625000000001099</v>
      </c>
      <c r="P10" s="27"/>
      <c r="Q10" s="61">
        <v>0.66666666666666596</v>
      </c>
      <c r="R10" s="61">
        <v>0.67708333333333304</v>
      </c>
      <c r="S10" s="61">
        <v>0.687499999999996</v>
      </c>
      <c r="T10" s="61">
        <v>0.69791666666666896</v>
      </c>
      <c r="U10" s="61">
        <v>0.70833333333333603</v>
      </c>
      <c r="V10" s="61">
        <v>0.718749999999996</v>
      </c>
      <c r="W10" s="27"/>
      <c r="X10" s="61">
        <v>0.72916666666666596</v>
      </c>
      <c r="Y10" s="61">
        <v>0.73958333333333304</v>
      </c>
      <c r="Z10" s="61">
        <v>0.749999999999996</v>
      </c>
      <c r="AA10" s="61">
        <v>0.76041666666666896</v>
      </c>
      <c r="AB10" s="61">
        <v>0.77083333333333603</v>
      </c>
      <c r="AC10" s="61">
        <v>0.781249999999996</v>
      </c>
      <c r="AD10" s="61">
        <v>0.79166666666666896</v>
      </c>
      <c r="AE10" s="61">
        <v>0.80208333333332804</v>
      </c>
      <c r="AF10" s="61">
        <v>0.812500000000003</v>
      </c>
      <c r="AG10" s="61">
        <v>0.82291666666666896</v>
      </c>
      <c r="AH10" s="61">
        <v>0.83333333333333504</v>
      </c>
      <c r="AI10" s="61">
        <v>0.843750000000003</v>
      </c>
      <c r="AJ10" s="27"/>
      <c r="AK10" s="61">
        <v>0.85416666666666596</v>
      </c>
      <c r="AL10" s="61">
        <v>0.86458333333333304</v>
      </c>
      <c r="AM10" s="61">
        <v>0.874999999999996</v>
      </c>
      <c r="AN10" s="61">
        <v>0.88541666666666896</v>
      </c>
      <c r="AO10" s="61">
        <v>0.89583333333333603</v>
      </c>
      <c r="AP10" s="61">
        <v>0.906249999999996</v>
      </c>
      <c r="AQ10" s="61">
        <v>0.91666666666666896</v>
      </c>
    </row>
    <row r="11" spans="1:43" ht="15" x14ac:dyDescent="0.25">
      <c r="A11" s="70">
        <v>2.5</v>
      </c>
      <c r="B11" s="47">
        <v>0</v>
      </c>
      <c r="C11" s="70">
        <v>2.5</v>
      </c>
      <c r="D11" s="44">
        <v>0</v>
      </c>
      <c r="F11" s="73">
        <v>0.42708333333333298</v>
      </c>
      <c r="G11" s="27"/>
      <c r="H11" s="61">
        <v>0.59375</v>
      </c>
      <c r="I11" s="61">
        <v>0.60416666666666696</v>
      </c>
      <c r="J11" s="61">
        <v>0.61458333333333603</v>
      </c>
      <c r="K11" s="61">
        <v>0.625000000000003</v>
      </c>
      <c r="L11" s="61">
        <v>0.63541666666667096</v>
      </c>
      <c r="M11" s="61">
        <v>0.64583333333333603</v>
      </c>
      <c r="N11" s="61">
        <v>0.656250000000003</v>
      </c>
      <c r="O11" s="61">
        <v>0.66666666666667895</v>
      </c>
      <c r="P11" s="27"/>
      <c r="Q11" s="61">
        <v>0.67708333333333304</v>
      </c>
      <c r="R11" s="61">
        <v>0.6875</v>
      </c>
      <c r="S11" s="61">
        <v>0.69791666666666197</v>
      </c>
      <c r="T11" s="61">
        <v>0.70833333333333603</v>
      </c>
      <c r="U11" s="61">
        <v>0.718750000000003</v>
      </c>
      <c r="V11" s="61">
        <v>0.72916666666666197</v>
      </c>
      <c r="W11" s="27"/>
      <c r="X11" s="61">
        <v>0.73958333333333304</v>
      </c>
      <c r="Y11" s="61">
        <v>0.75</v>
      </c>
      <c r="Z11" s="61">
        <v>0.76041666666666197</v>
      </c>
      <c r="AA11" s="61">
        <v>0.77083333333333603</v>
      </c>
      <c r="AB11" s="61">
        <v>0.781250000000003</v>
      </c>
      <c r="AC11" s="61">
        <v>0.79166666666666197</v>
      </c>
      <c r="AD11" s="61">
        <v>0.80208333333333603</v>
      </c>
      <c r="AE11" s="61">
        <v>0.812499999999994</v>
      </c>
      <c r="AF11" s="61">
        <v>0.82291666666666996</v>
      </c>
      <c r="AG11" s="61">
        <v>0.83333333333333603</v>
      </c>
      <c r="AH11" s="61">
        <v>0.843750000000002</v>
      </c>
      <c r="AI11" s="61">
        <v>0.85416666666666996</v>
      </c>
      <c r="AJ11" s="27"/>
      <c r="AK11" s="61">
        <v>0.86458333333333304</v>
      </c>
      <c r="AL11" s="61">
        <v>0.875</v>
      </c>
      <c r="AM11" s="61">
        <v>0.88541666666666197</v>
      </c>
      <c r="AN11" s="61">
        <v>0.89583333333333603</v>
      </c>
      <c r="AO11" s="61">
        <v>0.906250000000003</v>
      </c>
      <c r="AP11" s="61">
        <v>0.91666666666666197</v>
      </c>
      <c r="AQ11" s="61">
        <v>0.92708333333333603</v>
      </c>
    </row>
    <row r="12" spans="1:43" ht="15" x14ac:dyDescent="0.25">
      <c r="A12" s="69">
        <v>2.75</v>
      </c>
      <c r="B12" s="47">
        <v>0</v>
      </c>
      <c r="C12" s="69">
        <v>2.75</v>
      </c>
      <c r="D12" s="44">
        <v>0</v>
      </c>
      <c r="F12" s="73">
        <v>0.4375</v>
      </c>
      <c r="G12" s="27"/>
      <c r="H12" s="61">
        <v>0.60416666666666596</v>
      </c>
      <c r="I12" s="61">
        <v>0.61458333333333404</v>
      </c>
      <c r="J12" s="61">
        <v>0.625000000000003</v>
      </c>
      <c r="K12" s="61">
        <v>0.63541666666666996</v>
      </c>
      <c r="L12" s="61">
        <v>0.64583333333333803</v>
      </c>
      <c r="M12" s="61">
        <v>0.656250000000003</v>
      </c>
      <c r="N12" s="60">
        <v>0.66666666666666996</v>
      </c>
      <c r="O12" s="61">
        <v>0.67708333333334703</v>
      </c>
      <c r="P12" s="27"/>
      <c r="Q12" s="61">
        <v>0.687499999999999</v>
      </c>
      <c r="R12" s="61">
        <v>0.69791666666666596</v>
      </c>
      <c r="S12" s="61">
        <v>0.70833333333332804</v>
      </c>
      <c r="T12" s="61">
        <v>0.718750000000003</v>
      </c>
      <c r="U12" s="61">
        <v>0.72916666666666996</v>
      </c>
      <c r="V12" s="61">
        <v>0.73958333333332804</v>
      </c>
      <c r="W12" s="27"/>
      <c r="X12" s="61">
        <v>0.749999999999999</v>
      </c>
      <c r="Y12" s="61">
        <v>0.76041666666666596</v>
      </c>
      <c r="Z12" s="61">
        <v>0.77083333333332804</v>
      </c>
      <c r="AA12" s="61">
        <v>0.781250000000003</v>
      </c>
      <c r="AB12" s="61">
        <v>0.79166666666666996</v>
      </c>
      <c r="AC12" s="61">
        <v>0.80208333333332804</v>
      </c>
      <c r="AD12" s="61">
        <v>0.812500000000003</v>
      </c>
      <c r="AE12" s="61">
        <v>0.82291666666665997</v>
      </c>
      <c r="AF12" s="61">
        <v>0.83333333333333703</v>
      </c>
      <c r="AG12" s="61">
        <v>0.843750000000003</v>
      </c>
      <c r="AH12" s="61">
        <v>0.85416666666666896</v>
      </c>
      <c r="AI12" s="61">
        <v>0.86458333333333703</v>
      </c>
      <c r="AJ12" s="27"/>
      <c r="AK12" s="61">
        <v>0.874999999999999</v>
      </c>
      <c r="AL12" s="61">
        <v>0.88541666666666596</v>
      </c>
      <c r="AM12" s="61">
        <v>0.89583333333332804</v>
      </c>
      <c r="AN12" s="61">
        <v>0.906250000000003</v>
      </c>
      <c r="AO12" s="61">
        <v>0.91666666666666996</v>
      </c>
      <c r="AP12" s="61">
        <v>0.92708333333332804</v>
      </c>
      <c r="AQ12" s="61">
        <v>0.937500000000003</v>
      </c>
    </row>
    <row r="13" spans="1:43" ht="15" x14ac:dyDescent="0.25">
      <c r="A13" s="70">
        <v>3</v>
      </c>
      <c r="B13" s="47">
        <v>0</v>
      </c>
      <c r="C13" s="70">
        <v>3</v>
      </c>
      <c r="D13" s="44">
        <v>0</v>
      </c>
      <c r="F13" s="73">
        <v>0.44791666666666702</v>
      </c>
      <c r="G13" s="27"/>
      <c r="H13" s="61">
        <v>0.61458333333333304</v>
      </c>
      <c r="I13" s="61">
        <v>0.625000000000001</v>
      </c>
      <c r="J13" s="61">
        <v>0.63541666666666996</v>
      </c>
      <c r="K13" s="61">
        <v>0.64583333333333703</v>
      </c>
      <c r="L13" s="61">
        <v>0.656250000000005</v>
      </c>
      <c r="M13" s="61">
        <v>0.66666666666666996</v>
      </c>
      <c r="N13" s="61">
        <v>0.67708333333333703</v>
      </c>
      <c r="O13" s="61">
        <v>0.68750000000001499</v>
      </c>
      <c r="P13" s="27"/>
      <c r="Q13" s="61">
        <v>0.69791666666666596</v>
      </c>
      <c r="R13" s="61">
        <v>0.70833333333333304</v>
      </c>
      <c r="S13" s="61">
        <v>0.718749999999994</v>
      </c>
      <c r="T13" s="61">
        <v>0.72916666666666996</v>
      </c>
      <c r="U13" s="61">
        <v>0.73958333333333703</v>
      </c>
      <c r="V13" s="61">
        <v>0.749999999999994</v>
      </c>
      <c r="W13" s="27"/>
      <c r="X13" s="61">
        <v>0.76041666666666596</v>
      </c>
      <c r="Y13" s="61">
        <v>0.77083333333333304</v>
      </c>
      <c r="Z13" s="61">
        <v>0.781249999999994</v>
      </c>
      <c r="AA13" s="61">
        <v>0.79166666666666996</v>
      </c>
      <c r="AB13" s="61">
        <v>0.80208333333333703</v>
      </c>
      <c r="AC13" s="61">
        <v>0.812499999999994</v>
      </c>
      <c r="AD13" s="61">
        <v>0.82291666666666996</v>
      </c>
      <c r="AE13" s="61">
        <v>0.83333333333332604</v>
      </c>
      <c r="AF13" s="61">
        <v>0.843750000000004</v>
      </c>
      <c r="AG13" s="61">
        <v>0.85416666666666996</v>
      </c>
      <c r="AH13" s="61">
        <v>0.86458333333333603</v>
      </c>
      <c r="AI13" s="61">
        <v>0.875000000000004</v>
      </c>
      <c r="AJ13" s="27"/>
      <c r="AK13" s="61">
        <v>0.88541666666666596</v>
      </c>
      <c r="AL13" s="61">
        <v>0.89583333333333304</v>
      </c>
      <c r="AM13" s="61">
        <v>0.906249999999994</v>
      </c>
      <c r="AN13" s="61">
        <v>0.91666666666666996</v>
      </c>
      <c r="AO13" s="61">
        <v>0.92708333333333703</v>
      </c>
      <c r="AP13" s="61">
        <v>0.937499999999994</v>
      </c>
      <c r="AQ13" s="61">
        <v>0.94791666666666996</v>
      </c>
    </row>
    <row r="14" spans="1:43" ht="15" x14ac:dyDescent="0.25">
      <c r="A14" s="69">
        <v>3.25</v>
      </c>
      <c r="B14" s="47">
        <v>0</v>
      </c>
      <c r="C14" s="69">
        <v>3.25</v>
      </c>
      <c r="D14" s="44">
        <v>0</v>
      </c>
      <c r="F14" s="73">
        <v>0.45833333333333298</v>
      </c>
      <c r="G14" s="27"/>
      <c r="H14" s="61">
        <v>0.625</v>
      </c>
      <c r="I14" s="61">
        <v>0.63541666666666796</v>
      </c>
      <c r="J14" s="61">
        <v>0.64583333333333703</v>
      </c>
      <c r="K14" s="61">
        <v>0.656250000000004</v>
      </c>
      <c r="L14" s="61">
        <v>0.66666666666667196</v>
      </c>
      <c r="M14" s="61">
        <v>0.67708333333333703</v>
      </c>
      <c r="N14" s="61">
        <v>0.687500000000004</v>
      </c>
      <c r="O14" s="61">
        <v>0.69791666666668295</v>
      </c>
      <c r="P14" s="27"/>
      <c r="Q14" s="61">
        <v>0.70833333333333304</v>
      </c>
      <c r="R14" s="61">
        <v>0.71875</v>
      </c>
      <c r="S14" s="61">
        <v>0.72916666666665997</v>
      </c>
      <c r="T14" s="61">
        <v>0.73958333333333703</v>
      </c>
      <c r="U14" s="61">
        <v>0.750000000000004</v>
      </c>
      <c r="V14" s="61">
        <v>0.76041666666665997</v>
      </c>
      <c r="W14" s="27"/>
      <c r="X14" s="61">
        <v>0.77083333333333304</v>
      </c>
      <c r="Y14" s="61">
        <v>0.78125</v>
      </c>
      <c r="Z14" s="61">
        <v>0.79166666666665997</v>
      </c>
      <c r="AA14" s="61">
        <v>0.80208333333333703</v>
      </c>
      <c r="AB14" s="61">
        <v>0.812500000000004</v>
      </c>
      <c r="AC14" s="61">
        <v>0.82291666666665997</v>
      </c>
      <c r="AD14" s="61">
        <v>0.83333333333333703</v>
      </c>
      <c r="AE14" s="61">
        <v>0.84374999999999201</v>
      </c>
      <c r="AF14" s="61">
        <v>0.85416666666667096</v>
      </c>
      <c r="AG14" s="61">
        <v>0.86458333333333703</v>
      </c>
      <c r="AH14" s="61">
        <v>0.875000000000003</v>
      </c>
      <c r="AI14" s="61">
        <v>0.88541666666667096</v>
      </c>
      <c r="AJ14" s="27"/>
      <c r="AK14" s="62">
        <v>0.89583333333333304</v>
      </c>
      <c r="AL14" s="62">
        <v>0.90625</v>
      </c>
      <c r="AM14" s="62">
        <v>0.91666666666665997</v>
      </c>
      <c r="AN14" s="62">
        <v>0.92708333333333703</v>
      </c>
      <c r="AO14" s="62">
        <v>0.937500000000004</v>
      </c>
      <c r="AP14" s="62">
        <v>0.94791666666665997</v>
      </c>
      <c r="AQ14" s="61">
        <v>0.95833333333333703</v>
      </c>
    </row>
    <row r="15" spans="1:43" ht="15" x14ac:dyDescent="0.25">
      <c r="A15" s="70">
        <v>3.5</v>
      </c>
      <c r="B15" s="47">
        <v>0</v>
      </c>
      <c r="C15" s="70">
        <v>3.5</v>
      </c>
      <c r="D15" s="44">
        <v>0</v>
      </c>
      <c r="F15" s="73">
        <v>0.46875</v>
      </c>
      <c r="G15" s="27"/>
      <c r="H15" s="61">
        <v>0.63541666666666596</v>
      </c>
      <c r="I15" s="61">
        <v>0.64583333333333504</v>
      </c>
      <c r="J15" s="61">
        <v>0.656250000000004</v>
      </c>
      <c r="K15" s="61">
        <v>0.66666666666667096</v>
      </c>
      <c r="L15" s="61">
        <v>0.67708333333333903</v>
      </c>
      <c r="M15" s="61">
        <v>0.687500000000004</v>
      </c>
      <c r="N15" s="61">
        <v>0.69791666666667096</v>
      </c>
      <c r="O15" s="61">
        <v>0.70833333333335102</v>
      </c>
      <c r="P15" s="27"/>
      <c r="Q15" s="61">
        <v>0.718749999999999</v>
      </c>
      <c r="R15" s="61">
        <v>0.72916666666666596</v>
      </c>
      <c r="S15" s="61">
        <v>0.73958333333332604</v>
      </c>
      <c r="T15" s="61">
        <v>0.750000000000004</v>
      </c>
      <c r="U15" s="61">
        <v>0.76041666666667096</v>
      </c>
      <c r="V15" s="61">
        <v>0.77083333333332604</v>
      </c>
      <c r="W15" s="27"/>
      <c r="X15" s="61">
        <v>0.781249999999999</v>
      </c>
      <c r="Y15" s="61">
        <v>0.79166666666666596</v>
      </c>
      <c r="Z15" s="61">
        <v>0.80208333333332604</v>
      </c>
      <c r="AA15" s="61">
        <v>0.812500000000004</v>
      </c>
      <c r="AB15" s="61">
        <v>0.82291666666667096</v>
      </c>
      <c r="AC15" s="61">
        <v>0.83333333333332604</v>
      </c>
      <c r="AD15" s="61">
        <v>0.843750000000004</v>
      </c>
      <c r="AE15" s="61">
        <v>0.85416666666665797</v>
      </c>
      <c r="AF15" s="61">
        <v>0.86458333333333803</v>
      </c>
      <c r="AG15" s="61">
        <v>0.875000000000004</v>
      </c>
      <c r="AH15" s="61">
        <v>0.88541666666666996</v>
      </c>
      <c r="AI15" s="61">
        <v>0.89583333333333803</v>
      </c>
      <c r="AJ15" s="27"/>
      <c r="AK15" s="62">
        <v>0.90625</v>
      </c>
      <c r="AL15" s="62">
        <v>0.91666666666666696</v>
      </c>
      <c r="AM15" s="62">
        <v>0.92708333333332604</v>
      </c>
      <c r="AN15" s="62">
        <v>0.937500000000004</v>
      </c>
      <c r="AO15" s="62">
        <v>0.94791666666667096</v>
      </c>
      <c r="AP15" s="61">
        <v>0.95833333333332604</v>
      </c>
      <c r="AQ15" s="27"/>
    </row>
    <row r="16" spans="1:43" ht="15" x14ac:dyDescent="0.25">
      <c r="A16" s="69">
        <v>3.75</v>
      </c>
      <c r="B16" s="47">
        <v>0</v>
      </c>
      <c r="C16" s="69">
        <v>3.75</v>
      </c>
      <c r="D16" s="44">
        <v>0</v>
      </c>
      <c r="F16" s="73">
        <v>0.47916666666666702</v>
      </c>
      <c r="G16" s="27"/>
      <c r="H16" s="61">
        <v>0.64583333333333304</v>
      </c>
      <c r="I16" s="61">
        <v>0.656250000000001</v>
      </c>
      <c r="J16" s="61">
        <v>0.66666666666666996</v>
      </c>
      <c r="K16" s="61">
        <v>0.67708333333333703</v>
      </c>
      <c r="L16" s="61">
        <v>0.687500000000006</v>
      </c>
      <c r="M16" s="61">
        <v>0.69791666666666996</v>
      </c>
      <c r="N16" s="61">
        <v>0.70833333333333703</v>
      </c>
      <c r="O16" s="61">
        <v>0.71875000000001898</v>
      </c>
      <c r="P16" s="27"/>
      <c r="Q16" s="61">
        <v>0.72916666666666596</v>
      </c>
      <c r="R16" s="61">
        <v>0.73958333333333304</v>
      </c>
      <c r="S16" s="61">
        <v>0.74999999999999201</v>
      </c>
      <c r="T16" s="61">
        <v>0.76041666666666996</v>
      </c>
      <c r="U16" s="61">
        <v>0.77083333333333703</v>
      </c>
      <c r="V16" s="61">
        <v>0.78124999999999201</v>
      </c>
      <c r="W16" s="27"/>
      <c r="X16" s="61">
        <v>0.79166666666666596</v>
      </c>
      <c r="Y16" s="61">
        <v>0.80208333333333304</v>
      </c>
      <c r="Z16" s="61">
        <v>0.81249999999999201</v>
      </c>
      <c r="AA16" s="61">
        <v>0.82291666666666996</v>
      </c>
      <c r="AB16" s="61">
        <v>0.83333333333333703</v>
      </c>
      <c r="AC16" s="61">
        <v>0.84374999999999201</v>
      </c>
      <c r="AD16" s="61">
        <v>0.85416666666666996</v>
      </c>
      <c r="AE16" s="61">
        <v>0.86458333333332305</v>
      </c>
      <c r="AF16" s="61">
        <v>0.875000000000005</v>
      </c>
      <c r="AG16" s="61">
        <v>0.88541666666666996</v>
      </c>
      <c r="AH16" s="61">
        <v>0.89583333333333603</v>
      </c>
      <c r="AI16" s="61">
        <v>0.906250000000005</v>
      </c>
      <c r="AJ16" s="27"/>
      <c r="AK16" s="62">
        <v>0.91666666666666696</v>
      </c>
      <c r="AL16" s="62">
        <v>0.92708333333333404</v>
      </c>
      <c r="AM16" s="62">
        <v>0.93749999999999201</v>
      </c>
      <c r="AN16" s="62">
        <v>0.94791666666667096</v>
      </c>
      <c r="AO16" s="61">
        <v>0.95833333333333803</v>
      </c>
      <c r="AP16" s="63"/>
      <c r="AQ16" s="27"/>
    </row>
    <row r="17" spans="1:43" ht="15" x14ac:dyDescent="0.25">
      <c r="A17" s="70">
        <v>4</v>
      </c>
      <c r="B17" s="47">
        <v>1</v>
      </c>
      <c r="C17" s="70">
        <v>4</v>
      </c>
      <c r="D17" s="44">
        <v>0</v>
      </c>
      <c r="F17" s="73">
        <v>0.48958333333333298</v>
      </c>
      <c r="G17" s="27"/>
      <c r="H17" s="61">
        <v>0.656249999999999</v>
      </c>
      <c r="I17" s="61">
        <v>0.66666666666666796</v>
      </c>
      <c r="J17" s="61">
        <v>0.67708333333333703</v>
      </c>
      <c r="K17" s="61">
        <v>0.687500000000004</v>
      </c>
      <c r="L17" s="61">
        <v>0.69791666666667296</v>
      </c>
      <c r="M17" s="61">
        <v>0.70833333333333703</v>
      </c>
      <c r="N17" s="61">
        <v>0.718750000000004</v>
      </c>
      <c r="O17" s="61">
        <v>0.72916666666668695</v>
      </c>
      <c r="P17" s="27"/>
      <c r="Q17" s="61">
        <v>0.73958333333333204</v>
      </c>
      <c r="R17" s="61">
        <v>0.749999999999999</v>
      </c>
      <c r="S17" s="61">
        <v>0.76041666666665797</v>
      </c>
      <c r="T17" s="61">
        <v>0.77083333333333703</v>
      </c>
      <c r="U17" s="61">
        <v>0.781250000000004</v>
      </c>
      <c r="V17" s="61">
        <v>0.79166666666665797</v>
      </c>
      <c r="W17" s="27"/>
      <c r="X17" s="61">
        <v>0.80208333333333204</v>
      </c>
      <c r="Y17" s="61">
        <v>0.812499999999999</v>
      </c>
      <c r="Z17" s="61">
        <v>0.82291666666665797</v>
      </c>
      <c r="AA17" s="61">
        <v>0.83333333333333703</v>
      </c>
      <c r="AB17" s="61">
        <v>0.843750000000004</v>
      </c>
      <c r="AC17" s="61">
        <v>0.85416666666665797</v>
      </c>
      <c r="AD17" s="61">
        <v>0.86458333333333703</v>
      </c>
      <c r="AE17" s="61">
        <v>0.87499999999998901</v>
      </c>
      <c r="AF17" s="61">
        <v>0.88541666666667196</v>
      </c>
      <c r="AG17" s="61">
        <v>0.89583333333333703</v>
      </c>
      <c r="AH17" s="61">
        <v>0.906250000000003</v>
      </c>
      <c r="AI17" s="61">
        <v>0.91666666666667196</v>
      </c>
      <c r="AJ17" s="27"/>
      <c r="AK17" s="62">
        <v>0.92708333333333404</v>
      </c>
      <c r="AL17" s="62">
        <v>0.937500000000001</v>
      </c>
      <c r="AM17" s="62">
        <v>0.94791666666665797</v>
      </c>
      <c r="AN17" s="61">
        <v>0.95833333333333803</v>
      </c>
      <c r="AO17" s="27"/>
      <c r="AP17" s="27"/>
      <c r="AQ17" s="27"/>
    </row>
    <row r="18" spans="1:43" ht="15" x14ac:dyDescent="0.25">
      <c r="A18" s="69">
        <v>4.25</v>
      </c>
      <c r="B18" s="47">
        <v>1</v>
      </c>
      <c r="C18" s="69">
        <v>4.25</v>
      </c>
      <c r="D18" s="44">
        <v>0</v>
      </c>
      <c r="F18" s="73">
        <v>0.5</v>
      </c>
      <c r="G18" s="27"/>
      <c r="H18" s="61">
        <v>0.66666666666666596</v>
      </c>
      <c r="I18" s="61">
        <v>0.67708333333333504</v>
      </c>
      <c r="J18" s="61">
        <v>0.687500000000004</v>
      </c>
      <c r="K18" s="61">
        <v>0.69791666666667096</v>
      </c>
      <c r="L18" s="61">
        <v>0.70833333333334003</v>
      </c>
      <c r="M18" s="61">
        <v>0.718750000000004</v>
      </c>
      <c r="N18" s="61">
        <v>0.72916666666667096</v>
      </c>
      <c r="O18" s="61">
        <v>0.73958333333335502</v>
      </c>
      <c r="P18" s="27"/>
      <c r="Q18" s="61">
        <v>0.749999999999999</v>
      </c>
      <c r="R18" s="61">
        <v>0.76041666666666596</v>
      </c>
      <c r="S18" s="61">
        <v>0.77083333333332404</v>
      </c>
      <c r="T18" s="61">
        <v>0.781250000000004</v>
      </c>
      <c r="U18" s="61">
        <v>0.79166666666667096</v>
      </c>
      <c r="V18" s="61">
        <v>0.80208333333332404</v>
      </c>
      <c r="W18" s="27"/>
      <c r="X18" s="61">
        <v>0.812499999999999</v>
      </c>
      <c r="Y18" s="61">
        <v>0.82291666666666596</v>
      </c>
      <c r="Z18" s="61">
        <v>0.83333333333332404</v>
      </c>
      <c r="AA18" s="61">
        <v>0.843750000000004</v>
      </c>
      <c r="AB18" s="61">
        <v>0.85416666666667096</v>
      </c>
      <c r="AC18" s="61">
        <v>0.86458333333332404</v>
      </c>
      <c r="AD18" s="61">
        <v>0.875000000000004</v>
      </c>
      <c r="AE18" s="61">
        <v>0.88541666666665497</v>
      </c>
      <c r="AF18" s="61">
        <v>0.89583333333333903</v>
      </c>
      <c r="AG18" s="61">
        <v>0.906250000000004</v>
      </c>
      <c r="AH18" s="61">
        <v>0.91666666666666996</v>
      </c>
      <c r="AI18" s="61">
        <v>0.92708333333333903</v>
      </c>
      <c r="AJ18" s="27"/>
      <c r="AK18" s="62">
        <v>0.937500000000001</v>
      </c>
      <c r="AL18" s="62">
        <v>0.94791666666666796</v>
      </c>
      <c r="AM18" s="61">
        <v>0.95833333333332404</v>
      </c>
      <c r="AN18" s="27"/>
      <c r="AO18" s="27"/>
      <c r="AP18" s="27"/>
      <c r="AQ18" s="27"/>
    </row>
    <row r="19" spans="1:43" ht="15" x14ac:dyDescent="0.25">
      <c r="A19" s="70">
        <v>4.5</v>
      </c>
      <c r="B19" s="47">
        <v>1</v>
      </c>
      <c r="C19" s="70">
        <v>4.5</v>
      </c>
      <c r="D19" s="44">
        <v>0</v>
      </c>
      <c r="F19" s="73">
        <v>0.51041666666666696</v>
      </c>
      <c r="G19" s="27"/>
      <c r="H19" s="61">
        <v>0.67708333333333304</v>
      </c>
      <c r="I19" s="61">
        <v>0.687500000000002</v>
      </c>
      <c r="J19" s="61">
        <v>0.69791666666667096</v>
      </c>
      <c r="K19" s="61">
        <v>0.70833333333333803</v>
      </c>
      <c r="L19" s="61">
        <v>0.71875000000000699</v>
      </c>
      <c r="M19" s="61">
        <v>0.72916666666667096</v>
      </c>
      <c r="N19" s="61">
        <v>0.73958333333333803</v>
      </c>
      <c r="O19" s="61">
        <v>0.75000000000002298</v>
      </c>
      <c r="P19" s="27"/>
      <c r="Q19" s="61">
        <v>0.76041666666666596</v>
      </c>
      <c r="R19" s="61">
        <v>0.77083333333333304</v>
      </c>
      <c r="S19" s="61">
        <v>0.78124999999999001</v>
      </c>
      <c r="T19" s="61">
        <v>0.79166666666667096</v>
      </c>
      <c r="U19" s="61">
        <v>0.80208333333333803</v>
      </c>
      <c r="V19" s="61">
        <v>0.81249999999999001</v>
      </c>
      <c r="W19" s="27"/>
      <c r="X19" s="61">
        <v>0.82291666666666596</v>
      </c>
      <c r="Y19" s="61">
        <v>0.83333333333333304</v>
      </c>
      <c r="Z19" s="61">
        <v>0.84374999999999001</v>
      </c>
      <c r="AA19" s="61">
        <v>0.85416666666667096</v>
      </c>
      <c r="AB19" s="61">
        <v>0.86458333333333803</v>
      </c>
      <c r="AC19" s="61">
        <v>0.87499999999999001</v>
      </c>
      <c r="AD19" s="61">
        <v>0.88541666666667096</v>
      </c>
      <c r="AE19" s="61">
        <v>0.89583333333332105</v>
      </c>
      <c r="AF19" s="61">
        <v>0.906250000000006</v>
      </c>
      <c r="AG19" s="61">
        <v>0.91666666666667096</v>
      </c>
      <c r="AH19" s="61">
        <v>0.92708333333333703</v>
      </c>
      <c r="AI19" s="61">
        <v>0.937500000000006</v>
      </c>
      <c r="AJ19" s="27"/>
      <c r="AK19" s="62">
        <v>0.94791666666666796</v>
      </c>
      <c r="AL19" s="61">
        <v>0.95833333333333504</v>
      </c>
      <c r="AM19" s="27"/>
      <c r="AN19" s="27"/>
      <c r="AO19" s="27"/>
      <c r="AP19" s="27"/>
      <c r="AQ19" s="27"/>
    </row>
    <row r="20" spans="1:43" ht="15" x14ac:dyDescent="0.25">
      <c r="A20" s="69">
        <v>4.75</v>
      </c>
      <c r="B20" s="47">
        <v>1</v>
      </c>
      <c r="C20" s="69">
        <v>4.75</v>
      </c>
      <c r="D20" s="44">
        <v>0</v>
      </c>
      <c r="F20" s="73">
        <v>0.52083333333333304</v>
      </c>
      <c r="G20" s="27"/>
      <c r="H20" s="61">
        <v>0.687499999999999</v>
      </c>
      <c r="I20" s="61">
        <v>0.69791666666666796</v>
      </c>
      <c r="J20" s="61">
        <v>0.70833333333333803</v>
      </c>
      <c r="K20" s="61">
        <v>0.718750000000005</v>
      </c>
      <c r="L20" s="61">
        <v>0.72916666666667396</v>
      </c>
      <c r="M20" s="61">
        <v>0.73958333333333803</v>
      </c>
      <c r="N20" s="61">
        <v>0.750000000000005</v>
      </c>
      <c r="O20" s="61">
        <v>0.76041666666669105</v>
      </c>
      <c r="P20" s="27"/>
      <c r="Q20" s="61">
        <v>0.77083333333333204</v>
      </c>
      <c r="R20" s="61">
        <v>0.781249999999999</v>
      </c>
      <c r="S20" s="61">
        <v>0.79166666666665597</v>
      </c>
      <c r="T20" s="61">
        <v>0.80208333333333803</v>
      </c>
      <c r="U20" s="61">
        <v>0.812500000000005</v>
      </c>
      <c r="V20" s="61">
        <v>0.82291666666665597</v>
      </c>
      <c r="W20" s="27"/>
      <c r="X20" s="61">
        <v>0.83333333333333204</v>
      </c>
      <c r="Y20" s="61">
        <v>0.843749999999999</v>
      </c>
      <c r="Z20" s="61">
        <v>0.85416666666665597</v>
      </c>
      <c r="AA20" s="61">
        <v>0.86458333333333803</v>
      </c>
      <c r="AB20" s="61">
        <v>0.875000000000005</v>
      </c>
      <c r="AC20" s="61">
        <v>0.88541666666665597</v>
      </c>
      <c r="AD20" s="61">
        <v>0.89583333333333803</v>
      </c>
      <c r="AE20" s="61">
        <v>0.90624999999998701</v>
      </c>
      <c r="AF20" s="61">
        <v>0.91666666666667296</v>
      </c>
      <c r="AG20" s="61">
        <v>0.92708333333333803</v>
      </c>
      <c r="AH20" s="61">
        <v>0.937500000000004</v>
      </c>
      <c r="AI20" s="61">
        <v>0.94791666666667296</v>
      </c>
      <c r="AJ20" s="27"/>
      <c r="AK20" s="61">
        <v>0.95833333333333504</v>
      </c>
      <c r="AL20" s="27"/>
      <c r="AM20" s="27"/>
      <c r="AN20" s="27"/>
      <c r="AO20" s="27"/>
      <c r="AP20" s="27"/>
      <c r="AQ20" s="27"/>
    </row>
    <row r="21" spans="1:43" ht="15" x14ac:dyDescent="0.25">
      <c r="A21" s="69">
        <v>5</v>
      </c>
      <c r="B21" s="47">
        <v>1</v>
      </c>
      <c r="C21" s="70">
        <v>5</v>
      </c>
      <c r="D21" s="44">
        <v>0</v>
      </c>
      <c r="F21" s="73">
        <v>0.53125</v>
      </c>
      <c r="G21" s="27"/>
      <c r="H21" s="61">
        <v>0.69791666666666596</v>
      </c>
      <c r="I21" s="61">
        <v>0.70833333333333504</v>
      </c>
      <c r="J21" s="61">
        <v>0.718750000000005</v>
      </c>
      <c r="K21" s="61">
        <v>0.72916666666667196</v>
      </c>
      <c r="L21" s="61">
        <v>0.73958333333334103</v>
      </c>
      <c r="M21" s="61">
        <v>0.750000000000005</v>
      </c>
      <c r="N21" s="61">
        <v>0.76041666666667196</v>
      </c>
      <c r="O21" s="61">
        <v>0.77083333333335902</v>
      </c>
      <c r="P21" s="27"/>
      <c r="Q21" s="61">
        <v>0.781249999999999</v>
      </c>
      <c r="R21" s="61">
        <v>0.79166666666666596</v>
      </c>
      <c r="S21" s="61">
        <v>0.80208333333332205</v>
      </c>
      <c r="T21" s="61">
        <v>0.812500000000005</v>
      </c>
      <c r="U21" s="61">
        <v>0.82291666666667196</v>
      </c>
      <c r="V21" s="61">
        <v>0.83333333333332205</v>
      </c>
      <c r="W21" s="27"/>
      <c r="X21" s="62">
        <v>0.843749999999999</v>
      </c>
      <c r="Y21" s="62">
        <v>0.85416666666666596</v>
      </c>
      <c r="Z21" s="62">
        <v>0.86458333333332205</v>
      </c>
      <c r="AA21" s="62">
        <v>0.875000000000005</v>
      </c>
      <c r="AB21" s="62">
        <v>0.88541666666667196</v>
      </c>
      <c r="AC21" s="62">
        <v>0.89583333333332205</v>
      </c>
      <c r="AD21" s="62">
        <v>0.906250000000005</v>
      </c>
      <c r="AE21" s="62">
        <v>0.91666666666665297</v>
      </c>
      <c r="AF21" s="62">
        <v>0.92708333333334003</v>
      </c>
      <c r="AG21" s="62">
        <v>0.937500000000005</v>
      </c>
      <c r="AH21" s="62">
        <v>0.94791666666667096</v>
      </c>
      <c r="AI21" s="61">
        <v>0.95833333333334003</v>
      </c>
      <c r="AJ21" s="27"/>
      <c r="AK21" s="27"/>
      <c r="AL21" s="27"/>
      <c r="AM21" s="27"/>
      <c r="AN21" s="27"/>
      <c r="AO21" s="27"/>
      <c r="AP21" s="27"/>
      <c r="AQ21" s="27"/>
    </row>
    <row r="22" spans="1:43" ht="15" x14ac:dyDescent="0.25">
      <c r="A22" s="70">
        <v>5.25</v>
      </c>
      <c r="B22" s="47">
        <v>1</v>
      </c>
      <c r="C22" s="69">
        <v>5.25</v>
      </c>
      <c r="D22" s="44">
        <v>0</v>
      </c>
      <c r="F22" s="73">
        <v>0.54166666666666696</v>
      </c>
      <c r="G22" s="27"/>
      <c r="H22" s="61">
        <v>0.70833333333333304</v>
      </c>
      <c r="I22" s="61">
        <v>0.718750000000002</v>
      </c>
      <c r="J22" s="61">
        <v>0.72916666666667196</v>
      </c>
      <c r="K22" s="61">
        <v>0.73958333333333903</v>
      </c>
      <c r="L22" s="61">
        <v>0.75000000000000799</v>
      </c>
      <c r="M22" s="61">
        <v>0.76041666666667196</v>
      </c>
      <c r="N22" s="61">
        <v>0.77083333333333903</v>
      </c>
      <c r="O22" s="61">
        <v>0.78125000000002698</v>
      </c>
      <c r="P22" s="27"/>
      <c r="Q22" s="61">
        <v>0.79166666666666596</v>
      </c>
      <c r="R22" s="61">
        <v>0.80208333333333304</v>
      </c>
      <c r="S22" s="61">
        <v>0.81249999999998801</v>
      </c>
      <c r="T22" s="61">
        <v>0.82291666666667196</v>
      </c>
      <c r="U22" s="61">
        <v>0.83333333333333903</v>
      </c>
      <c r="V22" s="61">
        <v>0.84374999999998801</v>
      </c>
      <c r="W22" s="27"/>
      <c r="X22" s="64">
        <v>0.85416666666666596</v>
      </c>
      <c r="Y22" s="64">
        <v>0.86458333333333304</v>
      </c>
      <c r="Z22" s="64">
        <v>0.87499999999998801</v>
      </c>
      <c r="AA22" s="64">
        <v>0.88541666666667196</v>
      </c>
      <c r="AB22" s="64">
        <v>0.89583333333333903</v>
      </c>
      <c r="AC22" s="62">
        <v>0.90624999999998801</v>
      </c>
      <c r="AD22" s="62">
        <v>0.91666666666667196</v>
      </c>
      <c r="AE22" s="62">
        <v>0.92708333333331905</v>
      </c>
      <c r="AF22" s="62">
        <v>0.93750000000000699</v>
      </c>
      <c r="AG22" s="62">
        <v>0.94791666666667196</v>
      </c>
      <c r="AH22" s="61">
        <v>0.95833333333333803</v>
      </c>
      <c r="AI22" s="27"/>
      <c r="AJ22" s="27"/>
      <c r="AK22" s="27"/>
      <c r="AL22" s="27"/>
      <c r="AM22" s="27"/>
      <c r="AN22" s="27"/>
      <c r="AO22" s="27"/>
      <c r="AP22" s="27"/>
      <c r="AQ22" s="27"/>
    </row>
    <row r="23" spans="1:43" ht="15" x14ac:dyDescent="0.25">
      <c r="A23" s="69">
        <v>5.5</v>
      </c>
      <c r="B23" s="47">
        <v>1</v>
      </c>
      <c r="C23" s="70">
        <v>5.5</v>
      </c>
      <c r="D23" s="44">
        <v>0</v>
      </c>
      <c r="F23" s="73">
        <v>0.55208333333333304</v>
      </c>
      <c r="G23" s="27"/>
      <c r="H23" s="61">
        <v>0.718749999999999</v>
      </c>
      <c r="I23" s="61">
        <v>0.72916666666666896</v>
      </c>
      <c r="J23" s="61">
        <v>0.73958333333333903</v>
      </c>
      <c r="K23" s="61">
        <v>0.750000000000006</v>
      </c>
      <c r="L23" s="61">
        <v>0.76041666666667596</v>
      </c>
      <c r="M23" s="61">
        <v>0.77083333333333903</v>
      </c>
      <c r="N23" s="61">
        <v>0.781250000000006</v>
      </c>
      <c r="O23" s="61">
        <v>0.79166666666669605</v>
      </c>
      <c r="P23" s="27"/>
      <c r="Q23" s="61">
        <v>0.80208333333333204</v>
      </c>
      <c r="R23" s="61">
        <v>0.812499999999999</v>
      </c>
      <c r="S23" s="61">
        <v>0.82291666666665497</v>
      </c>
      <c r="T23" s="61">
        <v>0.83333333333333903</v>
      </c>
      <c r="U23" s="61">
        <v>0.843750000000006</v>
      </c>
      <c r="V23" s="61">
        <v>0.85416666666665497</v>
      </c>
      <c r="W23" s="27"/>
      <c r="X23" s="64">
        <v>0.86458333333333304</v>
      </c>
      <c r="Y23" s="64">
        <v>0.875</v>
      </c>
      <c r="Z23" s="64">
        <v>0.88541666666665397</v>
      </c>
      <c r="AA23" s="64">
        <v>0.89583333333333903</v>
      </c>
      <c r="AB23" s="64">
        <v>0.906250000000006</v>
      </c>
      <c r="AC23" s="64">
        <v>0.91666666666665397</v>
      </c>
      <c r="AD23" s="62">
        <v>0.92708333333333903</v>
      </c>
      <c r="AE23" s="62">
        <v>0.93749999999998501</v>
      </c>
      <c r="AF23" s="62">
        <v>0.94791666666667396</v>
      </c>
      <c r="AG23" s="61">
        <v>0.95833333333333903</v>
      </c>
      <c r="AH23" s="27"/>
      <c r="AI23" s="27"/>
      <c r="AJ23" s="27"/>
      <c r="AK23" s="27"/>
      <c r="AL23" s="27"/>
      <c r="AM23" s="27"/>
      <c r="AN23" s="27"/>
      <c r="AO23" s="27"/>
      <c r="AP23" s="27"/>
      <c r="AQ23" s="27"/>
    </row>
    <row r="24" spans="1:43" ht="15" x14ac:dyDescent="0.25">
      <c r="A24" s="70">
        <v>5.75</v>
      </c>
      <c r="B24" s="47">
        <v>1</v>
      </c>
      <c r="C24" s="69">
        <v>5.75</v>
      </c>
      <c r="D24" s="44">
        <v>0</v>
      </c>
      <c r="F24" s="73">
        <v>0.5625</v>
      </c>
      <c r="G24" s="27"/>
      <c r="H24" s="61">
        <v>0.72916666666666596</v>
      </c>
      <c r="I24" s="61">
        <v>0.73958333333333504</v>
      </c>
      <c r="J24" s="61">
        <v>0.750000000000006</v>
      </c>
      <c r="K24" s="61">
        <v>0.76041666666667296</v>
      </c>
      <c r="L24" s="61">
        <v>0.77083333333334303</v>
      </c>
      <c r="M24" s="61">
        <v>0.781250000000006</v>
      </c>
      <c r="N24" s="61">
        <v>0.79166666666667296</v>
      </c>
      <c r="O24" s="61">
        <v>0.80208333333336401</v>
      </c>
      <c r="P24" s="27"/>
      <c r="Q24" s="61">
        <v>0.812499999999999</v>
      </c>
      <c r="R24" s="61">
        <v>0.82291666666666596</v>
      </c>
      <c r="S24" s="61">
        <v>0.83333333333332105</v>
      </c>
      <c r="T24" s="61">
        <v>0.843750000000006</v>
      </c>
      <c r="U24" s="61">
        <v>0.85416666666667296</v>
      </c>
      <c r="V24" s="61">
        <v>0.86458333333332105</v>
      </c>
      <c r="W24" s="27"/>
      <c r="X24" s="64">
        <v>0.875</v>
      </c>
      <c r="Y24" s="64">
        <v>0.88541666666666696</v>
      </c>
      <c r="Z24" s="64">
        <v>0.89583333333332005</v>
      </c>
      <c r="AA24" s="64">
        <v>0.906250000000006</v>
      </c>
      <c r="AB24" s="64">
        <v>0.91666666666667296</v>
      </c>
      <c r="AC24" s="64">
        <v>0.92708333333332005</v>
      </c>
      <c r="AD24" s="64">
        <v>0.937500000000006</v>
      </c>
      <c r="AE24" s="64">
        <v>0.94791666666665098</v>
      </c>
      <c r="AF24" s="61">
        <v>0.95833333333334103</v>
      </c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</row>
    <row r="25" spans="1:43" ht="15" x14ac:dyDescent="0.25">
      <c r="A25" s="69">
        <v>6</v>
      </c>
      <c r="B25" s="47">
        <v>2</v>
      </c>
      <c r="C25" s="70">
        <v>6</v>
      </c>
      <c r="D25" s="44">
        <v>0</v>
      </c>
      <c r="F25" s="73">
        <v>0.57291666666666696</v>
      </c>
      <c r="G25" s="27"/>
      <c r="H25" s="61">
        <v>0.73958333333333204</v>
      </c>
      <c r="I25" s="61">
        <v>0.750000000000002</v>
      </c>
      <c r="J25" s="61">
        <v>0.76041666666667296</v>
      </c>
      <c r="K25" s="61">
        <v>0.77083333333334003</v>
      </c>
      <c r="L25" s="61">
        <v>0.78125000000000999</v>
      </c>
      <c r="M25" s="61">
        <v>0.79166666666667296</v>
      </c>
      <c r="N25" s="61">
        <v>0.80208333333334003</v>
      </c>
      <c r="O25" s="61">
        <v>0.81250000000003197</v>
      </c>
      <c r="P25" s="27"/>
      <c r="Q25" s="61">
        <v>0.82291666666666496</v>
      </c>
      <c r="R25" s="61">
        <v>0.83333333333333204</v>
      </c>
      <c r="S25" s="61">
        <v>0.84374999999998701</v>
      </c>
      <c r="T25" s="61">
        <v>0.85416666666667296</v>
      </c>
      <c r="U25" s="61">
        <v>0.86458333333334003</v>
      </c>
      <c r="V25" s="61">
        <v>0.87499999999998701</v>
      </c>
      <c r="W25" s="27"/>
      <c r="X25" s="64">
        <v>0.88541666666666696</v>
      </c>
      <c r="Y25" s="64">
        <v>0.89583333333333404</v>
      </c>
      <c r="Z25" s="64">
        <v>0.90624999999998601</v>
      </c>
      <c r="AA25" s="64">
        <v>0.91666666666667296</v>
      </c>
      <c r="AB25" s="64">
        <v>0.92708333333334003</v>
      </c>
      <c r="AC25" s="64">
        <v>0.93749999999998601</v>
      </c>
      <c r="AD25" s="64">
        <v>0.94791666666667296</v>
      </c>
      <c r="AE25" s="61">
        <v>0.95833333333331705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</row>
    <row r="26" spans="1:43" ht="15" x14ac:dyDescent="0.25">
      <c r="A26" s="70">
        <v>6.25</v>
      </c>
      <c r="B26" s="47">
        <v>2</v>
      </c>
      <c r="C26" s="69">
        <v>6.25</v>
      </c>
      <c r="D26" s="44">
        <v>0</v>
      </c>
      <c r="F26" s="73">
        <v>0.58333333333333304</v>
      </c>
      <c r="G26" s="27"/>
      <c r="H26" s="61">
        <v>0.749999999999999</v>
      </c>
      <c r="I26" s="61">
        <v>0.76041666666666896</v>
      </c>
      <c r="J26" s="61">
        <v>0.77083333333334003</v>
      </c>
      <c r="K26" s="61">
        <v>0.78125000000000699</v>
      </c>
      <c r="L26" s="61">
        <v>0.79166666666667695</v>
      </c>
      <c r="M26" s="61">
        <v>0.80208333333334003</v>
      </c>
      <c r="N26" s="61">
        <v>0.81250000000000699</v>
      </c>
      <c r="O26" s="61">
        <v>0.82291666666670005</v>
      </c>
      <c r="P26" s="27"/>
      <c r="Q26" s="61">
        <v>0.83333333333333204</v>
      </c>
      <c r="R26" s="61">
        <v>0.843749999999999</v>
      </c>
      <c r="S26" s="61">
        <v>0.85416666666665297</v>
      </c>
      <c r="T26" s="61">
        <v>0.86458333333334003</v>
      </c>
      <c r="U26" s="61">
        <v>0.87500000000000699</v>
      </c>
      <c r="V26" s="61">
        <v>0.88541666666665297</v>
      </c>
      <c r="W26" s="27"/>
      <c r="X26" s="64">
        <v>0.89583333333333404</v>
      </c>
      <c r="Y26" s="64">
        <v>0.906250000000001</v>
      </c>
      <c r="Z26" s="64">
        <v>0.91666666666665197</v>
      </c>
      <c r="AA26" s="64">
        <v>0.92708333333334003</v>
      </c>
      <c r="AB26" s="64">
        <v>0.93750000000000699</v>
      </c>
      <c r="AC26" s="64">
        <v>0.94791666666665197</v>
      </c>
      <c r="AD26" s="61">
        <v>0.95833333333334003</v>
      </c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</row>
    <row r="27" spans="1:43" ht="15" x14ac:dyDescent="0.25">
      <c r="A27" s="69">
        <v>6.5</v>
      </c>
      <c r="B27" s="47">
        <v>2</v>
      </c>
      <c r="C27" s="70">
        <v>6.5</v>
      </c>
      <c r="D27" s="44">
        <v>0</v>
      </c>
      <c r="F27" s="73">
        <v>0.59375</v>
      </c>
      <c r="G27" s="27"/>
      <c r="H27" s="61">
        <v>0.76041666666666596</v>
      </c>
      <c r="I27" s="61">
        <v>0.77083333333333603</v>
      </c>
      <c r="J27" s="61">
        <v>0.78125000000000699</v>
      </c>
      <c r="K27" s="61">
        <v>0.79166666666667396</v>
      </c>
      <c r="L27" s="61">
        <v>0.80208333333334403</v>
      </c>
      <c r="M27" s="61">
        <v>0.81250000000000699</v>
      </c>
      <c r="N27" s="61">
        <v>0.82291666666667396</v>
      </c>
      <c r="O27" s="61">
        <v>0.83333333333336801</v>
      </c>
      <c r="P27" s="27"/>
      <c r="Q27" s="61">
        <v>0.843749999999999</v>
      </c>
      <c r="R27" s="61">
        <v>0.85416666666666596</v>
      </c>
      <c r="S27" s="61">
        <v>0.86458333333331905</v>
      </c>
      <c r="T27" s="61">
        <v>0.87500000000000699</v>
      </c>
      <c r="U27" s="61">
        <v>0.88541666666667396</v>
      </c>
      <c r="V27" s="61">
        <v>0.89583333333331905</v>
      </c>
      <c r="W27" s="27"/>
      <c r="X27" s="64">
        <v>0.906250000000001</v>
      </c>
      <c r="Y27" s="64">
        <v>0.91666666666666796</v>
      </c>
      <c r="Z27" s="64">
        <v>0.92708333333331805</v>
      </c>
      <c r="AA27" s="64">
        <v>0.93750000000000699</v>
      </c>
      <c r="AB27" s="64">
        <v>0.94791666666667396</v>
      </c>
      <c r="AC27" s="61">
        <v>0.95833333333331805</v>
      </c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</row>
    <row r="28" spans="1:43" ht="15" x14ac:dyDescent="0.25">
      <c r="A28" s="70">
        <v>6.75</v>
      </c>
      <c r="B28" s="47">
        <v>2</v>
      </c>
      <c r="C28" s="69">
        <v>6.75</v>
      </c>
      <c r="D28" s="44">
        <v>0</v>
      </c>
      <c r="F28" s="73">
        <v>0.60416666666666696</v>
      </c>
      <c r="G28" s="27"/>
      <c r="H28" s="61">
        <v>0.77083333333333204</v>
      </c>
      <c r="I28" s="61">
        <v>0.781250000000002</v>
      </c>
      <c r="J28" s="61">
        <v>0.79166666666667396</v>
      </c>
      <c r="K28" s="61">
        <v>0.80208333333334103</v>
      </c>
      <c r="L28" s="61">
        <v>0.81250000000001099</v>
      </c>
      <c r="M28" s="61">
        <v>0.82291666666667396</v>
      </c>
      <c r="N28" s="61">
        <v>0.83333333333334103</v>
      </c>
      <c r="O28" s="61">
        <v>0.84375000000003597</v>
      </c>
      <c r="P28" s="27"/>
      <c r="Q28" s="61">
        <v>0.85416666666666496</v>
      </c>
      <c r="R28" s="61">
        <v>0.86458333333333204</v>
      </c>
      <c r="S28" s="61">
        <v>0.87499999999998501</v>
      </c>
      <c r="T28" s="61">
        <v>0.88541666666667396</v>
      </c>
      <c r="U28" s="61">
        <v>0.89583333333334103</v>
      </c>
      <c r="V28" s="61">
        <v>0.90624999999998501</v>
      </c>
      <c r="W28" s="27"/>
      <c r="X28" s="64">
        <v>0.91666666666666796</v>
      </c>
      <c r="Y28" s="64">
        <v>0.92708333333333504</v>
      </c>
      <c r="Z28" s="64">
        <v>0.93749999999998501</v>
      </c>
      <c r="AA28" s="64">
        <v>0.94791666666667396</v>
      </c>
      <c r="AB28" s="61">
        <v>0.95833333333334103</v>
      </c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</row>
    <row r="29" spans="1:43" ht="15" x14ac:dyDescent="0.25">
      <c r="A29" s="69">
        <v>7</v>
      </c>
      <c r="B29" s="47">
        <v>2</v>
      </c>
      <c r="C29" s="70">
        <v>7</v>
      </c>
      <c r="D29" s="44">
        <v>0</v>
      </c>
      <c r="F29" s="73">
        <v>0.61458333333333304</v>
      </c>
      <c r="G29" s="27"/>
      <c r="H29" s="61">
        <v>0.781249999999999</v>
      </c>
      <c r="I29" s="61">
        <v>0.79166666666666896</v>
      </c>
      <c r="J29" s="61">
        <v>0.80208333333334103</v>
      </c>
      <c r="K29" s="61">
        <v>0.81250000000000799</v>
      </c>
      <c r="L29" s="61">
        <v>0.82291666666667795</v>
      </c>
      <c r="M29" s="61">
        <v>0.83333333333334103</v>
      </c>
      <c r="N29" s="61">
        <v>0.84375000000000799</v>
      </c>
      <c r="O29" s="61">
        <v>0.85416666666670404</v>
      </c>
      <c r="P29" s="27"/>
      <c r="Q29" s="61">
        <v>0.86458333333333204</v>
      </c>
      <c r="R29" s="61">
        <v>0.874999999999999</v>
      </c>
      <c r="S29" s="61">
        <v>0.88541666666665098</v>
      </c>
      <c r="T29" s="61">
        <v>0.89583333333334103</v>
      </c>
      <c r="U29" s="61">
        <v>0.90625000000000799</v>
      </c>
      <c r="V29" s="61">
        <v>0.91666666666665098</v>
      </c>
      <c r="W29" s="27"/>
      <c r="X29" s="64">
        <v>0.92708333333333504</v>
      </c>
      <c r="Y29" s="64">
        <v>0.937500000000002</v>
      </c>
      <c r="Z29" s="64">
        <v>0.94791666666665098</v>
      </c>
      <c r="AA29" s="61">
        <v>0.95833333333334103</v>
      </c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</row>
    <row r="30" spans="1:43" ht="15" x14ac:dyDescent="0.25">
      <c r="A30" s="70">
        <v>7.25</v>
      </c>
      <c r="B30" s="47">
        <v>2</v>
      </c>
      <c r="C30" s="69">
        <v>7.25</v>
      </c>
      <c r="D30" s="44">
        <v>0</v>
      </c>
      <c r="F30" s="73">
        <v>0.625</v>
      </c>
      <c r="G30" s="27"/>
      <c r="H30" s="61">
        <v>0.79166666666666596</v>
      </c>
      <c r="I30" s="61">
        <v>0.80208333333333603</v>
      </c>
      <c r="J30" s="61">
        <v>0.81250000000000799</v>
      </c>
      <c r="K30" s="61">
        <v>0.82291666666667496</v>
      </c>
      <c r="L30" s="61">
        <v>0.83333333333334503</v>
      </c>
      <c r="M30" s="61">
        <v>0.84375000000000799</v>
      </c>
      <c r="N30" s="61">
        <v>0.85416666666667496</v>
      </c>
      <c r="O30" s="61">
        <v>0.86458333333337201</v>
      </c>
      <c r="P30" s="27"/>
      <c r="Q30" s="61">
        <v>0.874999999999999</v>
      </c>
      <c r="R30" s="61">
        <v>0.88541666666666596</v>
      </c>
      <c r="S30" s="61">
        <v>0.89583333333331705</v>
      </c>
      <c r="T30" s="61">
        <v>0.90625000000000799</v>
      </c>
      <c r="U30" s="61">
        <v>0.91666666666667496</v>
      </c>
      <c r="V30" s="61">
        <v>0.92708333333331705</v>
      </c>
      <c r="W30" s="27"/>
      <c r="X30" s="64">
        <v>0.937500000000002</v>
      </c>
      <c r="Y30" s="64">
        <v>0.94791666666666896</v>
      </c>
      <c r="Z30" s="61">
        <v>0.95833333333331705</v>
      </c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</row>
    <row r="31" spans="1:43" ht="15" x14ac:dyDescent="0.25">
      <c r="A31" s="69">
        <v>7.5</v>
      </c>
      <c r="B31" s="47">
        <v>2</v>
      </c>
      <c r="C31" s="70">
        <v>7.5</v>
      </c>
      <c r="D31" s="44">
        <v>1</v>
      </c>
      <c r="F31" s="73">
        <v>0.63541666666666696</v>
      </c>
      <c r="G31" s="27"/>
      <c r="H31" s="61">
        <v>0.80208333333333204</v>
      </c>
      <c r="I31" s="61">
        <v>0.812500000000002</v>
      </c>
      <c r="J31" s="61">
        <v>0.82291666666667496</v>
      </c>
      <c r="K31" s="61">
        <v>0.83333333333334203</v>
      </c>
      <c r="L31" s="61">
        <v>0.84375000000001199</v>
      </c>
      <c r="M31" s="61">
        <v>0.85416666666667496</v>
      </c>
      <c r="N31" s="61">
        <v>0.86458333333334203</v>
      </c>
      <c r="O31" s="61">
        <v>0.87500000000003997</v>
      </c>
      <c r="P31" s="27"/>
      <c r="Q31" s="61">
        <v>0.88541666666666496</v>
      </c>
      <c r="R31" s="61">
        <v>0.89583333333333204</v>
      </c>
      <c r="S31" s="61">
        <v>0.90624999999998301</v>
      </c>
      <c r="T31" s="61">
        <v>0.91666666666667496</v>
      </c>
      <c r="U31" s="61">
        <v>0.92708333333334203</v>
      </c>
      <c r="V31" s="61">
        <v>0.93749999999998301</v>
      </c>
      <c r="W31" s="27"/>
      <c r="X31" s="64">
        <v>0.94791666666666896</v>
      </c>
      <c r="Y31" s="61">
        <v>0.95833333333333603</v>
      </c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</row>
    <row r="32" spans="1:43" ht="15" x14ac:dyDescent="0.25">
      <c r="A32" s="70">
        <v>7.75</v>
      </c>
      <c r="B32" s="47">
        <v>2</v>
      </c>
      <c r="C32" s="69">
        <v>7.75</v>
      </c>
      <c r="D32" s="44">
        <v>1</v>
      </c>
      <c r="F32" s="73">
        <v>0.64583333333333404</v>
      </c>
      <c r="G32" s="27"/>
      <c r="H32" s="61">
        <v>0.812499999999999</v>
      </c>
      <c r="I32" s="61">
        <v>0.82291666666666896</v>
      </c>
      <c r="J32" s="61">
        <v>0.83333333333334203</v>
      </c>
      <c r="K32" s="61">
        <v>0.84375000000000899</v>
      </c>
      <c r="L32" s="61">
        <v>0.85416666666667895</v>
      </c>
      <c r="M32" s="61">
        <v>0.86458333333334203</v>
      </c>
      <c r="N32" s="61">
        <v>0.87500000000000899</v>
      </c>
      <c r="O32" s="61">
        <v>0.88541666666670804</v>
      </c>
      <c r="P32" s="27"/>
      <c r="Q32" s="61">
        <v>0.89583333333333204</v>
      </c>
      <c r="R32" s="61">
        <v>0.906249999999999</v>
      </c>
      <c r="S32" s="61">
        <v>0.91666666666664898</v>
      </c>
      <c r="T32" s="61">
        <v>0.92708333333334203</v>
      </c>
      <c r="U32" s="61">
        <v>0.93750000000000899</v>
      </c>
      <c r="V32" s="61">
        <v>0.94791666666664898</v>
      </c>
      <c r="W32" s="27"/>
      <c r="X32" s="61">
        <v>0.95833333333333603</v>
      </c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</row>
    <row r="33" spans="1:43" ht="15" x14ac:dyDescent="0.25">
      <c r="A33" s="69">
        <v>8</v>
      </c>
      <c r="B33" s="47">
        <v>2</v>
      </c>
      <c r="C33" s="70">
        <v>8</v>
      </c>
      <c r="D33" s="44">
        <v>1</v>
      </c>
      <c r="F33" s="73">
        <v>0.65625</v>
      </c>
      <c r="G33" s="27"/>
      <c r="H33" s="61">
        <v>0.82291666666666596</v>
      </c>
      <c r="I33" s="61">
        <v>0.83333333333333603</v>
      </c>
      <c r="J33" s="61">
        <v>0.84375000000000899</v>
      </c>
      <c r="K33" s="61">
        <v>0.85416666666667596</v>
      </c>
      <c r="L33" s="61">
        <v>0.86458333333334603</v>
      </c>
      <c r="M33" s="61">
        <v>0.87500000000000899</v>
      </c>
      <c r="N33" s="61">
        <v>0.88541666666667596</v>
      </c>
      <c r="O33" s="61">
        <v>0.895833333333376</v>
      </c>
      <c r="P33" s="27"/>
      <c r="Q33" s="62">
        <v>0.906249999999999</v>
      </c>
      <c r="R33" s="62">
        <v>0.91666666666666596</v>
      </c>
      <c r="S33" s="62">
        <v>0.92708333333331505</v>
      </c>
      <c r="T33" s="62">
        <v>0.93750000000000899</v>
      </c>
      <c r="U33" s="62">
        <v>0.94791666666667596</v>
      </c>
      <c r="V33" s="61">
        <v>0.95833333333331505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</row>
    <row r="34" spans="1:43" ht="15" x14ac:dyDescent="0.25">
      <c r="A34" s="70">
        <v>8.25</v>
      </c>
      <c r="B34" s="47">
        <v>2</v>
      </c>
      <c r="C34" s="69">
        <v>8.25</v>
      </c>
      <c r="D34" s="44">
        <v>1</v>
      </c>
      <c r="F34" s="73">
        <v>0.66666666666666696</v>
      </c>
      <c r="G34" s="27"/>
      <c r="H34" s="61">
        <v>0.83333333333333204</v>
      </c>
      <c r="I34" s="61">
        <v>0.843750000000003</v>
      </c>
      <c r="J34" s="61">
        <v>0.85416666666667596</v>
      </c>
      <c r="K34" s="61">
        <v>0.86458333333334303</v>
      </c>
      <c r="L34" s="61">
        <v>0.87500000000001299</v>
      </c>
      <c r="M34" s="61">
        <v>0.88541666666667596</v>
      </c>
      <c r="N34" s="61">
        <v>0.89583333333334303</v>
      </c>
      <c r="O34" s="61">
        <v>0.90625000000004396</v>
      </c>
      <c r="P34" s="27"/>
      <c r="Q34" s="62">
        <v>0.91666666666666496</v>
      </c>
      <c r="R34" s="62">
        <v>0.92708333333333204</v>
      </c>
      <c r="S34" s="62">
        <v>0.93749999999998102</v>
      </c>
      <c r="T34" s="62">
        <v>0.94791666666667596</v>
      </c>
      <c r="U34" s="61">
        <v>0.95833333333334303</v>
      </c>
      <c r="V34" s="63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</row>
    <row r="35" spans="1:43" ht="15" x14ac:dyDescent="0.25">
      <c r="A35" s="69">
        <v>8.5</v>
      </c>
      <c r="B35" s="47">
        <v>2</v>
      </c>
      <c r="C35" s="70">
        <v>8.5</v>
      </c>
      <c r="D35" s="44">
        <v>1</v>
      </c>
      <c r="F35" s="73">
        <v>0.67708333333333404</v>
      </c>
      <c r="G35" s="27"/>
      <c r="H35" s="61">
        <v>0.843749999999999</v>
      </c>
      <c r="I35" s="61">
        <v>0.85416666666666896</v>
      </c>
      <c r="J35" s="61">
        <v>0.86458333333334303</v>
      </c>
      <c r="K35" s="61">
        <v>0.87500000000000999</v>
      </c>
      <c r="L35" s="61">
        <v>0.88541666666667995</v>
      </c>
      <c r="M35" s="61">
        <v>0.89583333333334303</v>
      </c>
      <c r="N35" s="61">
        <v>0.90625000000000999</v>
      </c>
      <c r="O35" s="61">
        <v>0.91666666666671204</v>
      </c>
      <c r="P35" s="27"/>
      <c r="Q35" s="62">
        <v>0.92708333333333104</v>
      </c>
      <c r="R35" s="62">
        <v>0.937499999999998</v>
      </c>
      <c r="S35" s="62">
        <v>0.94791666666664698</v>
      </c>
      <c r="T35" s="61">
        <v>0.95833333333334303</v>
      </c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</row>
    <row r="36" spans="1:43" ht="15" x14ac:dyDescent="0.25">
      <c r="A36" s="70">
        <v>8.75</v>
      </c>
      <c r="B36" s="47">
        <v>2</v>
      </c>
      <c r="C36" s="69">
        <v>8.75</v>
      </c>
      <c r="D36" s="44">
        <v>1</v>
      </c>
      <c r="F36" s="73">
        <v>0.6875</v>
      </c>
      <c r="G36" s="27"/>
      <c r="H36" s="61">
        <v>0.85416666666666496</v>
      </c>
      <c r="I36" s="61">
        <v>0.86458333333333603</v>
      </c>
      <c r="J36" s="61">
        <v>0.87500000000000999</v>
      </c>
      <c r="K36" s="61">
        <v>0.88541666666667695</v>
      </c>
      <c r="L36" s="61">
        <v>0.89583333333334803</v>
      </c>
      <c r="M36" s="61">
        <v>0.90625000000000999</v>
      </c>
      <c r="N36" s="61">
        <v>0.91666666666667695</v>
      </c>
      <c r="O36" s="61">
        <v>0.92708333333338</v>
      </c>
      <c r="P36" s="27"/>
      <c r="Q36" s="62">
        <v>0.937499999999997</v>
      </c>
      <c r="R36" s="62">
        <v>0.94791666666666397</v>
      </c>
      <c r="S36" s="61">
        <v>0.95833333333331305</v>
      </c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</row>
    <row r="37" spans="1:43" ht="15" x14ac:dyDescent="0.25">
      <c r="A37" s="69">
        <v>9</v>
      </c>
      <c r="B37" s="47">
        <v>2</v>
      </c>
      <c r="C37" s="70">
        <v>9</v>
      </c>
      <c r="D37" s="44">
        <v>1</v>
      </c>
      <c r="F37" s="73">
        <v>0.69791666666666696</v>
      </c>
      <c r="G37" s="27"/>
      <c r="H37" s="61">
        <v>0.86458333333333204</v>
      </c>
      <c r="I37" s="61">
        <v>0.875000000000003</v>
      </c>
      <c r="J37" s="61">
        <v>0.88541666666667695</v>
      </c>
      <c r="K37" s="61">
        <v>0.89583333333334403</v>
      </c>
      <c r="L37" s="61">
        <v>0.90625000000001499</v>
      </c>
      <c r="M37" s="61">
        <v>0.91666666666667695</v>
      </c>
      <c r="N37" s="61">
        <v>0.92708333333334403</v>
      </c>
      <c r="O37" s="61">
        <v>0.93750000000004896</v>
      </c>
      <c r="P37" s="27"/>
      <c r="Q37" s="62">
        <v>0.94791666666666297</v>
      </c>
      <c r="R37" s="61">
        <v>0.95833333333333004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</row>
    <row r="38" spans="1:43" ht="15" x14ac:dyDescent="0.25">
      <c r="A38" s="70">
        <v>9.25</v>
      </c>
      <c r="B38" s="47">
        <v>2</v>
      </c>
      <c r="C38" s="69">
        <v>9.25</v>
      </c>
      <c r="D38" s="44">
        <v>1</v>
      </c>
      <c r="F38" s="73">
        <v>0.70833333333333404</v>
      </c>
      <c r="G38" s="27"/>
      <c r="H38" s="61">
        <v>0.874999999999999</v>
      </c>
      <c r="I38" s="61">
        <v>0.88541666666666996</v>
      </c>
      <c r="J38" s="61">
        <v>0.89583333333334403</v>
      </c>
      <c r="K38" s="61">
        <v>0.90625000000001099</v>
      </c>
      <c r="L38" s="61">
        <v>0.91666666666668195</v>
      </c>
      <c r="M38" s="61">
        <v>0.92708333333334403</v>
      </c>
      <c r="N38" s="61">
        <v>0.93750000000001099</v>
      </c>
      <c r="O38" s="61">
        <v>0.94791666666671703</v>
      </c>
      <c r="P38" s="27"/>
      <c r="Q38" s="61">
        <v>0.95833333333332904</v>
      </c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</row>
    <row r="39" spans="1:43" ht="15" x14ac:dyDescent="0.25">
      <c r="A39" s="69">
        <v>9.5</v>
      </c>
      <c r="B39" s="47">
        <v>2</v>
      </c>
      <c r="C39" s="70">
        <v>9.5</v>
      </c>
      <c r="D39" s="44">
        <v>1</v>
      </c>
      <c r="F39" s="73">
        <v>0.71875</v>
      </c>
      <c r="G39" s="27"/>
      <c r="H39" s="62">
        <v>0.88541666666666496</v>
      </c>
      <c r="I39" s="62">
        <v>0.89583333333333603</v>
      </c>
      <c r="J39" s="62">
        <v>0.90625000000001099</v>
      </c>
      <c r="K39" s="62">
        <v>0.91666666666667795</v>
      </c>
      <c r="L39" s="62">
        <v>0.92708333333334902</v>
      </c>
      <c r="M39" s="62">
        <v>0.93750000000001099</v>
      </c>
      <c r="N39" s="62">
        <v>0.94791666666667795</v>
      </c>
      <c r="O39" s="61">
        <v>0.958333333333385</v>
      </c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</row>
    <row r="40" spans="1:43" ht="15" x14ac:dyDescent="0.25">
      <c r="A40" s="69">
        <v>9.75</v>
      </c>
      <c r="B40" s="47">
        <v>2</v>
      </c>
      <c r="C40" s="69">
        <v>9.75</v>
      </c>
      <c r="D40" s="44">
        <v>1</v>
      </c>
      <c r="F40" s="73">
        <v>0.72916666666666696</v>
      </c>
      <c r="G40" s="27"/>
      <c r="H40" s="62">
        <v>0.89583333333333104</v>
      </c>
      <c r="I40" s="62">
        <v>0.906250000000002</v>
      </c>
      <c r="J40" s="62">
        <v>0.91666666666667795</v>
      </c>
      <c r="K40" s="62">
        <v>0.92708333333334503</v>
      </c>
      <c r="L40" s="62">
        <v>0.93750000000001599</v>
      </c>
      <c r="M40" s="62">
        <v>0.94791666666667795</v>
      </c>
      <c r="N40" s="61">
        <v>0.95833333333334503</v>
      </c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</row>
    <row r="41" spans="1:43" ht="15" x14ac:dyDescent="0.25">
      <c r="A41" s="70">
        <v>10</v>
      </c>
      <c r="B41" s="47">
        <v>2</v>
      </c>
      <c r="C41" s="70">
        <v>10</v>
      </c>
      <c r="D41" s="44">
        <v>1</v>
      </c>
      <c r="F41" s="73">
        <v>0.73958333333333404</v>
      </c>
      <c r="G41" s="27"/>
      <c r="H41" s="62">
        <v>0.906249999999997</v>
      </c>
      <c r="I41" s="62">
        <v>0.91666666666666796</v>
      </c>
      <c r="J41" s="62">
        <v>0.92708333333334503</v>
      </c>
      <c r="K41" s="62">
        <v>0.93750000000001199</v>
      </c>
      <c r="L41" s="62">
        <v>0.94791666666668295</v>
      </c>
      <c r="M41" s="61">
        <v>0.95833333333334503</v>
      </c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</row>
    <row r="42" spans="1:43" ht="15" x14ac:dyDescent="0.25">
      <c r="A42" s="69">
        <v>10.25</v>
      </c>
      <c r="B42" s="47">
        <v>2</v>
      </c>
      <c r="C42" s="69">
        <v>10.25</v>
      </c>
      <c r="D42" s="44">
        <v>1</v>
      </c>
      <c r="F42" s="73">
        <v>0.75</v>
      </c>
      <c r="G42" s="27"/>
      <c r="H42" s="62">
        <v>0.91666666666666297</v>
      </c>
      <c r="I42" s="62">
        <v>0.92708333333333404</v>
      </c>
      <c r="J42" s="62">
        <v>0.93750000000001199</v>
      </c>
      <c r="K42" s="62">
        <v>0.94791666666667895</v>
      </c>
      <c r="L42" s="61">
        <v>0.95833333333335002</v>
      </c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</row>
    <row r="43" spans="1:43" ht="15" x14ac:dyDescent="0.25">
      <c r="A43" s="70">
        <v>10.5</v>
      </c>
      <c r="B43" s="47">
        <v>2</v>
      </c>
      <c r="C43" s="70">
        <v>10.5</v>
      </c>
      <c r="D43" s="44">
        <v>2</v>
      </c>
      <c r="F43" s="73">
        <v>0.76041666666666696</v>
      </c>
      <c r="G43" s="27"/>
      <c r="H43" s="62">
        <v>0.92708333333332904</v>
      </c>
      <c r="I43" s="62">
        <v>0.9375</v>
      </c>
      <c r="J43" s="62">
        <v>0.94791666666667895</v>
      </c>
      <c r="K43" s="61">
        <v>0.95833333333334603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</row>
    <row r="44" spans="1:43" ht="15" x14ac:dyDescent="0.25">
      <c r="A44" s="69">
        <v>10.75</v>
      </c>
      <c r="B44" s="47">
        <v>2</v>
      </c>
      <c r="C44" s="69">
        <v>10.75</v>
      </c>
      <c r="D44" s="44">
        <v>2</v>
      </c>
      <c r="F44" s="73">
        <v>0.77083333333333404</v>
      </c>
      <c r="G44" s="27"/>
      <c r="H44" s="62">
        <v>0.937499999999995</v>
      </c>
      <c r="I44" s="62">
        <v>0.94791666666666596</v>
      </c>
      <c r="J44" s="61">
        <v>0.95833333333334603</v>
      </c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</row>
    <row r="45" spans="1:43" ht="15" x14ac:dyDescent="0.25">
      <c r="A45" s="70">
        <v>11</v>
      </c>
      <c r="B45" s="47">
        <v>2</v>
      </c>
      <c r="C45" s="70">
        <v>11</v>
      </c>
      <c r="D45" s="44">
        <v>2</v>
      </c>
      <c r="F45" s="73">
        <v>0.78125</v>
      </c>
      <c r="G45" s="27"/>
      <c r="H45" s="62">
        <v>0.94791666666666097</v>
      </c>
      <c r="I45" s="61">
        <v>0.95833333333333204</v>
      </c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</row>
    <row r="46" spans="1:43" ht="15" x14ac:dyDescent="0.25">
      <c r="A46" s="69">
        <v>11.25</v>
      </c>
      <c r="B46" s="47">
        <v>2</v>
      </c>
      <c r="C46" s="69">
        <v>11.25</v>
      </c>
      <c r="D46" s="44">
        <v>2</v>
      </c>
      <c r="F46" s="73">
        <v>0.79166666666666696</v>
      </c>
      <c r="G46" s="27"/>
      <c r="H46" s="61">
        <v>0.95833333333332704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</row>
    <row r="47" spans="1:43" ht="15" x14ac:dyDescent="0.25">
      <c r="A47" s="70">
        <v>11.5</v>
      </c>
      <c r="B47" s="47">
        <v>2</v>
      </c>
      <c r="C47" s="70">
        <v>11.5</v>
      </c>
      <c r="D47" s="44">
        <v>2</v>
      </c>
    </row>
    <row r="48" spans="1:43" ht="15" x14ac:dyDescent="0.25">
      <c r="A48" s="69">
        <v>11.75</v>
      </c>
      <c r="B48" s="47">
        <v>2</v>
      </c>
      <c r="C48" s="69">
        <v>11.75</v>
      </c>
      <c r="D48" s="44">
        <v>2</v>
      </c>
    </row>
    <row r="49" spans="1:4" ht="15" x14ac:dyDescent="0.25">
      <c r="A49" s="70">
        <v>12</v>
      </c>
      <c r="B49" s="47">
        <v>2</v>
      </c>
      <c r="C49" s="70">
        <v>12</v>
      </c>
      <c r="D49" s="44">
        <v>2</v>
      </c>
    </row>
  </sheetData>
  <mergeCells count="4">
    <mergeCell ref="H1:O1"/>
    <mergeCell ref="Q1:V1"/>
    <mergeCell ref="X1:AI1"/>
    <mergeCell ref="AK1:A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>
      <selection activeCell="I14" sqref="I14"/>
    </sheetView>
  </sheetViews>
  <sheetFormatPr defaultColWidth="11.42578125" defaultRowHeight="14.25" x14ac:dyDescent="0.25"/>
  <cols>
    <col min="1" max="1" width="8.7109375" style="1" customWidth="1"/>
    <col min="2" max="2" width="6.28515625" style="1" bestFit="1" customWidth="1"/>
    <col min="3" max="4" width="8.5703125" style="1" bestFit="1" customWidth="1"/>
    <col min="5" max="5" width="3.28515625" style="1" customWidth="1"/>
    <col min="6" max="6" width="15" style="1" bestFit="1" customWidth="1"/>
    <col min="7" max="7" width="6" style="1" bestFit="1" customWidth="1"/>
    <col min="8" max="8" width="3.28515625" style="1" customWidth="1"/>
    <col min="9" max="11" width="11.42578125" style="1"/>
    <col min="12" max="12" width="2" style="1" bestFit="1" customWidth="1"/>
    <col min="13" max="13" width="3.28515625" style="1" customWidth="1"/>
    <col min="14" max="15" width="11.42578125" style="1"/>
    <col min="16" max="16" width="6.140625" style="1" bestFit="1" customWidth="1"/>
    <col min="17" max="16384" width="11.42578125" style="1"/>
  </cols>
  <sheetData>
    <row r="1" spans="1:16" s="4" customFormat="1" ht="15" x14ac:dyDescent="0.25">
      <c r="A1" s="72" t="s">
        <v>10</v>
      </c>
      <c r="B1" s="72"/>
      <c r="C1" s="72"/>
      <c r="D1" s="71" t="s">
        <v>6</v>
      </c>
      <c r="E1" s="3"/>
      <c r="F1" s="72" t="s">
        <v>11</v>
      </c>
      <c r="G1" s="72"/>
      <c r="H1" s="3"/>
      <c r="I1" s="72" t="s">
        <v>12</v>
      </c>
      <c r="J1" s="72"/>
      <c r="K1" s="72"/>
      <c r="L1" s="72"/>
      <c r="N1" s="5" t="s">
        <v>13</v>
      </c>
      <c r="O1" s="5"/>
      <c r="P1" s="5"/>
    </row>
    <row r="2" spans="1:16" s="4" customFormat="1" ht="15" x14ac:dyDescent="0.25">
      <c r="A2" s="6"/>
      <c r="B2" s="7" t="s">
        <v>14</v>
      </c>
      <c r="C2" s="8">
        <v>20.46</v>
      </c>
      <c r="D2" s="8">
        <v>12.65</v>
      </c>
      <c r="E2" s="9"/>
      <c r="F2" s="7" t="s">
        <v>15</v>
      </c>
      <c r="G2" s="6">
        <v>33524</v>
      </c>
      <c r="H2" s="3"/>
      <c r="I2" s="10" t="s">
        <v>16</v>
      </c>
      <c r="J2" s="10"/>
      <c r="K2" s="10"/>
      <c r="L2" s="11" t="s">
        <v>17</v>
      </c>
      <c r="N2" s="10" t="s">
        <v>18</v>
      </c>
      <c r="O2" s="10"/>
      <c r="P2" s="6" t="s">
        <v>17</v>
      </c>
    </row>
    <row r="3" spans="1:16" s="4" customFormat="1" ht="15" x14ac:dyDescent="0.25">
      <c r="A3" s="6"/>
      <c r="B3" s="12" t="s">
        <v>19</v>
      </c>
      <c r="C3" s="8">
        <v>23.38</v>
      </c>
      <c r="D3" s="8"/>
      <c r="E3" s="9"/>
      <c r="F3" s="7" t="s">
        <v>20</v>
      </c>
      <c r="G3" s="6">
        <v>33606</v>
      </c>
      <c r="H3" s="3"/>
      <c r="I3" s="10" t="s">
        <v>21</v>
      </c>
      <c r="J3" s="10"/>
      <c r="K3" s="10"/>
      <c r="L3" s="11" t="s">
        <v>17</v>
      </c>
      <c r="N3" s="10" t="s">
        <v>22</v>
      </c>
      <c r="O3" s="10"/>
      <c r="P3" s="13">
        <v>5.8000000000000003E-2</v>
      </c>
    </row>
    <row r="4" spans="1:16" s="4" customFormat="1" ht="15" x14ac:dyDescent="0.25">
      <c r="A4" s="6"/>
      <c r="B4" s="14" t="s">
        <v>23</v>
      </c>
      <c r="C4" s="8">
        <v>20.46</v>
      </c>
      <c r="D4" s="8"/>
      <c r="E4" s="9"/>
      <c r="F4" s="7" t="s">
        <v>24</v>
      </c>
      <c r="G4" s="6">
        <v>33538</v>
      </c>
      <c r="H4" s="3"/>
      <c r="I4" s="10" t="s">
        <v>25</v>
      </c>
      <c r="J4" s="10"/>
      <c r="K4" s="10"/>
      <c r="L4" s="11" t="s">
        <v>17</v>
      </c>
    </row>
    <row r="5" spans="1:16" s="4" customFormat="1" ht="15" x14ac:dyDescent="0.25">
      <c r="F5" s="7" t="s">
        <v>26</v>
      </c>
      <c r="G5" s="6">
        <v>33595</v>
      </c>
      <c r="H5" s="3"/>
      <c r="I5" s="10" t="s">
        <v>27</v>
      </c>
      <c r="J5" s="10"/>
      <c r="K5" s="10"/>
      <c r="L5" s="11" t="s">
        <v>17</v>
      </c>
    </row>
    <row r="6" spans="1:16" s="4" customFormat="1" ht="15" x14ac:dyDescent="0.25">
      <c r="F6" s="7"/>
      <c r="G6" s="6" t="s">
        <v>28</v>
      </c>
      <c r="H6" s="3"/>
      <c r="I6" s="10" t="s">
        <v>29</v>
      </c>
      <c r="J6" s="10"/>
      <c r="K6" s="10"/>
      <c r="L6" s="11" t="s">
        <v>17</v>
      </c>
    </row>
  </sheetData>
  <mergeCells count="11">
    <mergeCell ref="I5:K5"/>
    <mergeCell ref="I6:K6"/>
    <mergeCell ref="I1:L1"/>
    <mergeCell ref="F1:G1"/>
    <mergeCell ref="A1:C1"/>
    <mergeCell ref="N1:P1"/>
    <mergeCell ref="I2:K2"/>
    <mergeCell ref="N2:O2"/>
    <mergeCell ref="I3:K3"/>
    <mergeCell ref="N3:O3"/>
    <mergeCell ref="I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HORODATEUR</vt:lpstr>
      <vt:lpstr>TABLEAUX</vt:lpstr>
      <vt:lpstr>OPTIONS</vt:lpstr>
      <vt:lpstr>HORODATEUR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Raphaël Giroux</cp:lastModifiedBy>
  <dcterms:created xsi:type="dcterms:W3CDTF">2014-06-07T18:20:56Z</dcterms:created>
  <dcterms:modified xsi:type="dcterms:W3CDTF">2020-03-19T02:22:24Z</dcterms:modified>
</cp:coreProperties>
</file>