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codeName="{3D1A710C-6663-3D7B-7F91-EC182F24A4BC}"/>
  <workbookPr filterPrivacy="1" codeName="ThisWorkbook"/>
  <xr:revisionPtr revIDLastSave="0" documentId="8_{C6A09ABD-F5A4-4C32-BE69-DE85F784082B}" xr6:coauthVersionLast="36" xr6:coauthVersionMax="36" xr10:uidLastSave="{00000000-0000-0000-0000-000000000000}"/>
  <bookViews>
    <workbookView xWindow="-108" yWindow="-108" windowWidth="23256" windowHeight="12720" xr2:uid="{00000000-000D-0000-FFFF-FFFF00000000}"/>
  </bookViews>
  <sheets>
    <sheet name="AFFAIRES" sheetId="4" r:id="rId1"/>
    <sheet name="Jan" sheetId="6" r:id="rId2"/>
    <sheet name="Fev" sheetId="9" r:id="rId3"/>
    <sheet name="Mar" sheetId="10" r:id="rId4"/>
    <sheet name="Avr" sheetId="11" r:id="rId5"/>
    <sheet name="Mai" sheetId="12" r:id="rId6"/>
    <sheet name="Juin" sheetId="13" r:id="rId7"/>
    <sheet name="Jul" sheetId="14" r:id="rId8"/>
    <sheet name="Août" sheetId="15" r:id="rId9"/>
    <sheet name="Sep" sheetId="16" r:id="rId10"/>
    <sheet name="Oct" sheetId="17" r:id="rId11"/>
    <sheet name="Nov" sheetId="18" r:id="rId12"/>
    <sheet name="Dec" sheetId="19" r:id="rId13"/>
  </sheets>
  <definedNames>
    <definedName name="_xlnm._FilterDatabase" localSheetId="0" hidden="1">AFFAIRES!$B$3:$J$9</definedName>
    <definedName name="CalendarYear">AFFAIRES!$J$3</definedName>
    <definedName name="DaysAndWeeks">{0,1,2,3,4,5,6} + {0;1;2;3;4;5}*7</definedName>
    <definedName name="Event_Categories">AFFAIRES!$M$16:$M$20</definedName>
    <definedName name="Important_Dates">AFFAIRES!$B$6:$J$35</definedName>
    <definedName name="WeekStart">AFFAIRES!$T$6</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1" i="19" l="1"/>
  <c r="C1" i="18"/>
  <c r="C1" i="17"/>
  <c r="C1" i="16"/>
  <c r="C1" i="15"/>
  <c r="C1" i="14"/>
  <c r="C1" i="13"/>
  <c r="C1" i="12"/>
  <c r="C1" i="11"/>
  <c r="C1" i="9"/>
  <c r="C1" i="10"/>
  <c r="C1" i="6"/>
  <c r="C13" i="19" l="1" a="1"/>
  <c r="D13" i="19" s="1"/>
  <c r="D14" i="19" s="1"/>
  <c r="C11" i="19" a="1"/>
  <c r="H11" i="19" s="1"/>
  <c r="H12" i="19" s="1"/>
  <c r="C9" i="19" a="1"/>
  <c r="H9" i="19" s="1"/>
  <c r="H10" i="19" s="1"/>
  <c r="C7" i="19" a="1"/>
  <c r="H7" i="19" s="1"/>
  <c r="H8" i="19" s="1"/>
  <c r="C5" i="19" a="1"/>
  <c r="H5" i="19" s="1"/>
  <c r="H6" i="19" s="1"/>
  <c r="C3" i="19" a="1"/>
  <c r="H3" i="19" s="1"/>
  <c r="C13" i="18" a="1"/>
  <c r="D13" i="18" s="1"/>
  <c r="D14" i="18" s="1"/>
  <c r="C11" i="18" a="1"/>
  <c r="H11" i="18" s="1"/>
  <c r="H12" i="18" s="1"/>
  <c r="C9" i="18" a="1"/>
  <c r="H9" i="18" s="1"/>
  <c r="H10" i="18" s="1"/>
  <c r="C7" i="18" a="1"/>
  <c r="H7" i="18" s="1"/>
  <c r="H8" i="18" s="1"/>
  <c r="C5" i="18" a="1"/>
  <c r="H5" i="18" s="1"/>
  <c r="H6" i="18" s="1"/>
  <c r="C3" i="18" a="1"/>
  <c r="H3" i="18" s="1"/>
  <c r="C13" i="17" a="1"/>
  <c r="D13" i="17" s="1"/>
  <c r="D14" i="17" s="1"/>
  <c r="C11" i="17" a="1"/>
  <c r="H11" i="17" s="1"/>
  <c r="H12" i="17" s="1"/>
  <c r="C9" i="17" a="1"/>
  <c r="H9" i="17" s="1"/>
  <c r="H10" i="17" s="1"/>
  <c r="C7" i="17" a="1"/>
  <c r="H7" i="17" s="1"/>
  <c r="H8" i="17" s="1"/>
  <c r="C5" i="17" a="1"/>
  <c r="H5" i="17" s="1"/>
  <c r="H6" i="17" s="1"/>
  <c r="C3" i="17" a="1"/>
  <c r="H3" i="17" s="1"/>
  <c r="C13" i="16" a="1"/>
  <c r="D13" i="16" s="1"/>
  <c r="D14" i="16" s="1"/>
  <c r="C11" i="16" a="1"/>
  <c r="H11" i="16" s="1"/>
  <c r="H12" i="16" s="1"/>
  <c r="C9" i="16" a="1"/>
  <c r="H9" i="16" s="1"/>
  <c r="H10" i="16" s="1"/>
  <c r="C7" i="16" a="1"/>
  <c r="H7" i="16" s="1"/>
  <c r="H8" i="16" s="1"/>
  <c r="C5" i="16" a="1"/>
  <c r="H5" i="16" s="1"/>
  <c r="H6" i="16" s="1"/>
  <c r="C3" i="16" a="1"/>
  <c r="H3" i="16" s="1"/>
  <c r="C13" i="15" a="1"/>
  <c r="D13" i="15" s="1"/>
  <c r="D14" i="15" s="1"/>
  <c r="C11" i="15" a="1"/>
  <c r="H11" i="15" s="1"/>
  <c r="H12" i="15" s="1"/>
  <c r="C9" i="15" a="1"/>
  <c r="H9" i="15" s="1"/>
  <c r="H10" i="15" s="1"/>
  <c r="C7" i="15" a="1"/>
  <c r="H7" i="15" s="1"/>
  <c r="H8" i="15" s="1"/>
  <c r="C5" i="15" a="1"/>
  <c r="H5" i="15" s="1"/>
  <c r="H6" i="15" s="1"/>
  <c r="C3" i="15" a="1"/>
  <c r="H3" i="15" s="1"/>
  <c r="C13" i="14" a="1"/>
  <c r="D13" i="14" s="1"/>
  <c r="D14" i="14" s="1"/>
  <c r="C11" i="14" a="1"/>
  <c r="H11" i="14" s="1"/>
  <c r="H12" i="14" s="1"/>
  <c r="C9" i="14" a="1"/>
  <c r="H9" i="14" s="1"/>
  <c r="H10" i="14" s="1"/>
  <c r="C7" i="14" a="1"/>
  <c r="H7" i="14" s="1"/>
  <c r="H8" i="14" s="1"/>
  <c r="C5" i="14" a="1"/>
  <c r="H5" i="14" s="1"/>
  <c r="H6" i="14" s="1"/>
  <c r="C3" i="14" a="1"/>
  <c r="H3" i="14" s="1"/>
  <c r="C13" i="13" a="1"/>
  <c r="D13" i="13" s="1"/>
  <c r="D14" i="13" s="1"/>
  <c r="C11" i="13" a="1"/>
  <c r="H11" i="13" s="1"/>
  <c r="H12" i="13" s="1"/>
  <c r="C9" i="13" a="1"/>
  <c r="H9" i="13" s="1"/>
  <c r="H10" i="13" s="1"/>
  <c r="C7" i="13" a="1"/>
  <c r="H7" i="13" s="1"/>
  <c r="H8" i="13" s="1"/>
  <c r="C5" i="13" a="1"/>
  <c r="H5" i="13" s="1"/>
  <c r="H6" i="13" s="1"/>
  <c r="C3" i="13" a="1"/>
  <c r="H3" i="13" s="1"/>
  <c r="C13" i="12" a="1"/>
  <c r="D13" i="12" s="1"/>
  <c r="D14" i="12" s="1"/>
  <c r="C11" i="12" a="1"/>
  <c r="H11" i="12" s="1"/>
  <c r="H12" i="12" s="1"/>
  <c r="C9" i="12" a="1"/>
  <c r="H9" i="12" s="1"/>
  <c r="H10" i="12" s="1"/>
  <c r="C7" i="12" a="1"/>
  <c r="H7" i="12" s="1"/>
  <c r="H8" i="12" s="1"/>
  <c r="C5" i="12" a="1"/>
  <c r="H5" i="12" s="1"/>
  <c r="H6" i="12" s="1"/>
  <c r="C3" i="12" a="1"/>
  <c r="H3" i="12" s="1"/>
  <c r="C13" i="11" a="1"/>
  <c r="D13" i="11" s="1"/>
  <c r="D14" i="11" s="1"/>
  <c r="C11" i="11" a="1"/>
  <c r="H11" i="11" s="1"/>
  <c r="H12" i="11" s="1"/>
  <c r="C9" i="11" a="1"/>
  <c r="H9" i="11" s="1"/>
  <c r="H10" i="11" s="1"/>
  <c r="C7" i="11" a="1"/>
  <c r="H7" i="11" s="1"/>
  <c r="H8" i="11" s="1"/>
  <c r="C5" i="11" a="1"/>
  <c r="H5" i="11" s="1"/>
  <c r="H6" i="11" s="1"/>
  <c r="C3" i="11" a="1"/>
  <c r="H3" i="11" s="1"/>
  <c r="C13" i="10" a="1"/>
  <c r="D13" i="10" s="1"/>
  <c r="D14" i="10" s="1"/>
  <c r="C11" i="10" a="1"/>
  <c r="H11" i="10" s="1"/>
  <c r="H12" i="10" s="1"/>
  <c r="C9" i="10" a="1"/>
  <c r="H9" i="10" s="1"/>
  <c r="H10" i="10" s="1"/>
  <c r="C7" i="10" a="1"/>
  <c r="H7" i="10" s="1"/>
  <c r="H8" i="10" s="1"/>
  <c r="C5" i="10" a="1"/>
  <c r="H5" i="10" s="1"/>
  <c r="H6" i="10" s="1"/>
  <c r="C3" i="10" a="1"/>
  <c r="H3" i="10" s="1"/>
  <c r="C13" i="9" a="1"/>
  <c r="D13" i="9" s="1"/>
  <c r="D14" i="9" s="1"/>
  <c r="C11" i="9" a="1"/>
  <c r="H11" i="9" s="1"/>
  <c r="H12" i="9" s="1"/>
  <c r="C9" i="9" a="1"/>
  <c r="H9" i="9" s="1"/>
  <c r="H10" i="9" s="1"/>
  <c r="C7" i="9" a="1"/>
  <c r="H7" i="9" s="1"/>
  <c r="H8" i="9" s="1"/>
  <c r="C5" i="9" a="1"/>
  <c r="H5" i="9" s="1"/>
  <c r="H6" i="9" s="1"/>
  <c r="C3" i="9" a="1"/>
  <c r="H3" i="9" s="1"/>
  <c r="H4" i="12" l="1"/>
  <c r="H2" i="12"/>
  <c r="H4" i="14"/>
  <c r="H2" i="14"/>
  <c r="H4" i="16"/>
  <c r="H2" i="16"/>
  <c r="H4" i="9"/>
  <c r="H2" i="9"/>
  <c r="H4" i="11"/>
  <c r="H2" i="11"/>
  <c r="H4" i="13"/>
  <c r="H2" i="13"/>
  <c r="H4" i="15"/>
  <c r="H2" i="15"/>
  <c r="H4" i="17"/>
  <c r="H2" i="17"/>
  <c r="H4" i="19"/>
  <c r="H2" i="19"/>
  <c r="H4" i="10"/>
  <c r="H2" i="10"/>
  <c r="H4" i="18"/>
  <c r="H2" i="18"/>
  <c r="E5" i="16"/>
  <c r="E6" i="16" s="1"/>
  <c r="I7" i="17"/>
  <c r="I8" i="17" s="1"/>
  <c r="E5" i="14"/>
  <c r="E6" i="14" s="1"/>
  <c r="I7" i="15"/>
  <c r="I8" i="15" s="1"/>
  <c r="E7" i="15"/>
  <c r="E8" i="15" s="1"/>
  <c r="I3" i="10"/>
  <c r="E7" i="13"/>
  <c r="E8" i="13" s="1"/>
  <c r="I5" i="18"/>
  <c r="I6" i="18" s="1"/>
  <c r="I5" i="12"/>
  <c r="I6" i="12" s="1"/>
  <c r="I5" i="9"/>
  <c r="I6" i="9" s="1"/>
  <c r="I9" i="11"/>
  <c r="I10" i="11" s="1"/>
  <c r="E3" i="12"/>
  <c r="I7" i="13"/>
  <c r="I8" i="13" s="1"/>
  <c r="I3" i="12"/>
  <c r="I11" i="9"/>
  <c r="I12" i="9" s="1"/>
  <c r="E9" i="10"/>
  <c r="E10" i="10" s="1"/>
  <c r="E7" i="11"/>
  <c r="E8" i="11" s="1"/>
  <c r="E11" i="12"/>
  <c r="E12" i="12" s="1"/>
  <c r="I9" i="14"/>
  <c r="I10" i="14" s="1"/>
  <c r="I9" i="16"/>
  <c r="I10" i="16" s="1"/>
  <c r="I11" i="18"/>
  <c r="I12" i="18" s="1"/>
  <c r="E5" i="19"/>
  <c r="E6" i="19" s="1"/>
  <c r="I9" i="19"/>
  <c r="I10" i="19" s="1"/>
  <c r="I7" i="9"/>
  <c r="I8" i="9" s="1"/>
  <c r="I5" i="10"/>
  <c r="I6" i="10" s="1"/>
  <c r="I7" i="11"/>
  <c r="I8" i="11" s="1"/>
  <c r="I11" i="12"/>
  <c r="I12" i="12" s="1"/>
  <c r="E5" i="13"/>
  <c r="E6" i="13" s="1"/>
  <c r="E7" i="14"/>
  <c r="E8" i="14" s="1"/>
  <c r="E5" i="15"/>
  <c r="E6" i="15" s="1"/>
  <c r="E7" i="16"/>
  <c r="E8" i="16" s="1"/>
  <c r="E5" i="17"/>
  <c r="E6" i="17" s="1"/>
  <c r="I9" i="17"/>
  <c r="I10" i="17" s="1"/>
  <c r="E5" i="9"/>
  <c r="E6" i="9" s="1"/>
  <c r="I11" i="10"/>
  <c r="I12" i="10" s="1"/>
  <c r="E5" i="11"/>
  <c r="E6" i="11" s="1"/>
  <c r="E5" i="12"/>
  <c r="E6" i="12" s="1"/>
  <c r="E9" i="12"/>
  <c r="E10" i="12" s="1"/>
  <c r="I9" i="13"/>
  <c r="I10" i="13" s="1"/>
  <c r="I7" i="14"/>
  <c r="I8" i="14" s="1"/>
  <c r="I9" i="15"/>
  <c r="I10" i="15" s="1"/>
  <c r="I7" i="16"/>
  <c r="I8" i="16" s="1"/>
  <c r="E5" i="18"/>
  <c r="E6" i="18" s="1"/>
  <c r="E9" i="18"/>
  <c r="E10" i="18" s="1"/>
  <c r="I7" i="19"/>
  <c r="I8" i="19" s="1"/>
  <c r="E7" i="10"/>
  <c r="E8" i="10" s="1"/>
  <c r="I9" i="10"/>
  <c r="I10" i="10" s="1"/>
  <c r="I5" i="11"/>
  <c r="I6" i="11" s="1"/>
  <c r="E7" i="12"/>
  <c r="E8" i="12" s="1"/>
  <c r="I9" i="12"/>
  <c r="I10" i="12" s="1"/>
  <c r="I5" i="13"/>
  <c r="I6" i="13" s="1"/>
  <c r="E11" i="13"/>
  <c r="E12" i="13" s="1"/>
  <c r="E3" i="14"/>
  <c r="I5" i="14"/>
  <c r="I6" i="14" s="1"/>
  <c r="E11" i="14"/>
  <c r="E12" i="14" s="1"/>
  <c r="E3" i="15"/>
  <c r="I5" i="15"/>
  <c r="I6" i="15" s="1"/>
  <c r="E11" i="15"/>
  <c r="E12" i="15" s="1"/>
  <c r="E3" i="16"/>
  <c r="I5" i="16"/>
  <c r="I6" i="16" s="1"/>
  <c r="E11" i="16"/>
  <c r="E12" i="16" s="1"/>
  <c r="E3" i="17"/>
  <c r="I5" i="17"/>
  <c r="I6" i="17" s="1"/>
  <c r="E11" i="17"/>
  <c r="E12" i="17" s="1"/>
  <c r="E7" i="18"/>
  <c r="E8" i="18" s="1"/>
  <c r="I9" i="18"/>
  <c r="I10" i="18" s="1"/>
  <c r="I5" i="19"/>
  <c r="I6" i="19" s="1"/>
  <c r="E11" i="19"/>
  <c r="E12" i="19" s="1"/>
  <c r="E5" i="10"/>
  <c r="E6" i="10" s="1"/>
  <c r="I7" i="10"/>
  <c r="I8" i="10" s="1"/>
  <c r="E9" i="11"/>
  <c r="E10" i="11" s="1"/>
  <c r="I7" i="12"/>
  <c r="I8" i="12" s="1"/>
  <c r="E9" i="13"/>
  <c r="E10" i="13" s="1"/>
  <c r="I11" i="13"/>
  <c r="I12" i="13" s="1"/>
  <c r="I3" i="14"/>
  <c r="E9" i="14"/>
  <c r="E10" i="14" s="1"/>
  <c r="I11" i="14"/>
  <c r="I12" i="14" s="1"/>
  <c r="I3" i="15"/>
  <c r="E9" i="15"/>
  <c r="E10" i="15" s="1"/>
  <c r="I11" i="15"/>
  <c r="I12" i="15" s="1"/>
  <c r="I3" i="16"/>
  <c r="E9" i="16"/>
  <c r="E10" i="16" s="1"/>
  <c r="I11" i="16"/>
  <c r="I12" i="16" s="1"/>
  <c r="I3" i="17"/>
  <c r="E9" i="17"/>
  <c r="E10" i="17" s="1"/>
  <c r="I11" i="17"/>
  <c r="I12" i="17" s="1"/>
  <c r="I7" i="18"/>
  <c r="I8" i="18" s="1"/>
  <c r="E9" i="19"/>
  <c r="E10" i="19" s="1"/>
  <c r="I11" i="19"/>
  <c r="I12" i="19" s="1"/>
  <c r="E7" i="9"/>
  <c r="E8" i="9" s="1"/>
  <c r="E11" i="9"/>
  <c r="E12" i="9" s="1"/>
  <c r="E3" i="10"/>
  <c r="E11" i="10"/>
  <c r="E12" i="10" s="1"/>
  <c r="E7" i="17"/>
  <c r="E8" i="17" s="1"/>
  <c r="E11" i="18"/>
  <c r="E12" i="18" s="1"/>
  <c r="E7" i="19"/>
  <c r="E8" i="19" s="1"/>
  <c r="I3" i="19"/>
  <c r="F7" i="19"/>
  <c r="F8" i="19" s="1"/>
  <c r="F3" i="19"/>
  <c r="C3" i="19"/>
  <c r="C2" i="19" s="1"/>
  <c r="G3" i="19"/>
  <c r="C5" i="19"/>
  <c r="C6" i="19" s="1"/>
  <c r="G5" i="19"/>
  <c r="G6" i="19" s="1"/>
  <c r="C7" i="19"/>
  <c r="C8" i="19" s="1"/>
  <c r="G7" i="19"/>
  <c r="G8" i="19" s="1"/>
  <c r="C9" i="19"/>
  <c r="C10" i="19" s="1"/>
  <c r="G9" i="19"/>
  <c r="G10" i="19" s="1"/>
  <c r="C11" i="19"/>
  <c r="C12" i="19" s="1"/>
  <c r="G11" i="19"/>
  <c r="G12" i="19" s="1"/>
  <c r="C13" i="19"/>
  <c r="C14" i="19" s="1"/>
  <c r="E3" i="19"/>
  <c r="F5" i="19"/>
  <c r="F6" i="19" s="1"/>
  <c r="F9" i="19"/>
  <c r="F10" i="19" s="1"/>
  <c r="F11" i="19"/>
  <c r="F12" i="19" s="1"/>
  <c r="D3" i="19"/>
  <c r="D5" i="19"/>
  <c r="D6" i="19" s="1"/>
  <c r="D7" i="19"/>
  <c r="D8" i="19" s="1"/>
  <c r="D9" i="19"/>
  <c r="D10" i="19" s="1"/>
  <c r="D11" i="19"/>
  <c r="D12" i="19" s="1"/>
  <c r="F3" i="18"/>
  <c r="F7" i="18"/>
  <c r="F8" i="18" s="1"/>
  <c r="F9" i="18"/>
  <c r="F10" i="18" s="1"/>
  <c r="C3" i="18"/>
  <c r="C2" i="18" s="1"/>
  <c r="G3" i="18"/>
  <c r="C5" i="18"/>
  <c r="C6" i="18" s="1"/>
  <c r="G5" i="18"/>
  <c r="G6" i="18" s="1"/>
  <c r="C7" i="18"/>
  <c r="C8" i="18" s="1"/>
  <c r="G7" i="18"/>
  <c r="G8" i="18" s="1"/>
  <c r="C9" i="18"/>
  <c r="C10" i="18" s="1"/>
  <c r="G9" i="18"/>
  <c r="G10" i="18" s="1"/>
  <c r="C11" i="18"/>
  <c r="C12" i="18" s="1"/>
  <c r="G11" i="18"/>
  <c r="G12" i="18" s="1"/>
  <c r="C13" i="18"/>
  <c r="C14" i="18" s="1"/>
  <c r="E3" i="18"/>
  <c r="I3" i="18"/>
  <c r="F5" i="18"/>
  <c r="F6" i="18" s="1"/>
  <c r="F11" i="18"/>
  <c r="F12" i="18" s="1"/>
  <c r="D3" i="18"/>
  <c r="D5" i="18"/>
  <c r="D6" i="18" s="1"/>
  <c r="D7" i="18"/>
  <c r="D8" i="18" s="1"/>
  <c r="D9" i="18"/>
  <c r="D10" i="18" s="1"/>
  <c r="D11" i="18"/>
  <c r="D12" i="18" s="1"/>
  <c r="F3" i="17"/>
  <c r="F7" i="17"/>
  <c r="F8" i="17" s="1"/>
  <c r="F5" i="17"/>
  <c r="F6" i="17" s="1"/>
  <c r="F9" i="17"/>
  <c r="F10" i="17" s="1"/>
  <c r="F11" i="17"/>
  <c r="F12" i="17" s="1"/>
  <c r="C3" i="17"/>
  <c r="C2" i="17" s="1"/>
  <c r="G3" i="17"/>
  <c r="C5" i="17"/>
  <c r="C6" i="17" s="1"/>
  <c r="G5" i="17"/>
  <c r="G6" i="17" s="1"/>
  <c r="C7" i="17"/>
  <c r="C8" i="17" s="1"/>
  <c r="G7" i="17"/>
  <c r="G8" i="17" s="1"/>
  <c r="C9" i="17"/>
  <c r="C10" i="17" s="1"/>
  <c r="G9" i="17"/>
  <c r="G10" i="17" s="1"/>
  <c r="C11" i="17"/>
  <c r="C12" i="17" s="1"/>
  <c r="G11" i="17"/>
  <c r="G12" i="17" s="1"/>
  <c r="C13" i="17"/>
  <c r="C14" i="17" s="1"/>
  <c r="D3" i="17"/>
  <c r="D5" i="17"/>
  <c r="D6" i="17" s="1"/>
  <c r="D7" i="17"/>
  <c r="D8" i="17" s="1"/>
  <c r="D9" i="17"/>
  <c r="D10" i="17" s="1"/>
  <c r="D11" i="17"/>
  <c r="D12" i="17" s="1"/>
  <c r="F3" i="16"/>
  <c r="F5" i="16"/>
  <c r="F6" i="16" s="1"/>
  <c r="F9" i="16"/>
  <c r="F10" i="16" s="1"/>
  <c r="F11" i="16"/>
  <c r="F12" i="16" s="1"/>
  <c r="C3" i="16"/>
  <c r="C2" i="16" s="1"/>
  <c r="G3" i="16"/>
  <c r="C5" i="16"/>
  <c r="C6" i="16" s="1"/>
  <c r="G5" i="16"/>
  <c r="G6" i="16" s="1"/>
  <c r="C7" i="16"/>
  <c r="C8" i="16" s="1"/>
  <c r="G7" i="16"/>
  <c r="G8" i="16" s="1"/>
  <c r="C9" i="16"/>
  <c r="C10" i="16" s="1"/>
  <c r="G9" i="16"/>
  <c r="G10" i="16" s="1"/>
  <c r="C11" i="16"/>
  <c r="C12" i="16" s="1"/>
  <c r="G11" i="16"/>
  <c r="G12" i="16" s="1"/>
  <c r="C13" i="16"/>
  <c r="C14" i="16" s="1"/>
  <c r="F7" i="16"/>
  <c r="F8" i="16" s="1"/>
  <c r="D3" i="16"/>
  <c r="D5" i="16"/>
  <c r="D6" i="16" s="1"/>
  <c r="D7" i="16"/>
  <c r="D8" i="16" s="1"/>
  <c r="D9" i="16"/>
  <c r="D10" i="16" s="1"/>
  <c r="D11" i="16"/>
  <c r="D12" i="16" s="1"/>
  <c r="F7" i="15"/>
  <c r="F8" i="15" s="1"/>
  <c r="F3" i="15"/>
  <c r="F5" i="15"/>
  <c r="F6" i="15" s="1"/>
  <c r="C3" i="15"/>
  <c r="C2" i="15" s="1"/>
  <c r="G3" i="15"/>
  <c r="C5" i="15"/>
  <c r="C6" i="15" s="1"/>
  <c r="G5" i="15"/>
  <c r="G6" i="15" s="1"/>
  <c r="C7" i="15"/>
  <c r="C8" i="15" s="1"/>
  <c r="G7" i="15"/>
  <c r="G8" i="15" s="1"/>
  <c r="C9" i="15"/>
  <c r="C10" i="15" s="1"/>
  <c r="G9" i="15"/>
  <c r="G10" i="15" s="1"/>
  <c r="C11" i="15"/>
  <c r="C12" i="15" s="1"/>
  <c r="G11" i="15"/>
  <c r="G12" i="15" s="1"/>
  <c r="C13" i="15"/>
  <c r="C14" i="15" s="1"/>
  <c r="F9" i="15"/>
  <c r="F10" i="15" s="1"/>
  <c r="F11" i="15"/>
  <c r="F12" i="15" s="1"/>
  <c r="D3" i="15"/>
  <c r="D5" i="15"/>
  <c r="D6" i="15" s="1"/>
  <c r="D7" i="15"/>
  <c r="D8" i="15" s="1"/>
  <c r="D9" i="15"/>
  <c r="D10" i="15" s="1"/>
  <c r="D11" i="15"/>
  <c r="D12" i="15" s="1"/>
  <c r="F3" i="14"/>
  <c r="F7" i="14"/>
  <c r="F8" i="14" s="1"/>
  <c r="F5" i="14"/>
  <c r="F6" i="14" s="1"/>
  <c r="F9" i="14"/>
  <c r="F10" i="14" s="1"/>
  <c r="F11" i="14"/>
  <c r="F12" i="14" s="1"/>
  <c r="C3" i="14"/>
  <c r="C2" i="14" s="1"/>
  <c r="G3" i="14"/>
  <c r="C5" i="14"/>
  <c r="C6" i="14" s="1"/>
  <c r="G5" i="14"/>
  <c r="G6" i="14" s="1"/>
  <c r="C7" i="14"/>
  <c r="C8" i="14" s="1"/>
  <c r="G7" i="14"/>
  <c r="G8" i="14" s="1"/>
  <c r="C9" i="14"/>
  <c r="C10" i="14" s="1"/>
  <c r="G9" i="14"/>
  <c r="G10" i="14" s="1"/>
  <c r="C11" i="14"/>
  <c r="C12" i="14" s="1"/>
  <c r="G11" i="14"/>
  <c r="G12" i="14" s="1"/>
  <c r="C13" i="14"/>
  <c r="C14" i="14" s="1"/>
  <c r="D3" i="14"/>
  <c r="D5" i="14"/>
  <c r="D6" i="14" s="1"/>
  <c r="D7" i="14"/>
  <c r="D8" i="14" s="1"/>
  <c r="D9" i="14"/>
  <c r="D10" i="14" s="1"/>
  <c r="D11" i="14"/>
  <c r="D12" i="14" s="1"/>
  <c r="E3" i="13"/>
  <c r="F7" i="13"/>
  <c r="F8" i="13" s="1"/>
  <c r="I3" i="13"/>
  <c r="F9" i="13"/>
  <c r="F10" i="13" s="1"/>
  <c r="F11" i="13"/>
  <c r="F12" i="13" s="1"/>
  <c r="C3" i="13"/>
  <c r="C2" i="13" s="1"/>
  <c r="G3" i="13"/>
  <c r="C5" i="13"/>
  <c r="C6" i="13" s="1"/>
  <c r="G5" i="13"/>
  <c r="G6" i="13" s="1"/>
  <c r="C7" i="13"/>
  <c r="C8" i="13" s="1"/>
  <c r="G7" i="13"/>
  <c r="G8" i="13" s="1"/>
  <c r="C9" i="13"/>
  <c r="C10" i="13" s="1"/>
  <c r="G9" i="13"/>
  <c r="G10" i="13" s="1"/>
  <c r="C11" i="13"/>
  <c r="C12" i="13" s="1"/>
  <c r="G11" i="13"/>
  <c r="G12" i="13" s="1"/>
  <c r="C13" i="13"/>
  <c r="C14" i="13" s="1"/>
  <c r="F3" i="13"/>
  <c r="F5" i="13"/>
  <c r="F6" i="13" s="1"/>
  <c r="D3" i="13"/>
  <c r="D5" i="13"/>
  <c r="D6" i="13" s="1"/>
  <c r="D7" i="13"/>
  <c r="D8" i="13" s="1"/>
  <c r="D9" i="13"/>
  <c r="D10" i="13" s="1"/>
  <c r="D11" i="13"/>
  <c r="D12" i="13" s="1"/>
  <c r="F7" i="12"/>
  <c r="F8" i="12" s="1"/>
  <c r="F3" i="12"/>
  <c r="F5" i="12"/>
  <c r="F6" i="12" s="1"/>
  <c r="C3" i="12"/>
  <c r="C2" i="12" s="1"/>
  <c r="G3" i="12"/>
  <c r="C5" i="12"/>
  <c r="C6" i="12" s="1"/>
  <c r="G5" i="12"/>
  <c r="G6" i="12" s="1"/>
  <c r="C7" i="12"/>
  <c r="C8" i="12" s="1"/>
  <c r="G7" i="12"/>
  <c r="G8" i="12" s="1"/>
  <c r="C9" i="12"/>
  <c r="C10" i="12" s="1"/>
  <c r="G9" i="12"/>
  <c r="G10" i="12" s="1"/>
  <c r="C11" i="12"/>
  <c r="C12" i="12" s="1"/>
  <c r="G11" i="12"/>
  <c r="G12" i="12" s="1"/>
  <c r="C13" i="12"/>
  <c r="C14" i="12" s="1"/>
  <c r="F9" i="12"/>
  <c r="F10" i="12" s="1"/>
  <c r="F11" i="12"/>
  <c r="F12" i="12" s="1"/>
  <c r="D3" i="12"/>
  <c r="D2" i="12" s="1"/>
  <c r="D5" i="12"/>
  <c r="D6" i="12" s="1"/>
  <c r="D7" i="12"/>
  <c r="D8" i="12" s="1"/>
  <c r="D9" i="12"/>
  <c r="D10" i="12" s="1"/>
  <c r="D11" i="12"/>
  <c r="D12" i="12" s="1"/>
  <c r="E3" i="11"/>
  <c r="I3" i="11"/>
  <c r="E11" i="11"/>
  <c r="E12" i="11" s="1"/>
  <c r="I11" i="11"/>
  <c r="I12" i="11" s="1"/>
  <c r="F3" i="11"/>
  <c r="F7" i="11"/>
  <c r="F8" i="11" s="1"/>
  <c r="G3" i="11"/>
  <c r="C5" i="11"/>
  <c r="C6" i="11" s="1"/>
  <c r="G5" i="11"/>
  <c r="G6" i="11" s="1"/>
  <c r="C7" i="11"/>
  <c r="C8" i="11" s="1"/>
  <c r="G7" i="11"/>
  <c r="G8" i="11" s="1"/>
  <c r="C9" i="11"/>
  <c r="C10" i="11" s="1"/>
  <c r="G9" i="11"/>
  <c r="G10" i="11" s="1"/>
  <c r="C11" i="11"/>
  <c r="C12" i="11" s="1"/>
  <c r="G11" i="11"/>
  <c r="G12" i="11" s="1"/>
  <c r="C13" i="11"/>
  <c r="C14" i="11" s="1"/>
  <c r="F5" i="11"/>
  <c r="F6" i="11" s="1"/>
  <c r="F9" i="11"/>
  <c r="F10" i="11" s="1"/>
  <c r="F11" i="11"/>
  <c r="F12" i="11" s="1"/>
  <c r="C3" i="11"/>
  <c r="C2" i="11" s="1"/>
  <c r="D3" i="11"/>
  <c r="D5" i="11"/>
  <c r="D6" i="11" s="1"/>
  <c r="D7" i="11"/>
  <c r="D8" i="11" s="1"/>
  <c r="D9" i="11"/>
  <c r="D10" i="11" s="1"/>
  <c r="D11" i="11"/>
  <c r="D12" i="11" s="1"/>
  <c r="F3" i="10"/>
  <c r="F5" i="10"/>
  <c r="F6" i="10" s="1"/>
  <c r="F11" i="10"/>
  <c r="F12" i="10" s="1"/>
  <c r="G11" i="10"/>
  <c r="G12" i="10" s="1"/>
  <c r="F7" i="10"/>
  <c r="F8" i="10" s="1"/>
  <c r="F9" i="10"/>
  <c r="F10" i="10" s="1"/>
  <c r="C3" i="10"/>
  <c r="C2" i="10" s="1"/>
  <c r="G3" i="10"/>
  <c r="C5" i="10"/>
  <c r="C6" i="10" s="1"/>
  <c r="G5" i="10"/>
  <c r="G6" i="10" s="1"/>
  <c r="C7" i="10"/>
  <c r="C8" i="10" s="1"/>
  <c r="G7" i="10"/>
  <c r="G8" i="10" s="1"/>
  <c r="C9" i="10"/>
  <c r="C10" i="10" s="1"/>
  <c r="G9" i="10"/>
  <c r="G10" i="10" s="1"/>
  <c r="C11" i="10"/>
  <c r="C12" i="10" s="1"/>
  <c r="C13" i="10"/>
  <c r="C14" i="10" s="1"/>
  <c r="D3" i="10"/>
  <c r="D5" i="10"/>
  <c r="D6" i="10" s="1"/>
  <c r="D7" i="10"/>
  <c r="D8" i="10" s="1"/>
  <c r="D9" i="10"/>
  <c r="D10" i="10" s="1"/>
  <c r="D11" i="10"/>
  <c r="D12" i="10" s="1"/>
  <c r="F5" i="9"/>
  <c r="F6" i="9" s="1"/>
  <c r="F7" i="9"/>
  <c r="F8" i="9" s="1"/>
  <c r="F9" i="9"/>
  <c r="F10" i="9" s="1"/>
  <c r="G7" i="9"/>
  <c r="G8" i="9" s="1"/>
  <c r="G9" i="9"/>
  <c r="G10" i="9" s="1"/>
  <c r="C11" i="9"/>
  <c r="C12" i="9" s="1"/>
  <c r="G11" i="9"/>
  <c r="G12" i="9" s="1"/>
  <c r="C13" i="9"/>
  <c r="C14" i="9" s="1"/>
  <c r="E3" i="9"/>
  <c r="I3" i="9"/>
  <c r="E9" i="9"/>
  <c r="E10" i="9" s="1"/>
  <c r="I9" i="9"/>
  <c r="I10" i="9" s="1"/>
  <c r="F3" i="9"/>
  <c r="F11" i="9"/>
  <c r="F12" i="9" s="1"/>
  <c r="C3" i="9"/>
  <c r="C2" i="9" s="1"/>
  <c r="G3" i="9"/>
  <c r="C5" i="9"/>
  <c r="C6" i="9" s="1"/>
  <c r="G5" i="9"/>
  <c r="G6" i="9" s="1"/>
  <c r="C7" i="9"/>
  <c r="C8" i="9" s="1"/>
  <c r="C9" i="9"/>
  <c r="C10" i="9" s="1"/>
  <c r="D3" i="9"/>
  <c r="D5" i="9"/>
  <c r="D6" i="9" s="1"/>
  <c r="D7" i="9"/>
  <c r="D8" i="9" s="1"/>
  <c r="D9" i="9"/>
  <c r="D10" i="9" s="1"/>
  <c r="D11" i="9"/>
  <c r="D12" i="9" s="1"/>
  <c r="G4" i="12" l="1"/>
  <c r="G2" i="12"/>
  <c r="D4" i="14"/>
  <c r="D2" i="14"/>
  <c r="D4" i="18"/>
  <c r="D2" i="18"/>
  <c r="I4" i="15"/>
  <c r="I2" i="15"/>
  <c r="E4" i="17"/>
  <c r="E2" i="17"/>
  <c r="I4" i="12"/>
  <c r="I2" i="12"/>
  <c r="D4" i="9"/>
  <c r="D2" i="9"/>
  <c r="F4" i="9"/>
  <c r="F2" i="9"/>
  <c r="E4" i="9"/>
  <c r="E2" i="9"/>
  <c r="G4" i="11"/>
  <c r="G2" i="11"/>
  <c r="D4" i="13"/>
  <c r="D2" i="13"/>
  <c r="G4" i="13"/>
  <c r="G2" i="13"/>
  <c r="I4" i="13"/>
  <c r="I2" i="13"/>
  <c r="D4" i="15"/>
  <c r="D2" i="15"/>
  <c r="G4" i="15"/>
  <c r="G2" i="15"/>
  <c r="G4" i="16"/>
  <c r="G2" i="16"/>
  <c r="G4" i="17"/>
  <c r="G2" i="17"/>
  <c r="G4" i="19"/>
  <c r="G2" i="19"/>
  <c r="I4" i="19"/>
  <c r="I2" i="19"/>
  <c r="I4" i="16"/>
  <c r="I2" i="16"/>
  <c r="E4" i="14"/>
  <c r="E2" i="14"/>
  <c r="I4" i="9"/>
  <c r="I2" i="9"/>
  <c r="F4" i="14"/>
  <c r="F2" i="14"/>
  <c r="F4" i="15"/>
  <c r="F2" i="15"/>
  <c r="E4" i="18"/>
  <c r="E2" i="18"/>
  <c r="I4" i="10"/>
  <c r="I2" i="10"/>
  <c r="F4" i="10"/>
  <c r="F2" i="10"/>
  <c r="I4" i="11"/>
  <c r="I2" i="11"/>
  <c r="G4" i="14"/>
  <c r="G2" i="14"/>
  <c r="D4" i="16"/>
  <c r="D2" i="16"/>
  <c r="F4" i="16"/>
  <c r="F2" i="16"/>
  <c r="G4" i="18"/>
  <c r="G2" i="18"/>
  <c r="F4" i="18"/>
  <c r="F2" i="18"/>
  <c r="E4" i="10"/>
  <c r="E2" i="10"/>
  <c r="I4" i="17"/>
  <c r="I2" i="17"/>
  <c r="E4" i="15"/>
  <c r="E2" i="15"/>
  <c r="E4" i="12"/>
  <c r="E2" i="12"/>
  <c r="G4" i="9"/>
  <c r="G2" i="9"/>
  <c r="D4" i="10"/>
  <c r="D2" i="10"/>
  <c r="G4" i="10"/>
  <c r="G2" i="10"/>
  <c r="D4" i="11"/>
  <c r="D2" i="11"/>
  <c r="F4" i="11"/>
  <c r="F2" i="11"/>
  <c r="E4" i="11"/>
  <c r="E2" i="11"/>
  <c r="F4" i="12"/>
  <c r="F2" i="12"/>
  <c r="F4" i="13"/>
  <c r="F2" i="13"/>
  <c r="E4" i="13"/>
  <c r="E2" i="13"/>
  <c r="D4" i="17"/>
  <c r="D2" i="17"/>
  <c r="F4" i="17"/>
  <c r="F2" i="17"/>
  <c r="I4" i="18"/>
  <c r="I2" i="18"/>
  <c r="D4" i="19"/>
  <c r="D2" i="19"/>
  <c r="E4" i="19"/>
  <c r="E2" i="19"/>
  <c r="F4" i="19"/>
  <c r="F2" i="19"/>
  <c r="I4" i="14"/>
  <c r="I2" i="14"/>
  <c r="E4" i="16"/>
  <c r="E2" i="16"/>
  <c r="C4" i="13"/>
  <c r="C4" i="15"/>
  <c r="C4" i="16"/>
  <c r="C4" i="17"/>
  <c r="C4" i="19"/>
  <c r="C4" i="9"/>
  <c r="C4" i="14"/>
  <c r="C4" i="18"/>
  <c r="C4" i="10"/>
  <c r="C4" i="11"/>
  <c r="D4" i="12"/>
  <c r="C4" i="12"/>
  <c r="C3" i="6" l="1" a="1"/>
  <c r="D3" i="6" s="1"/>
  <c r="D2" i="6" s="1"/>
  <c r="C5" i="6" a="1"/>
  <c r="D5" i="6" s="1"/>
  <c r="D6" i="6" s="1"/>
  <c r="C7" i="6" a="1"/>
  <c r="D7" i="6" s="1"/>
  <c r="D8" i="6" s="1"/>
  <c r="C9" i="6" a="1"/>
  <c r="D9" i="6" s="1"/>
  <c r="D10" i="6" s="1"/>
  <c r="C11" i="6" a="1"/>
  <c r="D11" i="6" s="1"/>
  <c r="C13" i="6" a="1"/>
  <c r="C13" i="6" s="1"/>
  <c r="D4" i="6" l="1"/>
  <c r="D13" i="6"/>
  <c r="E5" i="6"/>
  <c r="E6" i="6" s="1"/>
  <c r="G11" i="6"/>
  <c r="C11" i="6"/>
  <c r="G9" i="6"/>
  <c r="G10" i="6" s="1"/>
  <c r="C9" i="6"/>
  <c r="C10" i="6" s="1"/>
  <c r="G7" i="6"/>
  <c r="G8" i="6" s="1"/>
  <c r="C7" i="6"/>
  <c r="C8" i="6" s="1"/>
  <c r="G5" i="6"/>
  <c r="G6" i="6" s="1"/>
  <c r="C5" i="6"/>
  <c r="C6" i="6" s="1"/>
  <c r="G3" i="6"/>
  <c r="G2" i="6" s="1"/>
  <c r="C3" i="6"/>
  <c r="C2" i="6" s="1"/>
  <c r="I11" i="6"/>
  <c r="F11" i="6"/>
  <c r="I9" i="6"/>
  <c r="I10" i="6" s="1"/>
  <c r="F9" i="6"/>
  <c r="F10" i="6" s="1"/>
  <c r="I7" i="6"/>
  <c r="I8" i="6" s="1"/>
  <c r="F7" i="6"/>
  <c r="F8" i="6" s="1"/>
  <c r="I5" i="6"/>
  <c r="I6" i="6" s="1"/>
  <c r="F5" i="6"/>
  <c r="F6" i="6" s="1"/>
  <c r="I3" i="6"/>
  <c r="I2" i="6" s="1"/>
  <c r="F3" i="6"/>
  <c r="F2" i="6" s="1"/>
  <c r="E11" i="6"/>
  <c r="E9" i="6"/>
  <c r="E10" i="6" s="1"/>
  <c r="E3" i="6"/>
  <c r="E2" i="6" s="1"/>
  <c r="E7" i="6"/>
  <c r="E8" i="6" s="1"/>
  <c r="H11" i="6"/>
  <c r="H9" i="6"/>
  <c r="H10" i="6" s="1"/>
  <c r="H7" i="6"/>
  <c r="H8" i="6" s="1"/>
  <c r="H5" i="6"/>
  <c r="H6" i="6" s="1"/>
  <c r="H3" i="6"/>
  <c r="H2" i="6" s="1"/>
  <c r="C4" i="6" l="1"/>
  <c r="F4" i="6"/>
  <c r="I4" i="6"/>
  <c r="E4" i="6"/>
  <c r="H4" i="6"/>
  <c r="G4" i="6"/>
</calcChain>
</file>

<file path=xl/sharedStrings.xml><?xml version="1.0" encoding="utf-8"?>
<sst xmlns="http://schemas.openxmlformats.org/spreadsheetml/2006/main" count="476" uniqueCount="22">
  <si>
    <t>Notes</t>
  </si>
  <si>
    <t/>
  </si>
  <si>
    <t>Monday</t>
  </si>
  <si>
    <t>Gestion d'affaires</t>
  </si>
  <si>
    <t>Intervention</t>
  </si>
  <si>
    <t>RDV Client</t>
  </si>
  <si>
    <t>FDR</t>
  </si>
  <si>
    <t>Facturation</t>
  </si>
  <si>
    <t>Réception PO</t>
  </si>
  <si>
    <t xml:space="preserve">Calendrier de gestion d'affaires
</t>
  </si>
  <si>
    <t>Le premier jours du calendrier</t>
  </si>
  <si>
    <t xml:space="preserve">Catégories
</t>
  </si>
  <si>
    <t>Type</t>
  </si>
  <si>
    <t xml:space="preserve">Description </t>
  </si>
  <si>
    <t>Jours</t>
  </si>
  <si>
    <t>Déjà Passé</t>
  </si>
  <si>
    <t>Intervenants</t>
  </si>
  <si>
    <t>Affaires</t>
  </si>
  <si>
    <t>Poste(s) concerné(s)</t>
  </si>
  <si>
    <t>Heure de début</t>
  </si>
  <si>
    <t>Heure de fin</t>
  </si>
  <si>
    <t>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</si>
</sst>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
    <numFmt numFmtId="165" formatCode="[$-40C]d\ mmmm\ yyyy;@"/>
    <numFmt numFmtId="166" formatCode="h:mm;@"/>
  </numFmts>
  <fonts count="37" x14ac:knownFonts="1">
    <font>
      <sz val="10"/>
      <color theme="1"/>
      <name val="Tw Cen MT"/>
      <family val="2"/>
      <scheme val="minor"/>
    </font>
    <font>
      <sz val="11"/>
      <color theme="1"/>
      <name val="Tw Cen MT"/>
      <family val="2"/>
      <scheme val="minor"/>
    </font>
    <font>
      <sz val="11"/>
      <color theme="1"/>
      <name val="Tw Cen MT"/>
      <family val="2"/>
      <scheme val="minor"/>
    </font>
    <font>
      <sz val="11"/>
      <color theme="1"/>
      <name val="Rockwell"/>
      <family val="4"/>
      <scheme val="major"/>
    </font>
    <font>
      <sz val="10"/>
      <color theme="0"/>
      <name val="Tw Cen MT"/>
      <family val="2"/>
      <scheme val="minor"/>
    </font>
    <font>
      <sz val="11"/>
      <color theme="0"/>
      <name val="Rockwell"/>
      <family val="4"/>
      <scheme val="major"/>
    </font>
    <font>
      <sz val="11"/>
      <name val="Tw Cen MT"/>
      <family val="2"/>
      <scheme val="minor"/>
    </font>
    <font>
      <sz val="10"/>
      <color theme="1"/>
      <name val="Tw Cen MT"/>
      <family val="2"/>
      <scheme val="minor"/>
    </font>
    <font>
      <sz val="11"/>
      <color theme="1" tint="0.34998626667073579"/>
      <name val="Tw Cen MT"/>
      <family val="2"/>
      <scheme val="minor"/>
    </font>
    <font>
      <sz val="11"/>
      <color theme="1" tint="0.34998626667073579"/>
      <name val="Rockwell"/>
      <family val="1"/>
      <scheme val="major"/>
    </font>
    <font>
      <sz val="15"/>
      <color theme="3"/>
      <name val="Rockwell"/>
      <family val="1"/>
      <scheme val="major"/>
    </font>
    <font>
      <sz val="15"/>
      <color theme="1" tint="0.34998626667073579"/>
      <name val="Rockwell"/>
      <family val="1"/>
      <scheme val="major"/>
    </font>
    <font>
      <b/>
      <sz val="26"/>
      <color theme="1" tint="0.34998626667073579"/>
      <name val="Tw Cen MT"/>
      <family val="2"/>
      <scheme val="minor"/>
    </font>
    <font>
      <sz val="11"/>
      <color theme="1" tint="0.24994659260841701"/>
      <name val="Tw Cen MT"/>
      <family val="2"/>
      <scheme val="minor"/>
    </font>
    <font>
      <b/>
      <sz val="28"/>
      <color theme="1"/>
      <name val="Rockwell"/>
      <family val="1"/>
      <scheme val="major"/>
    </font>
    <font>
      <sz val="12"/>
      <color theme="1"/>
      <name val="Tw Cen MT"/>
      <family val="2"/>
      <scheme val="minor"/>
    </font>
    <font>
      <sz val="10"/>
      <color theme="1"/>
      <name val="Rockwell"/>
      <family val="4"/>
      <scheme val="major"/>
    </font>
    <font>
      <i/>
      <sz val="12"/>
      <color theme="1"/>
      <name val="Tw Cen MT"/>
      <family val="2"/>
      <scheme val="minor"/>
    </font>
    <font>
      <sz val="28"/>
      <color theme="1"/>
      <name val="Rockwell"/>
      <family val="1"/>
      <scheme val="major"/>
    </font>
    <font>
      <b/>
      <sz val="11"/>
      <color theme="1" tint="0.24994659260841701"/>
      <name val="Tw Cen MT"/>
      <family val="2"/>
      <scheme val="minor"/>
    </font>
    <font>
      <i/>
      <sz val="11"/>
      <color theme="1" tint="0.24994659260841701"/>
      <name val="Tw Cen MT"/>
      <family val="2"/>
      <scheme val="minor"/>
    </font>
    <font>
      <i/>
      <sz val="11"/>
      <color theme="0" tint="-0.249977111117893"/>
      <name val="Tw Cen MT"/>
      <family val="2"/>
      <scheme val="minor"/>
    </font>
    <font>
      <sz val="14"/>
      <color theme="0"/>
      <name val="Tw Cen MT"/>
      <family val="2"/>
      <scheme val="minor"/>
    </font>
    <font>
      <i/>
      <sz val="11"/>
      <color theme="1" tint="0.34998626667073579"/>
      <name val="Tw Cen MT"/>
      <family val="2"/>
      <scheme val="minor"/>
    </font>
    <font>
      <sz val="22"/>
      <color theme="1"/>
      <name val="Tw Cen MT"/>
      <family val="2"/>
      <scheme val="minor"/>
    </font>
    <font>
      <i/>
      <sz val="11"/>
      <color theme="1"/>
      <name val="Tw Cen MT"/>
      <family val="2"/>
      <scheme val="minor"/>
    </font>
    <font>
      <sz val="13"/>
      <color theme="1" tint="0.34998626667073579"/>
      <name val="Rockwell"/>
      <family val="1"/>
      <scheme val="major"/>
    </font>
    <font>
      <sz val="12"/>
      <color theme="0" tint="-0.14996795556505021"/>
      <name val="Tw Cen MT"/>
      <family val="2"/>
      <scheme val="minor"/>
    </font>
    <font>
      <sz val="10"/>
      <color theme="0" tint="-0.14996795556505021"/>
      <name val="Tw Cen MT"/>
      <family val="2"/>
      <scheme val="minor"/>
    </font>
    <font>
      <sz val="13"/>
      <color theme="0" tint="-0.14996795556505021"/>
      <name val="Rockwell"/>
      <family val="1"/>
      <scheme val="major"/>
    </font>
    <font>
      <i/>
      <sz val="11"/>
      <color theme="0" tint="-0.14996795556505021"/>
      <name val="Tw Cen MT"/>
      <family val="2"/>
      <scheme val="minor"/>
    </font>
    <font>
      <sz val="10"/>
      <color indexed="8"/>
      <name val="Tw Cen MT"/>
      <family val="2"/>
      <scheme val="minor"/>
    </font>
    <font>
      <b/>
      <sz val="12"/>
      <color theme="1" tint="0.24994659260841701"/>
      <name val="Tw Cen MT"/>
      <family val="2"/>
      <scheme val="minor"/>
    </font>
    <font>
      <b/>
      <sz val="12"/>
      <color theme="1"/>
      <name val="Tw Cen MT"/>
      <family val="2"/>
      <scheme val="minor"/>
    </font>
    <font>
      <b/>
      <sz val="12"/>
      <color theme="1" tint="0.34998626667073579"/>
      <name val="Rockwell"/>
      <family val="1"/>
      <scheme val="major"/>
    </font>
    <font>
      <b/>
      <sz val="12"/>
      <color theme="1" tint="0.34998626667073579"/>
      <name val="Tw Cen MT"/>
      <family val="2"/>
      <scheme val="minor"/>
    </font>
    <font>
      <b/>
      <sz val="15"/>
      <color theme="3"/>
      <name val="Rockwell"/>
      <family val="1"/>
      <scheme val="major"/>
    </font>
  </fonts>
  <fills count="23">
    <fill>
      <patternFill patternType="none"/>
    </fill>
    <fill>
      <patternFill patternType="gray125"/>
    </fill>
    <fill>
      <patternFill patternType="solid">
        <fgColor theme="1" tint="0.14999847407452621"/>
        <bgColor indexed="64"/>
      </patternFill>
    </fill>
    <fill>
      <patternFill patternType="solid">
        <fgColor theme="4"/>
        <bgColor indexed="64"/>
      </patternFill>
    </fill>
    <fill>
      <patternFill patternType="solid">
        <fgColor theme="5"/>
      </patternFill>
    </fill>
    <fill>
      <patternFill patternType="solid">
        <fgColor theme="2"/>
        <bgColor indexed="64"/>
      </patternFill>
    </fill>
    <fill>
      <patternFill patternType="solid">
        <fgColor theme="0" tint="-4.9989318521683403E-2"/>
        <bgColor indexed="64"/>
      </patternFill>
    </fill>
    <fill>
      <patternFill patternType="solid">
        <fgColor theme="6"/>
      </patternFill>
    </fill>
    <fill>
      <patternFill patternType="solid">
        <fgColor theme="7"/>
      </patternFill>
    </fill>
    <fill>
      <patternFill patternType="lightUp">
        <fgColor theme="0" tint="-4.9989318521683403E-2"/>
        <bgColor auto="1"/>
      </patternFill>
    </fill>
    <fill>
      <patternFill patternType="solid">
        <fgColor theme="5"/>
        <bgColor indexed="64"/>
      </patternFill>
    </fill>
    <fill>
      <patternFill patternType="solid">
        <fgColor theme="6"/>
        <bgColor indexed="64"/>
      </patternFill>
    </fill>
    <fill>
      <patternFill patternType="solid">
        <fgColor theme="6" tint="-0.499984740745262"/>
        <bgColor indexed="64"/>
      </patternFill>
    </fill>
    <fill>
      <patternFill patternType="solid">
        <fgColor theme="7"/>
        <bgColor indexed="64"/>
      </patternFill>
    </fill>
    <fill>
      <patternFill patternType="solid">
        <fgColor theme="0" tint="-0.14999847407452621"/>
        <bgColor indexed="64"/>
      </patternFill>
    </fill>
    <fill>
      <patternFill patternType="solid">
        <fgColor theme="1" tint="0.34998626667073579"/>
        <bgColor indexed="64"/>
      </patternFill>
    </fill>
    <fill>
      <patternFill patternType="solid">
        <fgColor theme="1" tint="4.9989318521683403E-2"/>
        <bgColor indexed="64"/>
      </patternFill>
    </fill>
    <fill>
      <patternFill patternType="solid">
        <fgColor theme="0"/>
        <bgColor indexed="64"/>
      </patternFill>
    </fill>
    <fill>
      <patternFill patternType="solid">
        <fgColor rgb="FFFFFF00"/>
        <bgColor indexed="64"/>
      </patternFill>
    </fill>
    <fill>
      <patternFill patternType="solid">
        <fgColor rgb="FF00B050"/>
        <bgColor indexed="64"/>
      </patternFill>
    </fill>
    <fill>
      <patternFill patternType="solid">
        <fgColor rgb="FF02DC26"/>
        <bgColor indexed="64"/>
      </patternFill>
    </fill>
    <fill>
      <patternFill patternType="solid">
        <fgColor rgb="FF84EC89"/>
        <bgColor indexed="64"/>
      </patternFill>
    </fill>
    <fill>
      <patternFill patternType="solid">
        <fgColor rgb="FFFF0000"/>
        <bgColor indexed="64"/>
      </patternFill>
    </fill>
  </fills>
  <borders count="19">
    <border>
      <left/>
      <right/>
      <top/>
      <bottom/>
      <diagonal/>
    </border>
    <border>
      <left/>
      <right/>
      <top/>
      <bottom style="thick">
        <color theme="5"/>
      </bottom>
      <diagonal/>
    </border>
    <border>
      <left/>
      <right/>
      <top/>
      <bottom style="thick">
        <color theme="0" tint="-0.24994659260841701"/>
      </bottom>
      <diagonal/>
    </border>
    <border>
      <left style="thin">
        <color theme="0" tint="-0.14996795556505021"/>
      </left>
      <right style="thin">
        <color theme="0" tint="-0.14996795556505021"/>
      </right>
      <top style="thin">
        <color theme="0" tint="-4.9989318521683403E-2"/>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4.9989318521683403E-2"/>
      </bottom>
      <diagonal/>
    </border>
    <border>
      <left/>
      <right/>
      <top/>
      <bottom style="thick">
        <color theme="6"/>
      </bottom>
      <diagonal/>
    </border>
    <border>
      <left style="thin">
        <color theme="0" tint="-0.14996795556505021"/>
      </left>
      <right style="dotted">
        <color theme="0" tint="-0.14993743705557422"/>
      </right>
      <top style="thin">
        <color theme="0" tint="-4.9989318521683403E-2"/>
      </top>
      <bottom style="thin">
        <color theme="0" tint="-0.14996795556505021"/>
      </bottom>
      <diagonal/>
    </border>
    <border>
      <left style="dotted">
        <color theme="0" tint="-0.14993743705557422"/>
      </left>
      <right style="dotted">
        <color theme="0" tint="-0.14993743705557422"/>
      </right>
      <top style="thin">
        <color theme="0" tint="-4.9989318521683403E-2"/>
      </top>
      <bottom style="thin">
        <color theme="0" tint="-0.14996795556505021"/>
      </bottom>
      <diagonal/>
    </border>
    <border>
      <left style="dotted">
        <color theme="0" tint="-0.14993743705557422"/>
      </left>
      <right style="thin">
        <color theme="0" tint="-0.14996795556505021"/>
      </right>
      <top style="thin">
        <color theme="0" tint="-4.9989318521683403E-2"/>
      </top>
      <bottom style="thin">
        <color theme="0" tint="-0.14996795556505021"/>
      </bottom>
      <diagonal/>
    </border>
    <border>
      <left style="thin">
        <color theme="0"/>
      </left>
      <right/>
      <top/>
      <bottom/>
      <diagonal/>
    </border>
    <border>
      <left style="dotted">
        <color theme="0" tint="-0.14993743705557422"/>
      </left>
      <right/>
      <top style="thin">
        <color theme="0" tint="-4.9989318521683403E-2"/>
      </top>
      <bottom style="thin">
        <color theme="0" tint="-0.14996795556505021"/>
      </bottom>
      <diagonal/>
    </border>
    <border>
      <left/>
      <right/>
      <top/>
      <bottom style="thin">
        <color theme="0" tint="-4.9989318521683403E-2"/>
      </bottom>
      <diagonal/>
    </border>
    <border>
      <left/>
      <right/>
      <top style="thin">
        <color theme="0" tint="-0.14996795556505021"/>
      </top>
      <bottom/>
      <diagonal/>
    </border>
    <border>
      <left/>
      <right/>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right/>
      <top style="thin">
        <color theme="0" tint="-0.24994659260841701"/>
      </top>
      <bottom style="thin">
        <color theme="0" tint="-0.14996795556505021"/>
      </bottom>
      <diagonal/>
    </border>
    <border>
      <left/>
      <right style="dotted">
        <color theme="0" tint="-0.14993743705557422"/>
      </right>
      <top style="thin">
        <color theme="0" tint="-4.9989318521683403E-2"/>
      </top>
      <bottom style="thin">
        <color theme="0" tint="-0.14996795556505021"/>
      </bottom>
      <diagonal/>
    </border>
  </borders>
  <cellStyleXfs count="15">
    <xf numFmtId="0" fontId="0" fillId="0" borderId="0"/>
    <xf numFmtId="0" fontId="6" fillId="0" borderId="0"/>
    <xf numFmtId="0" fontId="11" fillId="0" borderId="2" applyNumberFormat="0" applyAlignment="0" applyProtection="0"/>
    <xf numFmtId="0" fontId="12" fillId="0" borderId="0">
      <alignment horizontal="left" vertical="top" wrapText="1" indent="1"/>
    </xf>
    <xf numFmtId="0" fontId="10" fillId="0" borderId="1" applyNumberFormat="0" applyFill="0" applyAlignment="0" applyProtection="0"/>
    <xf numFmtId="0" fontId="7" fillId="0" borderId="3">
      <alignment horizontal="left" vertical="top" wrapText="1" indent="1" readingOrder="1"/>
    </xf>
    <xf numFmtId="0" fontId="2" fillId="4" borderId="0" applyNumberFormat="0" applyBorder="0" applyAlignment="0" applyProtection="0"/>
    <xf numFmtId="164" fontId="8" fillId="0" borderId="0">
      <alignment horizontal="left" indent="1"/>
    </xf>
    <xf numFmtId="0" fontId="6" fillId="5" borderId="0" applyNumberFormat="0" applyFont="0" applyBorder="0" applyAlignment="0">
      <alignment horizontal="left" vertical="center" indent="1"/>
    </xf>
    <xf numFmtId="0" fontId="13" fillId="0" borderId="3">
      <alignment horizontal="left" vertical="top" wrapText="1" indent="1"/>
    </xf>
    <xf numFmtId="164" fontId="9" fillId="0" borderId="4">
      <alignment horizontal="left" indent="1"/>
    </xf>
    <xf numFmtId="0" fontId="7" fillId="9" borderId="3">
      <alignment horizontal="left" vertical="top" wrapText="1" indent="1"/>
    </xf>
    <xf numFmtId="0" fontId="1" fillId="3"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cellStyleXfs>
  <cellXfs count="84">
    <xf numFmtId="0" fontId="0" fillId="0" borderId="0" xfId="0"/>
    <xf numFmtId="0" fontId="0" fillId="0" borderId="0" xfId="0" applyAlignment="1">
      <alignment wrapText="1"/>
    </xf>
    <xf numFmtId="0" fontId="12" fillId="6" borderId="0" xfId="3" applyFill="1" applyAlignment="1">
      <alignment horizontal="left" vertical="center" wrapText="1" indent="1"/>
    </xf>
    <xf numFmtId="0" fontId="0" fillId="10" borderId="0" xfId="0" applyFill="1"/>
    <xf numFmtId="0" fontId="0" fillId="11" borderId="0" xfId="0" applyFill="1"/>
    <xf numFmtId="0" fontId="0" fillId="3" borderId="0" xfId="0" applyFill="1"/>
    <xf numFmtId="0" fontId="0" fillId="12" borderId="0" xfId="0" applyFill="1"/>
    <xf numFmtId="0" fontId="0" fillId="6" borderId="0" xfId="0" applyFont="1" applyFill="1"/>
    <xf numFmtId="0" fontId="3" fillId="6" borderId="0" xfId="0" applyFont="1" applyFill="1"/>
    <xf numFmtId="0" fontId="16" fillId="6" borderId="0" xfId="0" applyFont="1" applyFill="1" applyAlignment="1"/>
    <xf numFmtId="0" fontId="0" fillId="6" borderId="0" xfId="0" applyFont="1" applyFill="1" applyBorder="1" applyAlignment="1"/>
    <xf numFmtId="0" fontId="0" fillId="6" borderId="0" xfId="0" applyFont="1" applyFill="1" applyBorder="1" applyAlignment="1">
      <alignment horizontal="left" indent="1"/>
    </xf>
    <xf numFmtId="0" fontId="16" fillId="6" borderId="0" xfId="0" applyFont="1" applyFill="1" applyBorder="1" applyAlignment="1">
      <alignment horizontal="left" indent="1"/>
    </xf>
    <xf numFmtId="0" fontId="0" fillId="6" borderId="0" xfId="0" applyFill="1"/>
    <xf numFmtId="0" fontId="13" fillId="0" borderId="7" xfId="9" applyBorder="1">
      <alignment horizontal="left" vertical="top" wrapText="1" indent="1"/>
    </xf>
    <xf numFmtId="0" fontId="13" fillId="0" borderId="10" xfId="9" applyBorder="1">
      <alignment horizontal="left" vertical="top" wrapText="1" indent="1"/>
    </xf>
    <xf numFmtId="0" fontId="13" fillId="10" borderId="10" xfId="9" applyFill="1" applyBorder="1">
      <alignment horizontal="left" vertical="top" wrapText="1" indent="1"/>
    </xf>
    <xf numFmtId="0" fontId="13" fillId="11" borderId="10" xfId="9" applyFill="1" applyBorder="1">
      <alignment horizontal="left" vertical="top" wrapText="1" indent="1"/>
    </xf>
    <xf numFmtId="0" fontId="13" fillId="3" borderId="10" xfId="9" applyFill="1" applyBorder="1">
      <alignment horizontal="left" vertical="top" wrapText="1" indent="1"/>
    </xf>
    <xf numFmtId="0" fontId="22" fillId="2" borderId="0" xfId="0" applyFont="1" applyFill="1" applyBorder="1" applyAlignment="1">
      <alignment horizontal="left" vertical="center" indent="1"/>
    </xf>
    <xf numFmtId="0" fontId="22" fillId="16" borderId="0" xfId="0" applyFont="1" applyFill="1" applyBorder="1" applyAlignment="1">
      <alignment horizontal="left" vertical="center" indent="1"/>
    </xf>
    <xf numFmtId="0" fontId="17" fillId="6" borderId="0" xfId="0" applyFont="1" applyFill="1" applyAlignment="1">
      <alignment vertical="top" wrapText="1"/>
    </xf>
    <xf numFmtId="0" fontId="21" fillId="6" borderId="16" xfId="9" applyFont="1" applyFill="1" applyBorder="1" applyAlignment="1">
      <alignment horizontal="left" vertical="center" wrapText="1" indent="1"/>
    </xf>
    <xf numFmtId="0" fontId="25" fillId="10" borderId="16" xfId="0" applyFont="1" applyFill="1" applyBorder="1" applyAlignment="1">
      <alignment horizontal="left" vertical="center" indent="1"/>
    </xf>
    <xf numFmtId="0" fontId="25" fillId="17" borderId="16" xfId="0" applyFont="1" applyFill="1" applyBorder="1" applyAlignment="1">
      <alignment horizontal="left" vertical="center" indent="1"/>
    </xf>
    <xf numFmtId="0" fontId="25" fillId="11" borderId="16" xfId="0" applyFont="1" applyFill="1" applyBorder="1" applyAlignment="1">
      <alignment horizontal="left" vertical="center" indent="1"/>
    </xf>
    <xf numFmtId="0" fontId="25" fillId="13" borderId="16" xfId="0" applyFont="1" applyFill="1" applyBorder="1" applyAlignment="1">
      <alignment horizontal="left" vertical="center" indent="1"/>
    </xf>
    <xf numFmtId="0" fontId="25" fillId="3" borderId="16" xfId="0" applyFont="1" applyFill="1" applyBorder="1" applyAlignment="1">
      <alignment horizontal="left" vertical="center" indent="1"/>
    </xf>
    <xf numFmtId="0" fontId="21" fillId="14" borderId="16" xfId="9" applyFont="1" applyFill="1" applyBorder="1" applyAlignment="1">
      <alignment horizontal="left" vertical="center" wrapText="1" indent="1"/>
    </xf>
    <xf numFmtId="0" fontId="20" fillId="0" borderId="10" xfId="9" applyFont="1" applyFill="1" applyBorder="1">
      <alignment horizontal="left" vertical="top" wrapText="1" indent="1"/>
    </xf>
    <xf numFmtId="0" fontId="25" fillId="18" borderId="16" xfId="0" applyFont="1" applyFill="1" applyBorder="1" applyAlignment="1">
      <alignment horizontal="left" vertical="center" indent="1"/>
    </xf>
    <xf numFmtId="0" fontId="27" fillId="6" borderId="0" xfId="0" applyFont="1" applyFill="1" applyBorder="1"/>
    <xf numFmtId="0" fontId="28" fillId="6" borderId="0" xfId="0" applyFont="1" applyFill="1"/>
    <xf numFmtId="0" fontId="29" fillId="6" borderId="13" xfId="0" applyFont="1" applyFill="1" applyBorder="1" applyAlignment="1">
      <alignment vertical="top" wrapText="1"/>
    </xf>
    <xf numFmtId="0" fontId="27" fillId="6" borderId="0" xfId="0" applyFont="1" applyFill="1" applyBorder="1" applyAlignment="1"/>
    <xf numFmtId="0" fontId="0" fillId="19" borderId="0" xfId="0" applyFill="1"/>
    <xf numFmtId="0" fontId="0" fillId="20" borderId="0" xfId="0" applyFont="1" applyFill="1"/>
    <xf numFmtId="0" fontId="4" fillId="20" borderId="0" xfId="0" applyFont="1" applyFill="1"/>
    <xf numFmtId="0" fontId="5" fillId="20" borderId="0" xfId="0" applyFont="1" applyFill="1"/>
    <xf numFmtId="0" fontId="0" fillId="20" borderId="0" xfId="0" applyFill="1"/>
    <xf numFmtId="0" fontId="3" fillId="20" borderId="0" xfId="0" applyFont="1" applyFill="1" applyAlignment="1">
      <alignment wrapText="1"/>
    </xf>
    <xf numFmtId="0" fontId="14" fillId="20" borderId="0" xfId="0" applyFont="1" applyFill="1" applyAlignment="1">
      <alignment horizontal="left" vertical="top" wrapText="1" indent="1"/>
    </xf>
    <xf numFmtId="0" fontId="0" fillId="20" borderId="0" xfId="0" applyFont="1" applyFill="1" applyAlignment="1">
      <alignment wrapText="1"/>
    </xf>
    <xf numFmtId="0" fontId="0" fillId="20" borderId="0" xfId="0" applyFill="1" applyAlignment="1">
      <alignment wrapText="1"/>
    </xf>
    <xf numFmtId="0" fontId="0" fillId="21" borderId="0" xfId="0" applyFont="1" applyFill="1"/>
    <xf numFmtId="0" fontId="15" fillId="21" borderId="0" xfId="0" applyFont="1" applyFill="1" applyBorder="1"/>
    <xf numFmtId="0" fontId="0" fillId="21" borderId="0" xfId="0" applyFill="1"/>
    <xf numFmtId="0" fontId="31" fillId="0" borderId="0" xfId="0" applyFont="1"/>
    <xf numFmtId="165" fontId="19" fillId="0" borderId="18" xfId="9" applyNumberFormat="1" applyFont="1" applyBorder="1">
      <alignment horizontal="left" vertical="top" wrapText="1" indent="1"/>
    </xf>
    <xf numFmtId="0" fontId="32" fillId="0" borderId="3" xfId="9" applyFont="1" applyFill="1">
      <alignment horizontal="left" vertical="top" wrapText="1" indent="1"/>
    </xf>
    <xf numFmtId="0" fontId="33" fillId="0" borderId="3" xfId="11" applyFont="1" applyFill="1">
      <alignment horizontal="left" vertical="top" wrapText="1" indent="1"/>
    </xf>
    <xf numFmtId="164" fontId="34" fillId="0" borderId="4" xfId="10" applyFont="1" applyFill="1">
      <alignment horizontal="left" indent="1"/>
    </xf>
    <xf numFmtId="164" fontId="35" fillId="0" borderId="4" xfId="13" applyNumberFormat="1" applyFont="1" applyFill="1" applyBorder="1" applyAlignment="1">
      <alignment horizontal="left" indent="1"/>
    </xf>
    <xf numFmtId="164" fontId="35" fillId="0" borderId="4" xfId="12" applyNumberFormat="1" applyFont="1" applyFill="1" applyBorder="1" applyAlignment="1">
      <alignment horizontal="left" indent="1"/>
    </xf>
    <xf numFmtId="164" fontId="35" fillId="0" borderId="4" xfId="10" applyFont="1" applyFill="1">
      <alignment horizontal="left" indent="1"/>
    </xf>
    <xf numFmtId="0" fontId="36" fillId="0" borderId="1" xfId="4" applyFont="1" applyFill="1" applyAlignment="1">
      <alignment horizontal="left" vertical="top" indent="1"/>
    </xf>
    <xf numFmtId="0" fontId="36" fillId="0" borderId="5" xfId="4" applyFont="1" applyFill="1" applyBorder="1" applyAlignment="1">
      <alignment horizontal="left" vertical="top" indent="1"/>
    </xf>
    <xf numFmtId="0" fontId="33" fillId="0" borderId="0" xfId="0" applyFont="1"/>
    <xf numFmtId="166" fontId="0" fillId="0" borderId="0" xfId="0" applyNumberFormat="1"/>
    <xf numFmtId="0" fontId="14" fillId="20" borderId="0" xfId="0" applyFont="1" applyFill="1" applyAlignment="1">
      <alignment horizontal="left" vertical="top" wrapText="1" indent="1"/>
    </xf>
    <xf numFmtId="0" fontId="24" fillId="21" borderId="0" xfId="0" applyFont="1" applyFill="1" applyAlignment="1">
      <alignment horizontal="left" vertical="center" indent="1"/>
    </xf>
    <xf numFmtId="0" fontId="22" fillId="15" borderId="11" xfId="0" applyFont="1" applyFill="1" applyBorder="1" applyAlignment="1">
      <alignment horizontal="left" vertical="center" indent="1"/>
    </xf>
    <xf numFmtId="0" fontId="26" fillId="6" borderId="0" xfId="0" applyFont="1" applyFill="1" applyAlignment="1">
      <alignment horizontal="center" vertical="top" wrapText="1"/>
    </xf>
    <xf numFmtId="0" fontId="29" fillId="6" borderId="0" xfId="0" applyFont="1" applyFill="1" applyAlignment="1">
      <alignment horizontal="center" vertical="top" wrapText="1"/>
    </xf>
    <xf numFmtId="0" fontId="28" fillId="6" borderId="17" xfId="0" applyFont="1" applyFill="1" applyBorder="1" applyAlignment="1">
      <alignment horizontal="center"/>
    </xf>
    <xf numFmtId="0" fontId="30" fillId="17" borderId="14" xfId="0" applyFont="1" applyFill="1" applyBorder="1" applyAlignment="1">
      <alignment horizontal="left" vertical="center"/>
    </xf>
    <xf numFmtId="0" fontId="30" fillId="17" borderId="15" xfId="0" applyFont="1" applyFill="1" applyBorder="1" applyAlignment="1">
      <alignment horizontal="left" vertical="center"/>
    </xf>
    <xf numFmtId="0" fontId="0" fillId="6" borderId="12" xfId="0" applyFont="1" applyFill="1" applyBorder="1" applyAlignment="1">
      <alignment horizontal="center"/>
    </xf>
    <xf numFmtId="0" fontId="12" fillId="6" borderId="0" xfId="3" applyFill="1" applyAlignment="1">
      <alignment horizontal="left" vertical="center" wrapText="1" indent="1"/>
    </xf>
    <xf numFmtId="164" fontId="35" fillId="0" borderId="4" xfId="10" applyFont="1" applyFill="1">
      <alignment horizontal="left" indent="1"/>
    </xf>
    <xf numFmtId="0" fontId="32" fillId="0" borderId="3" xfId="9" applyFont="1" applyFill="1">
      <alignment horizontal="left" vertical="top" wrapText="1" indent="1"/>
    </xf>
    <xf numFmtId="164" fontId="34" fillId="0" borderId="4" xfId="10" applyFont="1" applyFill="1">
      <alignment horizontal="left" indent="1"/>
    </xf>
    <xf numFmtId="0" fontId="0" fillId="22" borderId="0" xfId="0" applyFill="1"/>
    <xf numFmtId="0" fontId="4" fillId="22" borderId="0" xfId="0" applyFont="1" applyFill="1"/>
    <xf numFmtId="0" fontId="22" fillId="22" borderId="0" xfId="0" applyFont="1" applyFill="1" applyBorder="1" applyAlignment="1">
      <alignment horizontal="left" vertical="center" indent="1"/>
    </xf>
    <xf numFmtId="165" fontId="19" fillId="22" borderId="6" xfId="9" applyNumberFormat="1" applyFont="1" applyFill="1" applyBorder="1">
      <alignment horizontal="left" vertical="top" wrapText="1" indent="1"/>
    </xf>
    <xf numFmtId="0" fontId="0" fillId="22" borderId="0" xfId="0" applyFont="1" applyFill="1" applyBorder="1" applyAlignment="1">
      <alignment horizontal="left" indent="1"/>
    </xf>
    <xf numFmtId="0" fontId="0" fillId="22" borderId="0" xfId="0" applyFont="1" applyFill="1"/>
    <xf numFmtId="166" fontId="0" fillId="22" borderId="0" xfId="0" applyNumberFormat="1" applyFill="1"/>
    <xf numFmtId="165" fontId="19" fillId="22" borderId="18" xfId="9" applyNumberFormat="1" applyFont="1" applyFill="1" applyBorder="1">
      <alignment horizontal="left" vertical="top" wrapText="1" indent="1"/>
    </xf>
    <xf numFmtId="0" fontId="18" fillId="22" borderId="9" xfId="0" applyFont="1" applyFill="1" applyBorder="1" applyAlignment="1">
      <alignment wrapText="1"/>
    </xf>
    <xf numFmtId="0" fontId="23" fillId="22" borderId="8" xfId="9" applyFont="1" applyFill="1" applyBorder="1">
      <alignment horizontal="left" vertical="top" wrapText="1" indent="1"/>
    </xf>
    <xf numFmtId="0" fontId="16" fillId="22" borderId="0" xfId="0" applyFont="1" applyFill="1" applyBorder="1" applyAlignment="1">
      <alignment horizontal="left" indent="1"/>
    </xf>
    <xf numFmtId="0" fontId="16" fillId="22" borderId="0" xfId="0" applyFont="1" applyFill="1" applyAlignment="1"/>
  </cellXfs>
  <cellStyles count="15">
    <cellStyle name="Accent1" xfId="12" builtinId="29" customBuiltin="1"/>
    <cellStyle name="Accent2" xfId="6" builtinId="33" customBuiltin="1"/>
    <cellStyle name="Accent3" xfId="13" builtinId="37" customBuiltin="1"/>
    <cellStyle name="Accent4" xfId="14" builtinId="41" customBuiltin="1"/>
    <cellStyle name="Banded" xfId="8" xr:uid="{00000000-0005-0000-0000-000004000000}"/>
    <cellStyle name="Day" xfId="7" xr:uid="{00000000-0005-0000-0000-000005000000}"/>
    <cellStyle name="DayFormat" xfId="10" xr:uid="{00000000-0005-0000-0000-000006000000}"/>
    <cellStyle name="DayText" xfId="9" xr:uid="{00000000-0005-0000-0000-000007000000}"/>
    <cellStyle name="NonEditable" xfId="11" xr:uid="{00000000-0005-0000-0000-00000B000000}"/>
    <cellStyle name="Normal" xfId="0" builtinId="0" customBuiltin="1"/>
    <cellStyle name="Normal 2" xfId="1" xr:uid="{00000000-0005-0000-0000-00000D000000}"/>
    <cellStyle name="Texte explicatif" xfId="5" builtinId="53" customBuiltin="1"/>
    <cellStyle name="Titre" xfId="3" builtinId="15" customBuiltin="1"/>
    <cellStyle name="Titre 1" xfId="4" builtinId="16" customBuiltin="1"/>
    <cellStyle name="Titre 2" xfId="2" builtinId="17" customBuiltin="1"/>
  </cellStyles>
  <dxfs count="226">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40000610370189521"/>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40000610370189521"/>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40000610370189521"/>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40000610370189521"/>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patternFill patternType="lightGrid">
          <fgColor rgb="FFC00000"/>
        </patternFill>
      </fill>
    </dxf>
    <dxf>
      <fill>
        <gradientFill>
          <stop position="0">
            <color theme="0" tint="-0.34900967436750391"/>
          </stop>
          <stop position="0.5">
            <color theme="5" tint="0.40000610370189521"/>
          </stop>
          <stop position="1">
            <color theme="0" tint="-0.34900967436750391"/>
          </stop>
        </gradient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patternFill patternType="lightGrid">
          <fgColor rgb="FFC00000"/>
        </patternFill>
      </fill>
    </dxf>
    <dxf>
      <fill>
        <gradientFill>
          <stop position="0">
            <color theme="0" tint="-0.34900967436750391"/>
          </stop>
          <stop position="0.5">
            <color theme="5" tint="0.40000610370189521"/>
          </stop>
          <stop position="1">
            <color theme="0" tint="-0.34900967436750391"/>
          </stop>
        </gradient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40000610370189521"/>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40000610370189521"/>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40000610370189521"/>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40000610370189521"/>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40000610370189521"/>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40000610370189521"/>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40000610370189521"/>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40000610370189521"/>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patternFill patternType="lightGrid">
          <fgColor rgb="FFC00000"/>
        </patternFill>
      </fill>
    </dxf>
    <dxf>
      <fill>
        <gradientFill>
          <stop position="0">
            <color theme="0" tint="-0.34900967436750391"/>
          </stop>
          <stop position="0.5">
            <color theme="5" tint="0.40000610370189521"/>
          </stop>
          <stop position="1">
            <color theme="0" tint="-0.34900967436750391"/>
          </stop>
        </gradient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patternFill patternType="lightGrid">
          <fgColor rgb="FFC00000"/>
        </patternFill>
      </fill>
    </dxf>
    <dxf>
      <fill>
        <gradientFill>
          <stop position="0">
            <color theme="0" tint="-0.34900967436750391"/>
          </stop>
          <stop position="0.5">
            <color theme="5" tint="0.40000610370189521"/>
          </stop>
          <stop position="1">
            <color theme="0" tint="-0.34900967436750391"/>
          </stop>
        </gradient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patternFill patternType="lightGrid">
          <fgColor rgb="FFC00000"/>
        </patternFill>
      </fill>
    </dxf>
    <dxf>
      <fill>
        <gradientFill>
          <stop position="0">
            <color theme="0" tint="-0.34900967436750391"/>
          </stop>
          <stop position="0.5">
            <color theme="5" tint="0.40000610370189521"/>
          </stop>
          <stop position="1">
            <color theme="0" tint="-0.34900967436750391"/>
          </stop>
        </gradientFill>
      </fill>
    </dxf>
    <dxf>
      <font>
        <b val="0"/>
        <i val="0"/>
        <color theme="0" tint="-0.34998626667073579"/>
      </font>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patternFill patternType="lightGrid">
          <fgColor rgb="FFC00000"/>
        </patternFill>
      </fill>
    </dxf>
    <dxf>
      <fill>
        <gradientFill>
          <stop position="0">
            <color theme="0" tint="-0.34900967436750391"/>
          </stop>
          <stop position="0.5">
            <color theme="5" tint="0.40000610370189521"/>
          </stop>
          <stop position="1">
            <color theme="0" tint="-0.34900967436750391"/>
          </stop>
        </gradient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59999389629810485"/>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59999389629810485"/>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59999389629810485"/>
          </stop>
          <stop position="1">
            <color theme="0" tint="-0.34900967436750391"/>
          </stop>
        </gradientFill>
      </fill>
    </dxf>
    <dxf>
      <fill>
        <patternFill patternType="lightGrid">
          <fgColor rgb="FFC00000"/>
          <bgColor theme="0"/>
        </patternFill>
      </fill>
    </dxf>
    <dxf>
      <fill>
        <patternFill patternType="lightUp">
          <fgColor theme="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59999389629810485"/>
          </stop>
          <stop position="1">
            <color theme="0" tint="-0.34900967436750391"/>
          </stop>
        </gradientFill>
      </fill>
    </dxf>
    <dxf>
      <fill>
        <patternFill patternType="lightGrid">
          <fgColor rgb="FFC00000"/>
          <bgColor theme="0"/>
        </patternFill>
      </fill>
    </dxf>
    <dxf>
      <fill>
        <patternFill patternType="lightUp">
          <fgColor theme="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40000610370189521"/>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gradientFill>
          <stop position="0">
            <color theme="0" tint="-0.34900967436750391"/>
          </stop>
          <stop position="0.5">
            <color theme="5" tint="0.40000610370189521"/>
          </stop>
          <stop position="1">
            <color theme="0" tint="-0.34900967436750391"/>
          </stop>
        </gradientFill>
      </fill>
    </dxf>
    <dxf>
      <fill>
        <patternFill patternType="lightGrid">
          <fgColor rgb="FFC00000"/>
        </patternFill>
      </fill>
    </dxf>
    <dxf>
      <fill>
        <patternFill patternType="lightUp">
          <fgColor auto="1"/>
        </patternFill>
      </fill>
    </dxf>
    <dxf>
      <fill>
        <patternFill patternType="lightUp">
          <fgColor auto="1"/>
        </patternFill>
      </fill>
    </dxf>
    <dxf>
      <fill>
        <patternFill>
          <bgColor rgb="FFFFFF00"/>
        </patternFill>
      </fill>
    </dxf>
    <dxf>
      <fill>
        <patternFill>
          <bgColor theme="4"/>
        </patternFill>
      </fill>
    </dxf>
    <dxf>
      <fill>
        <patternFill>
          <bgColor theme="7"/>
        </patternFill>
      </fill>
    </dxf>
    <dxf>
      <fill>
        <patternFill>
          <bgColor theme="6"/>
        </patternFill>
      </fill>
    </dxf>
    <dxf>
      <fill>
        <patternFill>
          <bgColor theme="5"/>
        </patternFill>
      </fill>
    </dxf>
    <dxf>
      <fill>
        <patternFill>
          <bgColor theme="0" tint="-0.14996795556505021"/>
        </patternFill>
      </fill>
    </dxf>
    <dxf>
      <fill>
        <gradientFill degree="90">
          <stop position="0">
            <color theme="0"/>
          </stop>
          <stop position="1">
            <color rgb="FFFF0000"/>
          </stop>
        </gradientFill>
      </fill>
    </dxf>
    <dxf>
      <fill>
        <gradientFill degree="90">
          <stop position="0">
            <color theme="0"/>
          </stop>
          <stop position="1">
            <color theme="3" tint="0.49803155613879818"/>
          </stop>
        </gradientFill>
      </fill>
    </dxf>
    <dxf>
      <font>
        <b val="0"/>
        <i/>
        <color theme="0" tint="-0.24994659260841701"/>
      </font>
      <fill>
        <patternFill>
          <bgColor theme="0" tint="-4.9989318521683403E-2"/>
        </patternFill>
      </fill>
    </dxf>
  </dxfs>
  <tableStyles count="0" defaultTableStyle="TableStyleMedium2" defaultPivotStyle="PivotStyleLight16"/>
  <colors>
    <mruColors>
      <color rgb="FF84EC89"/>
      <color rgb="FF02DC26"/>
      <color rgb="FF8AFE9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Spin" dx="16" fmlaLink="$J$3" max="2999" min="1900" page="10" val="2020"/>
</file>

<file path=xl/drawings/_rels/drawing2.xml.rels><?xml version="1.0" encoding="UTF-8" standalone="yes"?>
<Relationships xmlns="http://schemas.openxmlformats.org/package/2006/relationships"><Relationship Id="rId1" Type="http://schemas.openxmlformats.org/officeDocument/2006/relationships/hyperlink" Target="#AFFAIRES!A1"/></Relationships>
</file>

<file path=xl/drawings/_rels/drawing3.xml.rels><?xml version="1.0" encoding="UTF-8" standalone="yes"?>
<Relationships xmlns="http://schemas.openxmlformats.org/package/2006/relationships"><Relationship Id="rId2" Type="http://schemas.openxmlformats.org/officeDocument/2006/relationships/hyperlink" Target="#AFFAIRES!A1"/><Relationship Id="rId1" Type="http://schemas.openxmlformats.org/officeDocument/2006/relationships/hyperlink" Target="#'Family Calendar'!A1"/></Relationships>
</file>

<file path=xl/drawings/_rels/drawing4.xml.rels><?xml version="1.0" encoding="UTF-8" standalone="yes"?>
<Relationships xmlns="http://schemas.openxmlformats.org/package/2006/relationships"><Relationship Id="rId2" Type="http://schemas.openxmlformats.org/officeDocument/2006/relationships/hyperlink" Target="#AFFAIRES!A1"/><Relationship Id="rId1" Type="http://schemas.openxmlformats.org/officeDocument/2006/relationships/hyperlink" Target="#'Family Calendar'!A1"/></Relationships>
</file>

<file path=xl/drawings/_rels/drawing5.xml.rels><?xml version="1.0" encoding="UTF-8" standalone="yes"?>
<Relationships xmlns="http://schemas.openxmlformats.org/package/2006/relationships"><Relationship Id="rId2" Type="http://schemas.openxmlformats.org/officeDocument/2006/relationships/hyperlink" Target="#AFFAIRES!A1"/><Relationship Id="rId1" Type="http://schemas.openxmlformats.org/officeDocument/2006/relationships/hyperlink" Target="#'Family Calendar'!A1"/></Relationships>
</file>

<file path=xl/drawings/_rels/drawing6.xml.rels><?xml version="1.0" encoding="UTF-8" standalone="yes"?>
<Relationships xmlns="http://schemas.openxmlformats.org/package/2006/relationships"><Relationship Id="rId2" Type="http://schemas.openxmlformats.org/officeDocument/2006/relationships/hyperlink" Target="#AFFAIRES!A1"/><Relationship Id="rId1" Type="http://schemas.openxmlformats.org/officeDocument/2006/relationships/hyperlink" Target="#'Family Calendar'!A1"/></Relationships>
</file>

<file path=xl/drawings/_rels/drawing7.xml.rels><?xml version="1.0" encoding="UTF-8" standalone="yes"?>
<Relationships xmlns="http://schemas.openxmlformats.org/package/2006/relationships"><Relationship Id="rId1" Type="http://schemas.openxmlformats.org/officeDocument/2006/relationships/hyperlink" Target="#AFFAIRES!A1"/></Relationships>
</file>

<file path=xl/drawings/_rels/drawing8.xml.rels><?xml version="1.0" encoding="UTF-8" standalone="yes"?>
<Relationships xmlns="http://schemas.openxmlformats.org/package/2006/relationships"><Relationship Id="rId1" Type="http://schemas.openxmlformats.org/officeDocument/2006/relationships/hyperlink" Target="#AFFAIRES!A1"/></Relationships>
</file>

<file path=xl/drawings/_rels/drawing9.xml.rels><?xml version="1.0" encoding="UTF-8" standalone="yes"?>
<Relationships xmlns="http://schemas.openxmlformats.org/package/2006/relationships"><Relationship Id="rId1" Type="http://schemas.openxmlformats.org/officeDocument/2006/relationships/hyperlink" Target="#AFFAIRES!A1"/></Relationships>
</file>

<file path=xl/drawings/_rels/drawing10.xml.rels><?xml version="1.0" encoding="UTF-8" standalone="yes"?>
<Relationships xmlns="http://schemas.openxmlformats.org/package/2006/relationships"><Relationship Id="rId1" Type="http://schemas.openxmlformats.org/officeDocument/2006/relationships/hyperlink" Target="#AFFAIRES!A1"/></Relationships>
</file>

<file path=xl/drawings/_rels/drawing11.xml.rels><?xml version="1.0" encoding="UTF-8" standalone="yes"?>
<Relationships xmlns="http://schemas.openxmlformats.org/package/2006/relationships"><Relationship Id="rId2" Type="http://schemas.openxmlformats.org/officeDocument/2006/relationships/hyperlink" Target="#AFFAIRES!A1"/><Relationship Id="rId1" Type="http://schemas.openxmlformats.org/officeDocument/2006/relationships/hyperlink" Target="#'Family Calendar'!A1"/></Relationships>
</file>

<file path=xl/drawings/_rels/drawing12.xml.rels><?xml version="1.0" encoding="UTF-8" standalone="yes"?>
<Relationships xmlns="http://schemas.openxmlformats.org/package/2006/relationships"><Relationship Id="rId1" Type="http://schemas.openxmlformats.org/officeDocument/2006/relationships/hyperlink" Target="#AFFAIRES!A1"/></Relationships>
</file>

<file path=xl/drawings/_rels/drawing13.xml.rels><?xml version="1.0" encoding="UTF-8" standalone="yes"?>
<Relationships xmlns="http://schemas.openxmlformats.org/package/2006/relationships"><Relationship Id="rId2" Type="http://schemas.openxmlformats.org/officeDocument/2006/relationships/hyperlink" Target="#AFFAIRES!A1"/><Relationship Id="rId1" Type="http://schemas.openxmlformats.org/officeDocument/2006/relationships/hyperlink" Target="#'Family Calendar'!A1"/></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12" Type="http://schemas.openxmlformats.org/officeDocument/2006/relationships/image" Target="../media/image12.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857250</xdr:rowOff>
    </xdr:from>
    <xdr:to>
      <xdr:col>11</xdr:col>
      <xdr:colOff>19049</xdr:colOff>
      <xdr:row>2</xdr:row>
      <xdr:rowOff>1162050</xdr:rowOff>
    </xdr:to>
    <xdr:sp macro="" textlink="">
      <xdr:nvSpPr>
        <xdr:cNvPr id="1025" name="Spinner" descr="Use the spinner button to change calendar year or change the year in cell AE3"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sp>
    <xdr:clientData fPrintsWithSheet="0"/>
  </xdr:twoCellAnchor>
  <mc:AlternateContent xmlns:mc="http://schemas.openxmlformats.org/markup-compatibility/2006">
    <mc:Choice xmlns:a14="http://schemas.microsoft.com/office/drawing/2010/main" Requires="a14">
      <xdr:twoCellAnchor editAs="oneCell">
        <xdr:from>
          <xdr:col>10</xdr:col>
          <xdr:colOff>38100</xdr:colOff>
          <xdr:row>2</xdr:row>
          <xdr:rowOff>861060</xdr:rowOff>
        </xdr:from>
        <xdr:to>
          <xdr:col>11</xdr:col>
          <xdr:colOff>22860</xdr:colOff>
          <xdr:row>2</xdr:row>
          <xdr:rowOff>1165860</xdr:rowOff>
        </xdr:to>
        <xdr:sp macro="" textlink="">
          <xdr:nvSpPr>
            <xdr:cNvPr id="2" name="Spinner" descr="Use the spinner button to change calendar year or change the year in cell AE3" hidden="1">
              <a:extLst>
                <a:ext uri="{63B3BB69-23CF-44E3-9099-C40C66FF867C}">
                  <a14:compatExt spid="_x0000_s1025"/>
                </a:ext>
                <a:ext uri="{FF2B5EF4-FFF2-40B4-BE49-F238E27FC236}">
                  <a16:creationId xmlns:a16="http://schemas.microsoft.com/office/drawing/2014/main" id="{00000000-0008-0000-0000-00000200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45720</xdr:colOff>
          <xdr:row>4</xdr:row>
          <xdr:rowOff>22860</xdr:rowOff>
        </xdr:from>
        <xdr:to>
          <xdr:col>12</xdr:col>
          <xdr:colOff>419100</xdr:colOff>
          <xdr:row>5</xdr:row>
          <xdr:rowOff>15240</xdr:rowOff>
        </xdr:to>
        <xdr:sp macro="" textlink="">
          <xdr:nvSpPr>
            <xdr:cNvPr id="1031" name="CommandButton1"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5</xdr:row>
          <xdr:rowOff>53340</xdr:rowOff>
        </xdr:from>
        <xdr:to>
          <xdr:col>12</xdr:col>
          <xdr:colOff>426720</xdr:colOff>
          <xdr:row>6</xdr:row>
          <xdr:rowOff>121920</xdr:rowOff>
        </xdr:to>
        <xdr:sp macro="" textlink="">
          <xdr:nvSpPr>
            <xdr:cNvPr id="1033" name="CommandButton2"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45720</xdr:colOff>
          <xdr:row>6</xdr:row>
          <xdr:rowOff>220980</xdr:rowOff>
        </xdr:from>
        <xdr:to>
          <xdr:col>12</xdr:col>
          <xdr:colOff>441960</xdr:colOff>
          <xdr:row>8</xdr:row>
          <xdr:rowOff>76200</xdr:rowOff>
        </xdr:to>
        <xdr:sp macro="" textlink="">
          <xdr:nvSpPr>
            <xdr:cNvPr id="1034" name="CommandButton3"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53340</xdr:colOff>
          <xdr:row>8</xdr:row>
          <xdr:rowOff>121920</xdr:rowOff>
        </xdr:from>
        <xdr:to>
          <xdr:col>12</xdr:col>
          <xdr:colOff>449580</xdr:colOff>
          <xdr:row>9</xdr:row>
          <xdr:rowOff>228600</xdr:rowOff>
        </xdr:to>
        <xdr:sp macro="" textlink="">
          <xdr:nvSpPr>
            <xdr:cNvPr id="1035" name="CommandButton4"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xdr:row>
          <xdr:rowOff>30480</xdr:rowOff>
        </xdr:from>
        <xdr:to>
          <xdr:col>12</xdr:col>
          <xdr:colOff>1280160</xdr:colOff>
          <xdr:row>5</xdr:row>
          <xdr:rowOff>30480</xdr:rowOff>
        </xdr:to>
        <xdr:sp macro="" textlink="">
          <xdr:nvSpPr>
            <xdr:cNvPr id="1036" name="CommandButton5"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525780</xdr:colOff>
          <xdr:row>5</xdr:row>
          <xdr:rowOff>76200</xdr:rowOff>
        </xdr:from>
        <xdr:to>
          <xdr:col>12</xdr:col>
          <xdr:colOff>1272540</xdr:colOff>
          <xdr:row>6</xdr:row>
          <xdr:rowOff>144780</xdr:rowOff>
        </xdr:to>
        <xdr:sp macro="" textlink="">
          <xdr:nvSpPr>
            <xdr:cNvPr id="1037" name="CommandButton6"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541020</xdr:colOff>
          <xdr:row>6</xdr:row>
          <xdr:rowOff>198120</xdr:rowOff>
        </xdr:from>
        <xdr:to>
          <xdr:col>12</xdr:col>
          <xdr:colOff>1287780</xdr:colOff>
          <xdr:row>8</xdr:row>
          <xdr:rowOff>53340</xdr:rowOff>
        </xdr:to>
        <xdr:sp macro="" textlink="">
          <xdr:nvSpPr>
            <xdr:cNvPr id="1038" name="CommandButton7"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8</xdr:row>
          <xdr:rowOff>106680</xdr:rowOff>
        </xdr:from>
        <xdr:to>
          <xdr:col>12</xdr:col>
          <xdr:colOff>1280160</xdr:colOff>
          <xdr:row>9</xdr:row>
          <xdr:rowOff>213360</xdr:rowOff>
        </xdr:to>
        <xdr:sp macro="" textlink="">
          <xdr:nvSpPr>
            <xdr:cNvPr id="1039" name="CommandButton8"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1356360</xdr:colOff>
          <xdr:row>4</xdr:row>
          <xdr:rowOff>30480</xdr:rowOff>
        </xdr:from>
        <xdr:to>
          <xdr:col>13</xdr:col>
          <xdr:colOff>723900</xdr:colOff>
          <xdr:row>5</xdr:row>
          <xdr:rowOff>30480</xdr:rowOff>
        </xdr:to>
        <xdr:sp macro="" textlink="">
          <xdr:nvSpPr>
            <xdr:cNvPr id="1040" name="CommandButton9"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1356360</xdr:colOff>
          <xdr:row>5</xdr:row>
          <xdr:rowOff>76200</xdr:rowOff>
        </xdr:from>
        <xdr:to>
          <xdr:col>13</xdr:col>
          <xdr:colOff>731520</xdr:colOff>
          <xdr:row>6</xdr:row>
          <xdr:rowOff>144780</xdr:rowOff>
        </xdr:to>
        <xdr:sp macro="" textlink="">
          <xdr:nvSpPr>
            <xdr:cNvPr id="1041" name="CommandButton10"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1356360</xdr:colOff>
          <xdr:row>6</xdr:row>
          <xdr:rowOff>228600</xdr:rowOff>
        </xdr:from>
        <xdr:to>
          <xdr:col>13</xdr:col>
          <xdr:colOff>731520</xdr:colOff>
          <xdr:row>8</xdr:row>
          <xdr:rowOff>83820</xdr:rowOff>
        </xdr:to>
        <xdr:sp macro="" textlink="">
          <xdr:nvSpPr>
            <xdr:cNvPr id="1042" name="CommandButton11"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1363980</xdr:colOff>
          <xdr:row>8</xdr:row>
          <xdr:rowOff>114300</xdr:rowOff>
        </xdr:from>
        <xdr:to>
          <xdr:col>13</xdr:col>
          <xdr:colOff>723900</xdr:colOff>
          <xdr:row>9</xdr:row>
          <xdr:rowOff>220980</xdr:rowOff>
        </xdr:to>
        <xdr:sp macro="" textlink="">
          <xdr:nvSpPr>
            <xdr:cNvPr id="1043" name="CommandButton12"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10</xdr:col>
      <xdr:colOff>7036</xdr:colOff>
      <xdr:row>2</xdr:row>
      <xdr:rowOff>6757</xdr:rowOff>
    </xdr:from>
    <xdr:to>
      <xdr:col>12</xdr:col>
      <xdr:colOff>228604</xdr:colOff>
      <xdr:row>4</xdr:row>
      <xdr:rowOff>2298</xdr:rowOff>
    </xdr:to>
    <xdr:grpSp>
      <xdr:nvGrpSpPr>
        <xdr:cNvPr id="7" name="Group 6" descr="instruction button">
          <a:hlinkClick xmlns:r="http://schemas.openxmlformats.org/officeDocument/2006/relationships" r:id="rId1"/>
          <a:extLst>
            <a:ext uri="{FF2B5EF4-FFF2-40B4-BE49-F238E27FC236}">
              <a16:creationId xmlns:a16="http://schemas.microsoft.com/office/drawing/2014/main" id="{00000000-0008-0000-0100-000007000000}"/>
            </a:ext>
          </a:extLst>
        </xdr:cNvPr>
        <xdr:cNvGrpSpPr/>
      </xdr:nvGrpSpPr>
      <xdr:grpSpPr>
        <a:xfrm>
          <a:off x="11229218" y="1239812"/>
          <a:ext cx="1440768" cy="1436413"/>
          <a:chOff x="10998882" y="1245872"/>
          <a:chExt cx="1440768" cy="1445938"/>
        </a:xfrm>
      </xdr:grpSpPr>
      <xdr:sp macro="" textlink="">
        <xdr:nvSpPr>
          <xdr:cNvPr id="5" name="Oval 4">
            <a:extLst>
              <a:ext uri="{FF2B5EF4-FFF2-40B4-BE49-F238E27FC236}">
                <a16:creationId xmlns:a16="http://schemas.microsoft.com/office/drawing/2014/main" id="{00000000-0008-0000-0100-000005000000}"/>
              </a:ext>
            </a:extLst>
          </xdr:cNvPr>
          <xdr:cNvSpPr/>
        </xdr:nvSpPr>
        <xdr:spPr>
          <a:xfrm>
            <a:off x="10998882" y="1245872"/>
            <a:ext cx="1440768" cy="1445938"/>
          </a:xfrm>
          <a:prstGeom prst="ellipse">
            <a:avLst/>
          </a:prstGeom>
          <a:solidFill>
            <a:schemeClr val="accent4">
              <a:lumMod val="50000"/>
            </a:schemeClr>
          </a:solidFill>
          <a:ln>
            <a:noFill/>
          </a:ln>
          <a:effectLst/>
        </xdr:spPr>
        <xdr:style>
          <a:lnRef idx="1">
            <a:schemeClr val="accent1"/>
          </a:lnRef>
          <a:fillRef idx="3">
            <a:schemeClr val="accent1"/>
          </a:fillRef>
          <a:effectRef idx="2">
            <a:schemeClr val="accent1"/>
          </a:effectRef>
          <a:fontRef idx="minor">
            <a:schemeClr val="lt1"/>
          </a:fontRef>
        </xdr:style>
        <xdr:txBody>
          <a:bodyPr wrap="square" lIns="0" tIns="0" rIns="0" rtlCol="0" anchor="b"/>
          <a:lstStyle/>
          <a:p>
            <a:pPr algn="ctr"/>
            <a:r>
              <a:rPr lang="en-US" sz="1400"/>
              <a:t>Mes</a:t>
            </a:r>
            <a:r>
              <a:rPr lang="en-US" sz="1400" baseline="0"/>
              <a:t> Affaires</a:t>
            </a:r>
            <a:endParaRPr lang="en-US" sz="1400"/>
          </a:p>
        </xdr:txBody>
      </xdr:sp>
      <xdr:grpSp>
        <xdr:nvGrpSpPr>
          <xdr:cNvPr id="2" name="Group 1">
            <a:extLst>
              <a:ext uri="{FF2B5EF4-FFF2-40B4-BE49-F238E27FC236}">
                <a16:creationId xmlns:a16="http://schemas.microsoft.com/office/drawing/2014/main" id="{00000000-0008-0000-0100-000002000000}"/>
              </a:ext>
            </a:extLst>
          </xdr:cNvPr>
          <xdr:cNvGrpSpPr/>
        </xdr:nvGrpSpPr>
        <xdr:grpSpPr>
          <a:xfrm>
            <a:off x="11547911" y="1518865"/>
            <a:ext cx="351238" cy="377023"/>
            <a:chOff x="5745956" y="3055144"/>
            <a:chExt cx="695325" cy="742950"/>
          </a:xfrm>
          <a:solidFill>
            <a:schemeClr val="bg1"/>
          </a:solidFill>
        </xdr:grpSpPr>
        <xdr:sp macro="" textlink="">
          <xdr:nvSpPr>
            <xdr:cNvPr id="3" name="Freeform: Shape 2">
              <a:extLst>
                <a:ext uri="{FF2B5EF4-FFF2-40B4-BE49-F238E27FC236}">
                  <a16:creationId xmlns:a16="http://schemas.microsoft.com/office/drawing/2014/main" id="{00000000-0008-0000-0100-000003000000}"/>
                </a:ext>
              </a:extLst>
            </xdr:cNvPr>
            <xdr:cNvSpPr/>
          </xdr:nvSpPr>
          <xdr:spPr>
            <a:xfrm>
              <a:off x="5745956" y="3055144"/>
              <a:ext cx="695325" cy="742950"/>
            </a:xfrm>
            <a:custGeom>
              <a:avLst/>
              <a:gdLst>
                <a:gd name="connsiteX0" fmla="*/ 192881 w 695325"/>
                <a:gd name="connsiteY0" fmla="*/ 7144 h 742950"/>
                <a:gd name="connsiteX1" fmla="*/ 111919 w 695325"/>
                <a:gd name="connsiteY1" fmla="*/ 88106 h 742950"/>
                <a:gd name="connsiteX2" fmla="*/ 111919 w 695325"/>
                <a:gd name="connsiteY2" fmla="*/ 112014 h 742950"/>
                <a:gd name="connsiteX3" fmla="*/ 7144 w 695325"/>
                <a:gd name="connsiteY3" fmla="*/ 218123 h 742950"/>
                <a:gd name="connsiteX4" fmla="*/ 7144 w 695325"/>
                <a:gd name="connsiteY4" fmla="*/ 634365 h 742950"/>
                <a:gd name="connsiteX5" fmla="*/ 113348 w 695325"/>
                <a:gd name="connsiteY5" fmla="*/ 740569 h 742950"/>
                <a:gd name="connsiteX6" fmla="*/ 586740 w 695325"/>
                <a:gd name="connsiteY6" fmla="*/ 740569 h 742950"/>
                <a:gd name="connsiteX7" fmla="*/ 692944 w 695325"/>
                <a:gd name="connsiteY7" fmla="*/ 634365 h 742950"/>
                <a:gd name="connsiteX8" fmla="*/ 692944 w 695325"/>
                <a:gd name="connsiteY8" fmla="*/ 217075 h 742950"/>
                <a:gd name="connsiteX9" fmla="*/ 588169 w 695325"/>
                <a:gd name="connsiteY9" fmla="*/ 112300 h 742950"/>
                <a:gd name="connsiteX10" fmla="*/ 588169 w 695325"/>
                <a:gd name="connsiteY10" fmla="*/ 88106 h 742950"/>
                <a:gd name="connsiteX11" fmla="*/ 507206 w 695325"/>
                <a:gd name="connsiteY11" fmla="*/ 7144 h 742950"/>
                <a:gd name="connsiteX12" fmla="*/ 426244 w 695325"/>
                <a:gd name="connsiteY12" fmla="*/ 88106 h 742950"/>
                <a:gd name="connsiteX13" fmla="*/ 426244 w 695325"/>
                <a:gd name="connsiteY13" fmla="*/ 111919 h 742950"/>
                <a:gd name="connsiteX14" fmla="*/ 273844 w 695325"/>
                <a:gd name="connsiteY14" fmla="*/ 111919 h 742950"/>
                <a:gd name="connsiteX15" fmla="*/ 273844 w 695325"/>
                <a:gd name="connsiteY15" fmla="*/ 88106 h 742950"/>
                <a:gd name="connsiteX16" fmla="*/ 192881 w 695325"/>
                <a:gd name="connsiteY16" fmla="*/ 7144 h 742950"/>
                <a:gd name="connsiteX17" fmla="*/ 169069 w 695325"/>
                <a:gd name="connsiteY17" fmla="*/ 88106 h 742950"/>
                <a:gd name="connsiteX18" fmla="*/ 192881 w 695325"/>
                <a:gd name="connsiteY18" fmla="*/ 64294 h 742950"/>
                <a:gd name="connsiteX19" fmla="*/ 216694 w 695325"/>
                <a:gd name="connsiteY19" fmla="*/ 88106 h 742950"/>
                <a:gd name="connsiteX20" fmla="*/ 216694 w 695325"/>
                <a:gd name="connsiteY20" fmla="*/ 207169 h 742950"/>
                <a:gd name="connsiteX21" fmla="*/ 169069 w 695325"/>
                <a:gd name="connsiteY21" fmla="*/ 207169 h 742950"/>
                <a:gd name="connsiteX22" fmla="*/ 483394 w 695325"/>
                <a:gd name="connsiteY22" fmla="*/ 88106 h 742950"/>
                <a:gd name="connsiteX23" fmla="*/ 507206 w 695325"/>
                <a:gd name="connsiteY23" fmla="*/ 64294 h 742950"/>
                <a:gd name="connsiteX24" fmla="*/ 531019 w 695325"/>
                <a:gd name="connsiteY24" fmla="*/ 88106 h 742950"/>
                <a:gd name="connsiteX25" fmla="*/ 531019 w 695325"/>
                <a:gd name="connsiteY25" fmla="*/ 207169 h 742950"/>
                <a:gd name="connsiteX26" fmla="*/ 483394 w 695325"/>
                <a:gd name="connsiteY26" fmla="*/ 207169 h 742950"/>
                <a:gd name="connsiteX27" fmla="*/ 296323 w 695325"/>
                <a:gd name="connsiteY27" fmla="*/ 264319 h 742950"/>
                <a:gd name="connsiteX28" fmla="*/ 635794 w 695325"/>
                <a:gd name="connsiteY28" fmla="*/ 264319 h 742950"/>
                <a:gd name="connsiteX29" fmla="*/ 635794 w 695325"/>
                <a:gd name="connsiteY29" fmla="*/ 634365 h 742950"/>
                <a:gd name="connsiteX30" fmla="*/ 586740 w 695325"/>
                <a:gd name="connsiteY30" fmla="*/ 683419 h 742950"/>
                <a:gd name="connsiteX31" fmla="*/ 113348 w 695325"/>
                <a:gd name="connsiteY31" fmla="*/ 683419 h 742950"/>
                <a:gd name="connsiteX32" fmla="*/ 64294 w 695325"/>
                <a:gd name="connsiteY32" fmla="*/ 634365 h 742950"/>
                <a:gd name="connsiteX33" fmla="*/ 64294 w 695325"/>
                <a:gd name="connsiteY33" fmla="*/ 264319 h 742950"/>
                <a:gd name="connsiteX34" fmla="*/ 296323 w 695325"/>
                <a:gd name="connsiteY34" fmla="*/ 264319 h 7429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Lst>
              <a:rect l="l" t="t" r="r" b="b"/>
              <a:pathLst>
                <a:path w="695325" h="742950">
                  <a:moveTo>
                    <a:pt x="192881" y="7144"/>
                  </a:moveTo>
                  <a:cubicBezTo>
                    <a:pt x="148189" y="7196"/>
                    <a:pt x="111971" y="43414"/>
                    <a:pt x="111919" y="88106"/>
                  </a:cubicBezTo>
                  <a:lnTo>
                    <a:pt x="111919" y="112014"/>
                  </a:lnTo>
                  <a:cubicBezTo>
                    <a:pt x="53838" y="112744"/>
                    <a:pt x="7139" y="160037"/>
                    <a:pt x="7144" y="218123"/>
                  </a:cubicBezTo>
                  <a:lnTo>
                    <a:pt x="7144" y="634365"/>
                  </a:lnTo>
                  <a:cubicBezTo>
                    <a:pt x="7144" y="693020"/>
                    <a:pt x="54693" y="740569"/>
                    <a:pt x="113348" y="740569"/>
                  </a:cubicBezTo>
                  <a:lnTo>
                    <a:pt x="586740" y="740569"/>
                  </a:lnTo>
                  <a:cubicBezTo>
                    <a:pt x="645395" y="740569"/>
                    <a:pt x="692944" y="693020"/>
                    <a:pt x="692944" y="634365"/>
                  </a:cubicBezTo>
                  <a:lnTo>
                    <a:pt x="692944" y="217075"/>
                  </a:lnTo>
                  <a:cubicBezTo>
                    <a:pt x="692944" y="159209"/>
                    <a:pt x="646034" y="112300"/>
                    <a:pt x="588169" y="112300"/>
                  </a:cubicBezTo>
                  <a:lnTo>
                    <a:pt x="588169" y="88106"/>
                  </a:lnTo>
                  <a:cubicBezTo>
                    <a:pt x="588169" y="43392"/>
                    <a:pt x="551920" y="7144"/>
                    <a:pt x="507206" y="7144"/>
                  </a:cubicBezTo>
                  <a:cubicBezTo>
                    <a:pt x="462492" y="7144"/>
                    <a:pt x="426244" y="43392"/>
                    <a:pt x="426244" y="88106"/>
                  </a:cubicBezTo>
                  <a:lnTo>
                    <a:pt x="426244" y="111919"/>
                  </a:lnTo>
                  <a:lnTo>
                    <a:pt x="273844" y="111919"/>
                  </a:lnTo>
                  <a:lnTo>
                    <a:pt x="273844" y="88106"/>
                  </a:lnTo>
                  <a:cubicBezTo>
                    <a:pt x="273791" y="43414"/>
                    <a:pt x="237574" y="7196"/>
                    <a:pt x="192881" y="7144"/>
                  </a:cubicBezTo>
                  <a:close/>
                  <a:moveTo>
                    <a:pt x="169069" y="88106"/>
                  </a:moveTo>
                  <a:cubicBezTo>
                    <a:pt x="169069" y="74955"/>
                    <a:pt x="179730" y="64294"/>
                    <a:pt x="192881" y="64294"/>
                  </a:cubicBezTo>
                  <a:cubicBezTo>
                    <a:pt x="206032" y="64294"/>
                    <a:pt x="216694" y="74955"/>
                    <a:pt x="216694" y="88106"/>
                  </a:cubicBezTo>
                  <a:lnTo>
                    <a:pt x="216694" y="207169"/>
                  </a:lnTo>
                  <a:lnTo>
                    <a:pt x="169069" y="207169"/>
                  </a:lnTo>
                  <a:close/>
                  <a:moveTo>
                    <a:pt x="483394" y="88106"/>
                  </a:moveTo>
                  <a:cubicBezTo>
                    <a:pt x="483394" y="74955"/>
                    <a:pt x="494055" y="64294"/>
                    <a:pt x="507206" y="64294"/>
                  </a:cubicBezTo>
                  <a:cubicBezTo>
                    <a:pt x="520357" y="64294"/>
                    <a:pt x="531019" y="74955"/>
                    <a:pt x="531019" y="88106"/>
                  </a:cubicBezTo>
                  <a:lnTo>
                    <a:pt x="531019" y="207169"/>
                  </a:lnTo>
                  <a:lnTo>
                    <a:pt x="483394" y="207169"/>
                  </a:lnTo>
                  <a:close/>
                  <a:moveTo>
                    <a:pt x="296323" y="264319"/>
                  </a:moveTo>
                  <a:lnTo>
                    <a:pt x="635794" y="264319"/>
                  </a:lnTo>
                  <a:lnTo>
                    <a:pt x="635794" y="634365"/>
                  </a:lnTo>
                  <a:cubicBezTo>
                    <a:pt x="635741" y="661435"/>
                    <a:pt x="613810" y="683366"/>
                    <a:pt x="586740" y="683419"/>
                  </a:cubicBezTo>
                  <a:lnTo>
                    <a:pt x="113348" y="683419"/>
                  </a:lnTo>
                  <a:cubicBezTo>
                    <a:pt x="86277" y="683366"/>
                    <a:pt x="64346" y="661435"/>
                    <a:pt x="64294" y="634365"/>
                  </a:cubicBezTo>
                  <a:lnTo>
                    <a:pt x="64294" y="264319"/>
                  </a:lnTo>
                  <a:lnTo>
                    <a:pt x="296323" y="264319"/>
                  </a:ln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sp macro="" textlink="">
          <xdr:nvSpPr>
            <xdr:cNvPr id="4" name="Freeform: Shape 3">
              <a:extLst>
                <a:ext uri="{FF2B5EF4-FFF2-40B4-BE49-F238E27FC236}">
                  <a16:creationId xmlns:a16="http://schemas.microsoft.com/office/drawing/2014/main" id="{00000000-0008-0000-0100-000004000000}"/>
                </a:ext>
              </a:extLst>
            </xdr:cNvPr>
            <xdr:cNvSpPr/>
          </xdr:nvSpPr>
          <xdr:spPr>
            <a:xfrm>
              <a:off x="5918137" y="3388978"/>
              <a:ext cx="390525" cy="266700"/>
            </a:xfrm>
            <a:custGeom>
              <a:avLst/>
              <a:gdLst>
                <a:gd name="connsiteX0" fmla="*/ 15938 w 390525"/>
                <a:gd name="connsiteY0" fmla="*/ 105554 h 266700"/>
                <a:gd name="connsiteX1" fmla="*/ 15081 w 390525"/>
                <a:gd name="connsiteY1" fmla="*/ 145940 h 266700"/>
                <a:gd name="connsiteX2" fmla="*/ 115379 w 390525"/>
                <a:gd name="connsiteY2" fmla="*/ 250715 h 266700"/>
                <a:gd name="connsiteX3" fmla="*/ 149288 w 390525"/>
                <a:gd name="connsiteY3" fmla="*/ 265193 h 266700"/>
                <a:gd name="connsiteX4" fmla="*/ 149288 w 390525"/>
                <a:gd name="connsiteY4" fmla="*/ 265193 h 266700"/>
                <a:gd name="connsiteX5" fmla="*/ 183007 w 390525"/>
                <a:gd name="connsiteY5" fmla="*/ 251382 h 266700"/>
                <a:gd name="connsiteX6" fmla="*/ 381698 w 390525"/>
                <a:gd name="connsiteY6" fmla="*/ 56119 h 266700"/>
                <a:gd name="connsiteX7" fmla="*/ 382031 w 390525"/>
                <a:gd name="connsiteY7" fmla="*/ 15686 h 266700"/>
                <a:gd name="connsiteX8" fmla="*/ 341598 w 390525"/>
                <a:gd name="connsiteY8" fmla="*/ 15352 h 266700"/>
                <a:gd name="connsiteX9" fmla="*/ 149860 w 390525"/>
                <a:gd name="connsiteY9" fmla="*/ 204138 h 266700"/>
                <a:gd name="connsiteX10" fmla="*/ 56038 w 390525"/>
                <a:gd name="connsiteY10" fmla="*/ 106697 h 266700"/>
                <a:gd name="connsiteX11" fmla="*/ 15938 w 390525"/>
                <a:gd name="connsiteY11" fmla="*/ 105554 h 2667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390525" h="266700">
                  <a:moveTo>
                    <a:pt x="15938" y="105554"/>
                  </a:moveTo>
                  <a:cubicBezTo>
                    <a:pt x="4556" y="116473"/>
                    <a:pt x="4172" y="134548"/>
                    <a:pt x="15081" y="145940"/>
                  </a:cubicBezTo>
                  <a:lnTo>
                    <a:pt x="115379" y="250715"/>
                  </a:lnTo>
                  <a:cubicBezTo>
                    <a:pt x="124280" y="259898"/>
                    <a:pt x="136500" y="265116"/>
                    <a:pt x="149288" y="265193"/>
                  </a:cubicBezTo>
                  <a:lnTo>
                    <a:pt x="149288" y="265193"/>
                  </a:lnTo>
                  <a:cubicBezTo>
                    <a:pt x="161902" y="265179"/>
                    <a:pt x="174007" y="260221"/>
                    <a:pt x="183007" y="251382"/>
                  </a:cubicBezTo>
                  <a:lnTo>
                    <a:pt x="381698" y="56119"/>
                  </a:lnTo>
                  <a:cubicBezTo>
                    <a:pt x="392956" y="45046"/>
                    <a:pt x="393105" y="26943"/>
                    <a:pt x="382031" y="15686"/>
                  </a:cubicBezTo>
                  <a:cubicBezTo>
                    <a:pt x="370958" y="4428"/>
                    <a:pt x="352855" y="4279"/>
                    <a:pt x="341598" y="15352"/>
                  </a:cubicBezTo>
                  <a:lnTo>
                    <a:pt x="149860" y="204138"/>
                  </a:lnTo>
                  <a:lnTo>
                    <a:pt x="56038" y="106697"/>
                  </a:lnTo>
                  <a:cubicBezTo>
                    <a:pt x="45230" y="95420"/>
                    <a:pt x="27371" y="94911"/>
                    <a:pt x="15938" y="105554"/>
                  </a:cubicBez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grpSp>
    </xdr:grp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7032</xdr:colOff>
      <xdr:row>1</xdr:row>
      <xdr:rowOff>283847</xdr:rowOff>
    </xdr:from>
    <xdr:to>
      <xdr:col>12</xdr:col>
      <xdr:colOff>228600</xdr:colOff>
      <xdr:row>3</xdr:row>
      <xdr:rowOff>1263060</xdr:rowOff>
    </xdr:to>
    <xdr:grpSp>
      <xdr:nvGrpSpPr>
        <xdr:cNvPr id="2" name="Group 1" descr="instruction button">
          <a:hlinkClick xmlns:r="http://schemas.openxmlformats.org/officeDocument/2006/relationships" r:id="rId1"/>
          <a:extLst>
            <a:ext uri="{FF2B5EF4-FFF2-40B4-BE49-F238E27FC236}">
              <a16:creationId xmlns:a16="http://schemas.microsoft.com/office/drawing/2014/main" id="{00000000-0008-0000-0200-000002000000}"/>
            </a:ext>
          </a:extLst>
        </xdr:cNvPr>
        <xdr:cNvGrpSpPr/>
      </xdr:nvGrpSpPr>
      <xdr:grpSpPr>
        <a:xfrm>
          <a:off x="11229214" y="1239811"/>
          <a:ext cx="1440768" cy="1436413"/>
          <a:chOff x="10998882" y="1245872"/>
          <a:chExt cx="1440768" cy="1445938"/>
        </a:xfrm>
      </xdr:grpSpPr>
      <xdr:sp macro="" textlink="">
        <xdr:nvSpPr>
          <xdr:cNvPr id="3" name="Oval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10998882" y="1245872"/>
            <a:ext cx="1440768" cy="1445938"/>
          </a:xfrm>
          <a:prstGeom prst="ellipse">
            <a:avLst/>
          </a:prstGeom>
          <a:solidFill>
            <a:schemeClr val="accent4">
              <a:lumMod val="50000"/>
            </a:schemeClr>
          </a:solidFill>
          <a:ln>
            <a:noFill/>
          </a:ln>
          <a:effectLst/>
        </xdr:spPr>
        <xdr:style>
          <a:lnRef idx="1">
            <a:schemeClr val="accent1"/>
          </a:lnRef>
          <a:fillRef idx="3">
            <a:schemeClr val="accent1"/>
          </a:fillRef>
          <a:effectRef idx="2">
            <a:schemeClr val="accent1"/>
          </a:effectRef>
          <a:fontRef idx="minor">
            <a:schemeClr val="lt1"/>
          </a:fontRef>
        </xdr:style>
        <xdr:txBody>
          <a:bodyPr wrap="square" lIns="0" tIns="0" rIns="0" rtlCol="0" anchor="b"/>
          <a:lstStyle/>
          <a:p>
            <a:pPr algn="ctr"/>
            <a:r>
              <a:rPr lang="en-US" sz="1400"/>
              <a:t>Mes Affaires</a:t>
            </a:r>
          </a:p>
        </xdr:txBody>
      </xdr:sp>
      <xdr:grpSp>
        <xdr:nvGrpSpPr>
          <xdr:cNvPr id="4" name="Group 3">
            <a:extLst>
              <a:ext uri="{FF2B5EF4-FFF2-40B4-BE49-F238E27FC236}">
                <a16:creationId xmlns:a16="http://schemas.microsoft.com/office/drawing/2014/main" id="{00000000-0008-0000-0200-000004000000}"/>
              </a:ext>
            </a:extLst>
          </xdr:cNvPr>
          <xdr:cNvGrpSpPr/>
        </xdr:nvGrpSpPr>
        <xdr:grpSpPr>
          <a:xfrm>
            <a:off x="11547911" y="1518865"/>
            <a:ext cx="351238" cy="377023"/>
            <a:chOff x="5745956" y="3055144"/>
            <a:chExt cx="695325" cy="742950"/>
          </a:xfrm>
          <a:solidFill>
            <a:schemeClr val="bg1"/>
          </a:solidFill>
        </xdr:grpSpPr>
        <xdr:sp macro="" textlink="">
          <xdr:nvSpPr>
            <xdr:cNvPr id="5" name="Freeform: Shape 4">
              <a:extLst>
                <a:ext uri="{FF2B5EF4-FFF2-40B4-BE49-F238E27FC236}">
                  <a16:creationId xmlns:a16="http://schemas.microsoft.com/office/drawing/2014/main" id="{00000000-0008-0000-0200-000005000000}"/>
                </a:ext>
              </a:extLst>
            </xdr:cNvPr>
            <xdr:cNvSpPr/>
          </xdr:nvSpPr>
          <xdr:spPr>
            <a:xfrm>
              <a:off x="5745956" y="3055144"/>
              <a:ext cx="695325" cy="742950"/>
            </a:xfrm>
            <a:custGeom>
              <a:avLst/>
              <a:gdLst>
                <a:gd name="connsiteX0" fmla="*/ 192881 w 695325"/>
                <a:gd name="connsiteY0" fmla="*/ 7144 h 742950"/>
                <a:gd name="connsiteX1" fmla="*/ 111919 w 695325"/>
                <a:gd name="connsiteY1" fmla="*/ 88106 h 742950"/>
                <a:gd name="connsiteX2" fmla="*/ 111919 w 695325"/>
                <a:gd name="connsiteY2" fmla="*/ 112014 h 742950"/>
                <a:gd name="connsiteX3" fmla="*/ 7144 w 695325"/>
                <a:gd name="connsiteY3" fmla="*/ 218123 h 742950"/>
                <a:gd name="connsiteX4" fmla="*/ 7144 w 695325"/>
                <a:gd name="connsiteY4" fmla="*/ 634365 h 742950"/>
                <a:gd name="connsiteX5" fmla="*/ 113348 w 695325"/>
                <a:gd name="connsiteY5" fmla="*/ 740569 h 742950"/>
                <a:gd name="connsiteX6" fmla="*/ 586740 w 695325"/>
                <a:gd name="connsiteY6" fmla="*/ 740569 h 742950"/>
                <a:gd name="connsiteX7" fmla="*/ 692944 w 695325"/>
                <a:gd name="connsiteY7" fmla="*/ 634365 h 742950"/>
                <a:gd name="connsiteX8" fmla="*/ 692944 w 695325"/>
                <a:gd name="connsiteY8" fmla="*/ 217075 h 742950"/>
                <a:gd name="connsiteX9" fmla="*/ 588169 w 695325"/>
                <a:gd name="connsiteY9" fmla="*/ 112300 h 742950"/>
                <a:gd name="connsiteX10" fmla="*/ 588169 w 695325"/>
                <a:gd name="connsiteY10" fmla="*/ 88106 h 742950"/>
                <a:gd name="connsiteX11" fmla="*/ 507206 w 695325"/>
                <a:gd name="connsiteY11" fmla="*/ 7144 h 742950"/>
                <a:gd name="connsiteX12" fmla="*/ 426244 w 695325"/>
                <a:gd name="connsiteY12" fmla="*/ 88106 h 742950"/>
                <a:gd name="connsiteX13" fmla="*/ 426244 w 695325"/>
                <a:gd name="connsiteY13" fmla="*/ 111919 h 742950"/>
                <a:gd name="connsiteX14" fmla="*/ 273844 w 695325"/>
                <a:gd name="connsiteY14" fmla="*/ 111919 h 742950"/>
                <a:gd name="connsiteX15" fmla="*/ 273844 w 695325"/>
                <a:gd name="connsiteY15" fmla="*/ 88106 h 742950"/>
                <a:gd name="connsiteX16" fmla="*/ 192881 w 695325"/>
                <a:gd name="connsiteY16" fmla="*/ 7144 h 742950"/>
                <a:gd name="connsiteX17" fmla="*/ 169069 w 695325"/>
                <a:gd name="connsiteY17" fmla="*/ 88106 h 742950"/>
                <a:gd name="connsiteX18" fmla="*/ 192881 w 695325"/>
                <a:gd name="connsiteY18" fmla="*/ 64294 h 742950"/>
                <a:gd name="connsiteX19" fmla="*/ 216694 w 695325"/>
                <a:gd name="connsiteY19" fmla="*/ 88106 h 742950"/>
                <a:gd name="connsiteX20" fmla="*/ 216694 w 695325"/>
                <a:gd name="connsiteY20" fmla="*/ 207169 h 742950"/>
                <a:gd name="connsiteX21" fmla="*/ 169069 w 695325"/>
                <a:gd name="connsiteY21" fmla="*/ 207169 h 742950"/>
                <a:gd name="connsiteX22" fmla="*/ 483394 w 695325"/>
                <a:gd name="connsiteY22" fmla="*/ 88106 h 742950"/>
                <a:gd name="connsiteX23" fmla="*/ 507206 w 695325"/>
                <a:gd name="connsiteY23" fmla="*/ 64294 h 742950"/>
                <a:gd name="connsiteX24" fmla="*/ 531019 w 695325"/>
                <a:gd name="connsiteY24" fmla="*/ 88106 h 742950"/>
                <a:gd name="connsiteX25" fmla="*/ 531019 w 695325"/>
                <a:gd name="connsiteY25" fmla="*/ 207169 h 742950"/>
                <a:gd name="connsiteX26" fmla="*/ 483394 w 695325"/>
                <a:gd name="connsiteY26" fmla="*/ 207169 h 742950"/>
                <a:gd name="connsiteX27" fmla="*/ 296323 w 695325"/>
                <a:gd name="connsiteY27" fmla="*/ 264319 h 742950"/>
                <a:gd name="connsiteX28" fmla="*/ 635794 w 695325"/>
                <a:gd name="connsiteY28" fmla="*/ 264319 h 742950"/>
                <a:gd name="connsiteX29" fmla="*/ 635794 w 695325"/>
                <a:gd name="connsiteY29" fmla="*/ 634365 h 742950"/>
                <a:gd name="connsiteX30" fmla="*/ 586740 w 695325"/>
                <a:gd name="connsiteY30" fmla="*/ 683419 h 742950"/>
                <a:gd name="connsiteX31" fmla="*/ 113348 w 695325"/>
                <a:gd name="connsiteY31" fmla="*/ 683419 h 742950"/>
                <a:gd name="connsiteX32" fmla="*/ 64294 w 695325"/>
                <a:gd name="connsiteY32" fmla="*/ 634365 h 742950"/>
                <a:gd name="connsiteX33" fmla="*/ 64294 w 695325"/>
                <a:gd name="connsiteY33" fmla="*/ 264319 h 742950"/>
                <a:gd name="connsiteX34" fmla="*/ 296323 w 695325"/>
                <a:gd name="connsiteY34" fmla="*/ 264319 h 7429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Lst>
              <a:rect l="l" t="t" r="r" b="b"/>
              <a:pathLst>
                <a:path w="695325" h="742950">
                  <a:moveTo>
                    <a:pt x="192881" y="7144"/>
                  </a:moveTo>
                  <a:cubicBezTo>
                    <a:pt x="148189" y="7196"/>
                    <a:pt x="111971" y="43414"/>
                    <a:pt x="111919" y="88106"/>
                  </a:cubicBezTo>
                  <a:lnTo>
                    <a:pt x="111919" y="112014"/>
                  </a:lnTo>
                  <a:cubicBezTo>
                    <a:pt x="53838" y="112744"/>
                    <a:pt x="7139" y="160037"/>
                    <a:pt x="7144" y="218123"/>
                  </a:cubicBezTo>
                  <a:lnTo>
                    <a:pt x="7144" y="634365"/>
                  </a:lnTo>
                  <a:cubicBezTo>
                    <a:pt x="7144" y="693020"/>
                    <a:pt x="54693" y="740569"/>
                    <a:pt x="113348" y="740569"/>
                  </a:cubicBezTo>
                  <a:lnTo>
                    <a:pt x="586740" y="740569"/>
                  </a:lnTo>
                  <a:cubicBezTo>
                    <a:pt x="645395" y="740569"/>
                    <a:pt x="692944" y="693020"/>
                    <a:pt x="692944" y="634365"/>
                  </a:cubicBezTo>
                  <a:lnTo>
                    <a:pt x="692944" y="217075"/>
                  </a:lnTo>
                  <a:cubicBezTo>
                    <a:pt x="692944" y="159209"/>
                    <a:pt x="646034" y="112300"/>
                    <a:pt x="588169" y="112300"/>
                  </a:cubicBezTo>
                  <a:lnTo>
                    <a:pt x="588169" y="88106"/>
                  </a:lnTo>
                  <a:cubicBezTo>
                    <a:pt x="588169" y="43392"/>
                    <a:pt x="551920" y="7144"/>
                    <a:pt x="507206" y="7144"/>
                  </a:cubicBezTo>
                  <a:cubicBezTo>
                    <a:pt x="462492" y="7144"/>
                    <a:pt x="426244" y="43392"/>
                    <a:pt x="426244" y="88106"/>
                  </a:cubicBezTo>
                  <a:lnTo>
                    <a:pt x="426244" y="111919"/>
                  </a:lnTo>
                  <a:lnTo>
                    <a:pt x="273844" y="111919"/>
                  </a:lnTo>
                  <a:lnTo>
                    <a:pt x="273844" y="88106"/>
                  </a:lnTo>
                  <a:cubicBezTo>
                    <a:pt x="273791" y="43414"/>
                    <a:pt x="237574" y="7196"/>
                    <a:pt x="192881" y="7144"/>
                  </a:cubicBezTo>
                  <a:close/>
                  <a:moveTo>
                    <a:pt x="169069" y="88106"/>
                  </a:moveTo>
                  <a:cubicBezTo>
                    <a:pt x="169069" y="74955"/>
                    <a:pt x="179730" y="64294"/>
                    <a:pt x="192881" y="64294"/>
                  </a:cubicBezTo>
                  <a:cubicBezTo>
                    <a:pt x="206032" y="64294"/>
                    <a:pt x="216694" y="74955"/>
                    <a:pt x="216694" y="88106"/>
                  </a:cubicBezTo>
                  <a:lnTo>
                    <a:pt x="216694" y="207169"/>
                  </a:lnTo>
                  <a:lnTo>
                    <a:pt x="169069" y="207169"/>
                  </a:lnTo>
                  <a:close/>
                  <a:moveTo>
                    <a:pt x="483394" y="88106"/>
                  </a:moveTo>
                  <a:cubicBezTo>
                    <a:pt x="483394" y="74955"/>
                    <a:pt x="494055" y="64294"/>
                    <a:pt x="507206" y="64294"/>
                  </a:cubicBezTo>
                  <a:cubicBezTo>
                    <a:pt x="520357" y="64294"/>
                    <a:pt x="531019" y="74955"/>
                    <a:pt x="531019" y="88106"/>
                  </a:cubicBezTo>
                  <a:lnTo>
                    <a:pt x="531019" y="207169"/>
                  </a:lnTo>
                  <a:lnTo>
                    <a:pt x="483394" y="207169"/>
                  </a:lnTo>
                  <a:close/>
                  <a:moveTo>
                    <a:pt x="296323" y="264319"/>
                  </a:moveTo>
                  <a:lnTo>
                    <a:pt x="635794" y="264319"/>
                  </a:lnTo>
                  <a:lnTo>
                    <a:pt x="635794" y="634365"/>
                  </a:lnTo>
                  <a:cubicBezTo>
                    <a:pt x="635741" y="661435"/>
                    <a:pt x="613810" y="683366"/>
                    <a:pt x="586740" y="683419"/>
                  </a:cubicBezTo>
                  <a:lnTo>
                    <a:pt x="113348" y="683419"/>
                  </a:lnTo>
                  <a:cubicBezTo>
                    <a:pt x="86277" y="683366"/>
                    <a:pt x="64346" y="661435"/>
                    <a:pt x="64294" y="634365"/>
                  </a:cubicBezTo>
                  <a:lnTo>
                    <a:pt x="64294" y="264319"/>
                  </a:lnTo>
                  <a:lnTo>
                    <a:pt x="296323" y="264319"/>
                  </a:ln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sp macro="" textlink="">
          <xdr:nvSpPr>
            <xdr:cNvPr id="6" name="Freeform: Shape 5">
              <a:extLst>
                <a:ext uri="{FF2B5EF4-FFF2-40B4-BE49-F238E27FC236}">
                  <a16:creationId xmlns:a16="http://schemas.microsoft.com/office/drawing/2014/main" id="{00000000-0008-0000-0200-000006000000}"/>
                </a:ext>
              </a:extLst>
            </xdr:cNvPr>
            <xdr:cNvSpPr/>
          </xdr:nvSpPr>
          <xdr:spPr>
            <a:xfrm>
              <a:off x="5918137" y="3388978"/>
              <a:ext cx="390525" cy="266700"/>
            </a:xfrm>
            <a:custGeom>
              <a:avLst/>
              <a:gdLst>
                <a:gd name="connsiteX0" fmla="*/ 15938 w 390525"/>
                <a:gd name="connsiteY0" fmla="*/ 105554 h 266700"/>
                <a:gd name="connsiteX1" fmla="*/ 15081 w 390525"/>
                <a:gd name="connsiteY1" fmla="*/ 145940 h 266700"/>
                <a:gd name="connsiteX2" fmla="*/ 115379 w 390525"/>
                <a:gd name="connsiteY2" fmla="*/ 250715 h 266700"/>
                <a:gd name="connsiteX3" fmla="*/ 149288 w 390525"/>
                <a:gd name="connsiteY3" fmla="*/ 265193 h 266700"/>
                <a:gd name="connsiteX4" fmla="*/ 149288 w 390525"/>
                <a:gd name="connsiteY4" fmla="*/ 265193 h 266700"/>
                <a:gd name="connsiteX5" fmla="*/ 183007 w 390525"/>
                <a:gd name="connsiteY5" fmla="*/ 251382 h 266700"/>
                <a:gd name="connsiteX6" fmla="*/ 381698 w 390525"/>
                <a:gd name="connsiteY6" fmla="*/ 56119 h 266700"/>
                <a:gd name="connsiteX7" fmla="*/ 382031 w 390525"/>
                <a:gd name="connsiteY7" fmla="*/ 15686 h 266700"/>
                <a:gd name="connsiteX8" fmla="*/ 341598 w 390525"/>
                <a:gd name="connsiteY8" fmla="*/ 15352 h 266700"/>
                <a:gd name="connsiteX9" fmla="*/ 149860 w 390525"/>
                <a:gd name="connsiteY9" fmla="*/ 204138 h 266700"/>
                <a:gd name="connsiteX10" fmla="*/ 56038 w 390525"/>
                <a:gd name="connsiteY10" fmla="*/ 106697 h 266700"/>
                <a:gd name="connsiteX11" fmla="*/ 15938 w 390525"/>
                <a:gd name="connsiteY11" fmla="*/ 105554 h 2667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390525" h="266700">
                  <a:moveTo>
                    <a:pt x="15938" y="105554"/>
                  </a:moveTo>
                  <a:cubicBezTo>
                    <a:pt x="4556" y="116473"/>
                    <a:pt x="4172" y="134548"/>
                    <a:pt x="15081" y="145940"/>
                  </a:cubicBezTo>
                  <a:lnTo>
                    <a:pt x="115379" y="250715"/>
                  </a:lnTo>
                  <a:cubicBezTo>
                    <a:pt x="124280" y="259898"/>
                    <a:pt x="136500" y="265116"/>
                    <a:pt x="149288" y="265193"/>
                  </a:cubicBezTo>
                  <a:lnTo>
                    <a:pt x="149288" y="265193"/>
                  </a:lnTo>
                  <a:cubicBezTo>
                    <a:pt x="161902" y="265179"/>
                    <a:pt x="174007" y="260221"/>
                    <a:pt x="183007" y="251382"/>
                  </a:cubicBezTo>
                  <a:lnTo>
                    <a:pt x="381698" y="56119"/>
                  </a:lnTo>
                  <a:cubicBezTo>
                    <a:pt x="392956" y="45046"/>
                    <a:pt x="393105" y="26943"/>
                    <a:pt x="382031" y="15686"/>
                  </a:cubicBezTo>
                  <a:cubicBezTo>
                    <a:pt x="370958" y="4428"/>
                    <a:pt x="352855" y="4279"/>
                    <a:pt x="341598" y="15352"/>
                  </a:cubicBezTo>
                  <a:lnTo>
                    <a:pt x="149860" y="204138"/>
                  </a:lnTo>
                  <a:lnTo>
                    <a:pt x="56038" y="106697"/>
                  </a:lnTo>
                  <a:cubicBezTo>
                    <a:pt x="45230" y="95420"/>
                    <a:pt x="27371" y="94911"/>
                    <a:pt x="15938" y="105554"/>
                  </a:cubicBez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grpSp>
    </xdr:grpSp>
    <xdr:clientData/>
  </xdr:twoCellAnchor>
</xdr:wsDr>
</file>

<file path=xl/drawings/drawing4.xml><?xml version="1.0" encoding="utf-8"?>
<xdr:wsDr xmlns:xdr="http://schemas.openxmlformats.org/drawingml/2006/spreadsheetDrawing" xmlns:a="http://schemas.openxmlformats.org/drawingml/2006/main">
  <xdr:twoCellAnchor>
    <xdr:from>
      <xdr:col>10</xdr:col>
      <xdr:colOff>7032</xdr:colOff>
      <xdr:row>1</xdr:row>
      <xdr:rowOff>283847</xdr:rowOff>
    </xdr:from>
    <xdr:to>
      <xdr:col>12</xdr:col>
      <xdr:colOff>228600</xdr:colOff>
      <xdr:row>3</xdr:row>
      <xdr:rowOff>1263060</xdr:rowOff>
    </xdr:to>
    <xdr:grpSp>
      <xdr:nvGrpSpPr>
        <xdr:cNvPr id="2" name="Group 1" descr="instruction button">
          <a:hlinkClick xmlns:r="http://schemas.openxmlformats.org/officeDocument/2006/relationships" r:id="rId1"/>
          <a:extLst>
            <a:ext uri="{FF2B5EF4-FFF2-40B4-BE49-F238E27FC236}">
              <a16:creationId xmlns:a16="http://schemas.microsoft.com/office/drawing/2014/main" id="{00000000-0008-0000-0300-000002000000}"/>
            </a:ext>
          </a:extLst>
        </xdr:cNvPr>
        <xdr:cNvGrpSpPr/>
      </xdr:nvGrpSpPr>
      <xdr:grpSpPr>
        <a:xfrm>
          <a:off x="11229214" y="1239811"/>
          <a:ext cx="1440768" cy="1436413"/>
          <a:chOff x="10998882" y="1245872"/>
          <a:chExt cx="1440768" cy="1445938"/>
        </a:xfrm>
      </xdr:grpSpPr>
      <xdr:sp macro="" textlink="">
        <xdr:nvSpPr>
          <xdr:cNvPr id="3" name="Oval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10998882" y="1245872"/>
            <a:ext cx="1440768" cy="1445938"/>
          </a:xfrm>
          <a:prstGeom prst="ellipse">
            <a:avLst/>
          </a:prstGeom>
          <a:solidFill>
            <a:schemeClr val="accent4">
              <a:lumMod val="50000"/>
            </a:schemeClr>
          </a:solidFill>
          <a:ln>
            <a:noFill/>
          </a:ln>
          <a:effectLst/>
        </xdr:spPr>
        <xdr:style>
          <a:lnRef idx="1">
            <a:schemeClr val="accent1"/>
          </a:lnRef>
          <a:fillRef idx="3">
            <a:schemeClr val="accent1"/>
          </a:fillRef>
          <a:effectRef idx="2">
            <a:schemeClr val="accent1"/>
          </a:effectRef>
          <a:fontRef idx="minor">
            <a:schemeClr val="lt1"/>
          </a:fontRef>
        </xdr:style>
        <xdr:txBody>
          <a:bodyPr wrap="square" lIns="0" tIns="0" rIns="0" rtlCol="0" anchor="b"/>
          <a:lstStyle/>
          <a:p>
            <a:pPr algn="ctr"/>
            <a:r>
              <a:rPr lang="en-US" sz="1400"/>
              <a:t>Mes Affaires</a:t>
            </a:r>
          </a:p>
        </xdr:txBody>
      </xdr:sp>
      <xdr:grpSp>
        <xdr:nvGrpSpPr>
          <xdr:cNvPr id="4" name="Group 3">
            <a:extLst>
              <a:ext uri="{FF2B5EF4-FFF2-40B4-BE49-F238E27FC236}">
                <a16:creationId xmlns:a16="http://schemas.microsoft.com/office/drawing/2014/main" id="{00000000-0008-0000-0300-000004000000}"/>
              </a:ext>
            </a:extLst>
          </xdr:cNvPr>
          <xdr:cNvGrpSpPr/>
        </xdr:nvGrpSpPr>
        <xdr:grpSpPr>
          <a:xfrm>
            <a:off x="11547911" y="1518865"/>
            <a:ext cx="351238" cy="377023"/>
            <a:chOff x="5745956" y="3055144"/>
            <a:chExt cx="695325" cy="742950"/>
          </a:xfrm>
          <a:solidFill>
            <a:schemeClr val="bg1"/>
          </a:solidFill>
        </xdr:grpSpPr>
        <xdr:sp macro="" textlink="">
          <xdr:nvSpPr>
            <xdr:cNvPr id="5" name="Freeform: Shape 4">
              <a:extLst>
                <a:ext uri="{FF2B5EF4-FFF2-40B4-BE49-F238E27FC236}">
                  <a16:creationId xmlns:a16="http://schemas.microsoft.com/office/drawing/2014/main" id="{00000000-0008-0000-0300-000005000000}"/>
                </a:ext>
              </a:extLst>
            </xdr:cNvPr>
            <xdr:cNvSpPr/>
          </xdr:nvSpPr>
          <xdr:spPr>
            <a:xfrm>
              <a:off x="5745956" y="3055144"/>
              <a:ext cx="695325" cy="742950"/>
            </a:xfrm>
            <a:custGeom>
              <a:avLst/>
              <a:gdLst>
                <a:gd name="connsiteX0" fmla="*/ 192881 w 695325"/>
                <a:gd name="connsiteY0" fmla="*/ 7144 h 742950"/>
                <a:gd name="connsiteX1" fmla="*/ 111919 w 695325"/>
                <a:gd name="connsiteY1" fmla="*/ 88106 h 742950"/>
                <a:gd name="connsiteX2" fmla="*/ 111919 w 695325"/>
                <a:gd name="connsiteY2" fmla="*/ 112014 h 742950"/>
                <a:gd name="connsiteX3" fmla="*/ 7144 w 695325"/>
                <a:gd name="connsiteY3" fmla="*/ 218123 h 742950"/>
                <a:gd name="connsiteX4" fmla="*/ 7144 w 695325"/>
                <a:gd name="connsiteY4" fmla="*/ 634365 h 742950"/>
                <a:gd name="connsiteX5" fmla="*/ 113348 w 695325"/>
                <a:gd name="connsiteY5" fmla="*/ 740569 h 742950"/>
                <a:gd name="connsiteX6" fmla="*/ 586740 w 695325"/>
                <a:gd name="connsiteY6" fmla="*/ 740569 h 742950"/>
                <a:gd name="connsiteX7" fmla="*/ 692944 w 695325"/>
                <a:gd name="connsiteY7" fmla="*/ 634365 h 742950"/>
                <a:gd name="connsiteX8" fmla="*/ 692944 w 695325"/>
                <a:gd name="connsiteY8" fmla="*/ 217075 h 742950"/>
                <a:gd name="connsiteX9" fmla="*/ 588169 w 695325"/>
                <a:gd name="connsiteY9" fmla="*/ 112300 h 742950"/>
                <a:gd name="connsiteX10" fmla="*/ 588169 w 695325"/>
                <a:gd name="connsiteY10" fmla="*/ 88106 h 742950"/>
                <a:gd name="connsiteX11" fmla="*/ 507206 w 695325"/>
                <a:gd name="connsiteY11" fmla="*/ 7144 h 742950"/>
                <a:gd name="connsiteX12" fmla="*/ 426244 w 695325"/>
                <a:gd name="connsiteY12" fmla="*/ 88106 h 742950"/>
                <a:gd name="connsiteX13" fmla="*/ 426244 w 695325"/>
                <a:gd name="connsiteY13" fmla="*/ 111919 h 742950"/>
                <a:gd name="connsiteX14" fmla="*/ 273844 w 695325"/>
                <a:gd name="connsiteY14" fmla="*/ 111919 h 742950"/>
                <a:gd name="connsiteX15" fmla="*/ 273844 w 695325"/>
                <a:gd name="connsiteY15" fmla="*/ 88106 h 742950"/>
                <a:gd name="connsiteX16" fmla="*/ 192881 w 695325"/>
                <a:gd name="connsiteY16" fmla="*/ 7144 h 742950"/>
                <a:gd name="connsiteX17" fmla="*/ 169069 w 695325"/>
                <a:gd name="connsiteY17" fmla="*/ 88106 h 742950"/>
                <a:gd name="connsiteX18" fmla="*/ 192881 w 695325"/>
                <a:gd name="connsiteY18" fmla="*/ 64294 h 742950"/>
                <a:gd name="connsiteX19" fmla="*/ 216694 w 695325"/>
                <a:gd name="connsiteY19" fmla="*/ 88106 h 742950"/>
                <a:gd name="connsiteX20" fmla="*/ 216694 w 695325"/>
                <a:gd name="connsiteY20" fmla="*/ 207169 h 742950"/>
                <a:gd name="connsiteX21" fmla="*/ 169069 w 695325"/>
                <a:gd name="connsiteY21" fmla="*/ 207169 h 742950"/>
                <a:gd name="connsiteX22" fmla="*/ 483394 w 695325"/>
                <a:gd name="connsiteY22" fmla="*/ 88106 h 742950"/>
                <a:gd name="connsiteX23" fmla="*/ 507206 w 695325"/>
                <a:gd name="connsiteY23" fmla="*/ 64294 h 742950"/>
                <a:gd name="connsiteX24" fmla="*/ 531019 w 695325"/>
                <a:gd name="connsiteY24" fmla="*/ 88106 h 742950"/>
                <a:gd name="connsiteX25" fmla="*/ 531019 w 695325"/>
                <a:gd name="connsiteY25" fmla="*/ 207169 h 742950"/>
                <a:gd name="connsiteX26" fmla="*/ 483394 w 695325"/>
                <a:gd name="connsiteY26" fmla="*/ 207169 h 742950"/>
                <a:gd name="connsiteX27" fmla="*/ 296323 w 695325"/>
                <a:gd name="connsiteY27" fmla="*/ 264319 h 742950"/>
                <a:gd name="connsiteX28" fmla="*/ 635794 w 695325"/>
                <a:gd name="connsiteY28" fmla="*/ 264319 h 742950"/>
                <a:gd name="connsiteX29" fmla="*/ 635794 w 695325"/>
                <a:gd name="connsiteY29" fmla="*/ 634365 h 742950"/>
                <a:gd name="connsiteX30" fmla="*/ 586740 w 695325"/>
                <a:gd name="connsiteY30" fmla="*/ 683419 h 742950"/>
                <a:gd name="connsiteX31" fmla="*/ 113348 w 695325"/>
                <a:gd name="connsiteY31" fmla="*/ 683419 h 742950"/>
                <a:gd name="connsiteX32" fmla="*/ 64294 w 695325"/>
                <a:gd name="connsiteY32" fmla="*/ 634365 h 742950"/>
                <a:gd name="connsiteX33" fmla="*/ 64294 w 695325"/>
                <a:gd name="connsiteY33" fmla="*/ 264319 h 742950"/>
                <a:gd name="connsiteX34" fmla="*/ 296323 w 695325"/>
                <a:gd name="connsiteY34" fmla="*/ 264319 h 7429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Lst>
              <a:rect l="l" t="t" r="r" b="b"/>
              <a:pathLst>
                <a:path w="695325" h="742950">
                  <a:moveTo>
                    <a:pt x="192881" y="7144"/>
                  </a:moveTo>
                  <a:cubicBezTo>
                    <a:pt x="148189" y="7196"/>
                    <a:pt x="111971" y="43414"/>
                    <a:pt x="111919" y="88106"/>
                  </a:cubicBezTo>
                  <a:lnTo>
                    <a:pt x="111919" y="112014"/>
                  </a:lnTo>
                  <a:cubicBezTo>
                    <a:pt x="53838" y="112744"/>
                    <a:pt x="7139" y="160037"/>
                    <a:pt x="7144" y="218123"/>
                  </a:cubicBezTo>
                  <a:lnTo>
                    <a:pt x="7144" y="634365"/>
                  </a:lnTo>
                  <a:cubicBezTo>
                    <a:pt x="7144" y="693020"/>
                    <a:pt x="54693" y="740569"/>
                    <a:pt x="113348" y="740569"/>
                  </a:cubicBezTo>
                  <a:lnTo>
                    <a:pt x="586740" y="740569"/>
                  </a:lnTo>
                  <a:cubicBezTo>
                    <a:pt x="645395" y="740569"/>
                    <a:pt x="692944" y="693020"/>
                    <a:pt x="692944" y="634365"/>
                  </a:cubicBezTo>
                  <a:lnTo>
                    <a:pt x="692944" y="217075"/>
                  </a:lnTo>
                  <a:cubicBezTo>
                    <a:pt x="692944" y="159209"/>
                    <a:pt x="646034" y="112300"/>
                    <a:pt x="588169" y="112300"/>
                  </a:cubicBezTo>
                  <a:lnTo>
                    <a:pt x="588169" y="88106"/>
                  </a:lnTo>
                  <a:cubicBezTo>
                    <a:pt x="588169" y="43392"/>
                    <a:pt x="551920" y="7144"/>
                    <a:pt x="507206" y="7144"/>
                  </a:cubicBezTo>
                  <a:cubicBezTo>
                    <a:pt x="462492" y="7144"/>
                    <a:pt x="426244" y="43392"/>
                    <a:pt x="426244" y="88106"/>
                  </a:cubicBezTo>
                  <a:lnTo>
                    <a:pt x="426244" y="111919"/>
                  </a:lnTo>
                  <a:lnTo>
                    <a:pt x="273844" y="111919"/>
                  </a:lnTo>
                  <a:lnTo>
                    <a:pt x="273844" y="88106"/>
                  </a:lnTo>
                  <a:cubicBezTo>
                    <a:pt x="273791" y="43414"/>
                    <a:pt x="237574" y="7196"/>
                    <a:pt x="192881" y="7144"/>
                  </a:cubicBezTo>
                  <a:close/>
                  <a:moveTo>
                    <a:pt x="169069" y="88106"/>
                  </a:moveTo>
                  <a:cubicBezTo>
                    <a:pt x="169069" y="74955"/>
                    <a:pt x="179730" y="64294"/>
                    <a:pt x="192881" y="64294"/>
                  </a:cubicBezTo>
                  <a:cubicBezTo>
                    <a:pt x="206032" y="64294"/>
                    <a:pt x="216694" y="74955"/>
                    <a:pt x="216694" y="88106"/>
                  </a:cubicBezTo>
                  <a:lnTo>
                    <a:pt x="216694" y="207169"/>
                  </a:lnTo>
                  <a:lnTo>
                    <a:pt x="169069" y="207169"/>
                  </a:lnTo>
                  <a:close/>
                  <a:moveTo>
                    <a:pt x="483394" y="88106"/>
                  </a:moveTo>
                  <a:cubicBezTo>
                    <a:pt x="483394" y="74955"/>
                    <a:pt x="494055" y="64294"/>
                    <a:pt x="507206" y="64294"/>
                  </a:cubicBezTo>
                  <a:cubicBezTo>
                    <a:pt x="520357" y="64294"/>
                    <a:pt x="531019" y="74955"/>
                    <a:pt x="531019" y="88106"/>
                  </a:cubicBezTo>
                  <a:lnTo>
                    <a:pt x="531019" y="207169"/>
                  </a:lnTo>
                  <a:lnTo>
                    <a:pt x="483394" y="207169"/>
                  </a:lnTo>
                  <a:close/>
                  <a:moveTo>
                    <a:pt x="296323" y="264319"/>
                  </a:moveTo>
                  <a:lnTo>
                    <a:pt x="635794" y="264319"/>
                  </a:lnTo>
                  <a:lnTo>
                    <a:pt x="635794" y="634365"/>
                  </a:lnTo>
                  <a:cubicBezTo>
                    <a:pt x="635741" y="661435"/>
                    <a:pt x="613810" y="683366"/>
                    <a:pt x="586740" y="683419"/>
                  </a:cubicBezTo>
                  <a:lnTo>
                    <a:pt x="113348" y="683419"/>
                  </a:lnTo>
                  <a:cubicBezTo>
                    <a:pt x="86277" y="683366"/>
                    <a:pt x="64346" y="661435"/>
                    <a:pt x="64294" y="634365"/>
                  </a:cubicBezTo>
                  <a:lnTo>
                    <a:pt x="64294" y="264319"/>
                  </a:lnTo>
                  <a:lnTo>
                    <a:pt x="296323" y="264319"/>
                  </a:ln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sp macro="" textlink="">
          <xdr:nvSpPr>
            <xdr:cNvPr id="6" name="Freeform: Shape 5">
              <a:extLst>
                <a:ext uri="{FF2B5EF4-FFF2-40B4-BE49-F238E27FC236}">
                  <a16:creationId xmlns:a16="http://schemas.microsoft.com/office/drawing/2014/main" id="{00000000-0008-0000-0300-000006000000}"/>
                </a:ext>
              </a:extLst>
            </xdr:cNvPr>
            <xdr:cNvSpPr/>
          </xdr:nvSpPr>
          <xdr:spPr>
            <a:xfrm>
              <a:off x="5918137" y="3388978"/>
              <a:ext cx="390525" cy="266700"/>
            </a:xfrm>
            <a:custGeom>
              <a:avLst/>
              <a:gdLst>
                <a:gd name="connsiteX0" fmla="*/ 15938 w 390525"/>
                <a:gd name="connsiteY0" fmla="*/ 105554 h 266700"/>
                <a:gd name="connsiteX1" fmla="*/ 15081 w 390525"/>
                <a:gd name="connsiteY1" fmla="*/ 145940 h 266700"/>
                <a:gd name="connsiteX2" fmla="*/ 115379 w 390525"/>
                <a:gd name="connsiteY2" fmla="*/ 250715 h 266700"/>
                <a:gd name="connsiteX3" fmla="*/ 149288 w 390525"/>
                <a:gd name="connsiteY3" fmla="*/ 265193 h 266700"/>
                <a:gd name="connsiteX4" fmla="*/ 149288 w 390525"/>
                <a:gd name="connsiteY4" fmla="*/ 265193 h 266700"/>
                <a:gd name="connsiteX5" fmla="*/ 183007 w 390525"/>
                <a:gd name="connsiteY5" fmla="*/ 251382 h 266700"/>
                <a:gd name="connsiteX6" fmla="*/ 381698 w 390525"/>
                <a:gd name="connsiteY6" fmla="*/ 56119 h 266700"/>
                <a:gd name="connsiteX7" fmla="*/ 382031 w 390525"/>
                <a:gd name="connsiteY7" fmla="*/ 15686 h 266700"/>
                <a:gd name="connsiteX8" fmla="*/ 341598 w 390525"/>
                <a:gd name="connsiteY8" fmla="*/ 15352 h 266700"/>
                <a:gd name="connsiteX9" fmla="*/ 149860 w 390525"/>
                <a:gd name="connsiteY9" fmla="*/ 204138 h 266700"/>
                <a:gd name="connsiteX10" fmla="*/ 56038 w 390525"/>
                <a:gd name="connsiteY10" fmla="*/ 106697 h 266700"/>
                <a:gd name="connsiteX11" fmla="*/ 15938 w 390525"/>
                <a:gd name="connsiteY11" fmla="*/ 105554 h 2667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390525" h="266700">
                  <a:moveTo>
                    <a:pt x="15938" y="105554"/>
                  </a:moveTo>
                  <a:cubicBezTo>
                    <a:pt x="4556" y="116473"/>
                    <a:pt x="4172" y="134548"/>
                    <a:pt x="15081" y="145940"/>
                  </a:cubicBezTo>
                  <a:lnTo>
                    <a:pt x="115379" y="250715"/>
                  </a:lnTo>
                  <a:cubicBezTo>
                    <a:pt x="124280" y="259898"/>
                    <a:pt x="136500" y="265116"/>
                    <a:pt x="149288" y="265193"/>
                  </a:cubicBezTo>
                  <a:lnTo>
                    <a:pt x="149288" y="265193"/>
                  </a:lnTo>
                  <a:cubicBezTo>
                    <a:pt x="161902" y="265179"/>
                    <a:pt x="174007" y="260221"/>
                    <a:pt x="183007" y="251382"/>
                  </a:cubicBezTo>
                  <a:lnTo>
                    <a:pt x="381698" y="56119"/>
                  </a:lnTo>
                  <a:cubicBezTo>
                    <a:pt x="392956" y="45046"/>
                    <a:pt x="393105" y="26943"/>
                    <a:pt x="382031" y="15686"/>
                  </a:cubicBezTo>
                  <a:cubicBezTo>
                    <a:pt x="370958" y="4428"/>
                    <a:pt x="352855" y="4279"/>
                    <a:pt x="341598" y="15352"/>
                  </a:cubicBezTo>
                  <a:lnTo>
                    <a:pt x="149860" y="204138"/>
                  </a:lnTo>
                  <a:lnTo>
                    <a:pt x="56038" y="106697"/>
                  </a:lnTo>
                  <a:cubicBezTo>
                    <a:pt x="45230" y="95420"/>
                    <a:pt x="27371" y="94911"/>
                    <a:pt x="15938" y="105554"/>
                  </a:cubicBez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grpSp>
    </xdr:grp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7032</xdr:colOff>
      <xdr:row>1</xdr:row>
      <xdr:rowOff>283847</xdr:rowOff>
    </xdr:from>
    <xdr:to>
      <xdr:col>12</xdr:col>
      <xdr:colOff>228600</xdr:colOff>
      <xdr:row>3</xdr:row>
      <xdr:rowOff>1263060</xdr:rowOff>
    </xdr:to>
    <xdr:grpSp>
      <xdr:nvGrpSpPr>
        <xdr:cNvPr id="2" name="Group 1" descr="instruction button">
          <a:hlinkClick xmlns:r="http://schemas.openxmlformats.org/officeDocument/2006/relationships" r:id="rId1"/>
          <a:extLst>
            <a:ext uri="{FF2B5EF4-FFF2-40B4-BE49-F238E27FC236}">
              <a16:creationId xmlns:a16="http://schemas.microsoft.com/office/drawing/2014/main" id="{00000000-0008-0000-0400-000002000000}"/>
            </a:ext>
          </a:extLst>
        </xdr:cNvPr>
        <xdr:cNvGrpSpPr/>
      </xdr:nvGrpSpPr>
      <xdr:grpSpPr>
        <a:xfrm>
          <a:off x="11229214" y="1239811"/>
          <a:ext cx="1440768" cy="1436413"/>
          <a:chOff x="10998882" y="1245872"/>
          <a:chExt cx="1440768" cy="1445938"/>
        </a:xfrm>
      </xdr:grpSpPr>
      <xdr:sp macro="" textlink="">
        <xdr:nvSpPr>
          <xdr:cNvPr id="3" name="Oval 2">
            <a:hlinkClick xmlns:r="http://schemas.openxmlformats.org/officeDocument/2006/relationships" r:id="rId2"/>
            <a:extLst>
              <a:ext uri="{FF2B5EF4-FFF2-40B4-BE49-F238E27FC236}">
                <a16:creationId xmlns:a16="http://schemas.microsoft.com/office/drawing/2014/main" id="{00000000-0008-0000-0400-000003000000}"/>
              </a:ext>
            </a:extLst>
          </xdr:cNvPr>
          <xdr:cNvSpPr/>
        </xdr:nvSpPr>
        <xdr:spPr>
          <a:xfrm>
            <a:off x="10998882" y="1245872"/>
            <a:ext cx="1440768" cy="1445938"/>
          </a:xfrm>
          <a:prstGeom prst="ellipse">
            <a:avLst/>
          </a:prstGeom>
          <a:solidFill>
            <a:schemeClr val="accent4">
              <a:lumMod val="50000"/>
            </a:schemeClr>
          </a:solidFill>
          <a:ln>
            <a:noFill/>
          </a:ln>
          <a:effectLst/>
        </xdr:spPr>
        <xdr:style>
          <a:lnRef idx="1">
            <a:schemeClr val="accent1"/>
          </a:lnRef>
          <a:fillRef idx="3">
            <a:schemeClr val="accent1"/>
          </a:fillRef>
          <a:effectRef idx="2">
            <a:schemeClr val="accent1"/>
          </a:effectRef>
          <a:fontRef idx="minor">
            <a:schemeClr val="lt1"/>
          </a:fontRef>
        </xdr:style>
        <xdr:txBody>
          <a:bodyPr wrap="square" lIns="0" tIns="0" rIns="0" rtlCol="0" anchor="b"/>
          <a:lstStyle/>
          <a:p>
            <a:pPr algn="ctr"/>
            <a:r>
              <a:rPr lang="en-US" sz="1400"/>
              <a:t>Mes Affaires</a:t>
            </a:r>
          </a:p>
        </xdr:txBody>
      </xdr:sp>
      <xdr:grpSp>
        <xdr:nvGrpSpPr>
          <xdr:cNvPr id="4" name="Group 3">
            <a:extLst>
              <a:ext uri="{FF2B5EF4-FFF2-40B4-BE49-F238E27FC236}">
                <a16:creationId xmlns:a16="http://schemas.microsoft.com/office/drawing/2014/main" id="{00000000-0008-0000-0400-000004000000}"/>
              </a:ext>
            </a:extLst>
          </xdr:cNvPr>
          <xdr:cNvGrpSpPr/>
        </xdr:nvGrpSpPr>
        <xdr:grpSpPr>
          <a:xfrm>
            <a:off x="11547911" y="1518865"/>
            <a:ext cx="351238" cy="377023"/>
            <a:chOff x="5745956" y="3055144"/>
            <a:chExt cx="695325" cy="742950"/>
          </a:xfrm>
          <a:solidFill>
            <a:schemeClr val="bg1"/>
          </a:solidFill>
        </xdr:grpSpPr>
        <xdr:sp macro="" textlink="">
          <xdr:nvSpPr>
            <xdr:cNvPr id="5" name="Freeform: Shape 4">
              <a:extLst>
                <a:ext uri="{FF2B5EF4-FFF2-40B4-BE49-F238E27FC236}">
                  <a16:creationId xmlns:a16="http://schemas.microsoft.com/office/drawing/2014/main" id="{00000000-0008-0000-0400-000005000000}"/>
                </a:ext>
              </a:extLst>
            </xdr:cNvPr>
            <xdr:cNvSpPr/>
          </xdr:nvSpPr>
          <xdr:spPr>
            <a:xfrm>
              <a:off x="5745956" y="3055144"/>
              <a:ext cx="695325" cy="742950"/>
            </a:xfrm>
            <a:custGeom>
              <a:avLst/>
              <a:gdLst>
                <a:gd name="connsiteX0" fmla="*/ 192881 w 695325"/>
                <a:gd name="connsiteY0" fmla="*/ 7144 h 742950"/>
                <a:gd name="connsiteX1" fmla="*/ 111919 w 695325"/>
                <a:gd name="connsiteY1" fmla="*/ 88106 h 742950"/>
                <a:gd name="connsiteX2" fmla="*/ 111919 w 695325"/>
                <a:gd name="connsiteY2" fmla="*/ 112014 h 742950"/>
                <a:gd name="connsiteX3" fmla="*/ 7144 w 695325"/>
                <a:gd name="connsiteY3" fmla="*/ 218123 h 742950"/>
                <a:gd name="connsiteX4" fmla="*/ 7144 w 695325"/>
                <a:gd name="connsiteY4" fmla="*/ 634365 h 742950"/>
                <a:gd name="connsiteX5" fmla="*/ 113348 w 695325"/>
                <a:gd name="connsiteY5" fmla="*/ 740569 h 742950"/>
                <a:gd name="connsiteX6" fmla="*/ 586740 w 695325"/>
                <a:gd name="connsiteY6" fmla="*/ 740569 h 742950"/>
                <a:gd name="connsiteX7" fmla="*/ 692944 w 695325"/>
                <a:gd name="connsiteY7" fmla="*/ 634365 h 742950"/>
                <a:gd name="connsiteX8" fmla="*/ 692944 w 695325"/>
                <a:gd name="connsiteY8" fmla="*/ 217075 h 742950"/>
                <a:gd name="connsiteX9" fmla="*/ 588169 w 695325"/>
                <a:gd name="connsiteY9" fmla="*/ 112300 h 742950"/>
                <a:gd name="connsiteX10" fmla="*/ 588169 w 695325"/>
                <a:gd name="connsiteY10" fmla="*/ 88106 h 742950"/>
                <a:gd name="connsiteX11" fmla="*/ 507206 w 695325"/>
                <a:gd name="connsiteY11" fmla="*/ 7144 h 742950"/>
                <a:gd name="connsiteX12" fmla="*/ 426244 w 695325"/>
                <a:gd name="connsiteY12" fmla="*/ 88106 h 742950"/>
                <a:gd name="connsiteX13" fmla="*/ 426244 w 695325"/>
                <a:gd name="connsiteY13" fmla="*/ 111919 h 742950"/>
                <a:gd name="connsiteX14" fmla="*/ 273844 w 695325"/>
                <a:gd name="connsiteY14" fmla="*/ 111919 h 742950"/>
                <a:gd name="connsiteX15" fmla="*/ 273844 w 695325"/>
                <a:gd name="connsiteY15" fmla="*/ 88106 h 742950"/>
                <a:gd name="connsiteX16" fmla="*/ 192881 w 695325"/>
                <a:gd name="connsiteY16" fmla="*/ 7144 h 742950"/>
                <a:gd name="connsiteX17" fmla="*/ 169069 w 695325"/>
                <a:gd name="connsiteY17" fmla="*/ 88106 h 742950"/>
                <a:gd name="connsiteX18" fmla="*/ 192881 w 695325"/>
                <a:gd name="connsiteY18" fmla="*/ 64294 h 742950"/>
                <a:gd name="connsiteX19" fmla="*/ 216694 w 695325"/>
                <a:gd name="connsiteY19" fmla="*/ 88106 h 742950"/>
                <a:gd name="connsiteX20" fmla="*/ 216694 w 695325"/>
                <a:gd name="connsiteY20" fmla="*/ 207169 h 742950"/>
                <a:gd name="connsiteX21" fmla="*/ 169069 w 695325"/>
                <a:gd name="connsiteY21" fmla="*/ 207169 h 742950"/>
                <a:gd name="connsiteX22" fmla="*/ 483394 w 695325"/>
                <a:gd name="connsiteY22" fmla="*/ 88106 h 742950"/>
                <a:gd name="connsiteX23" fmla="*/ 507206 w 695325"/>
                <a:gd name="connsiteY23" fmla="*/ 64294 h 742950"/>
                <a:gd name="connsiteX24" fmla="*/ 531019 w 695325"/>
                <a:gd name="connsiteY24" fmla="*/ 88106 h 742950"/>
                <a:gd name="connsiteX25" fmla="*/ 531019 w 695325"/>
                <a:gd name="connsiteY25" fmla="*/ 207169 h 742950"/>
                <a:gd name="connsiteX26" fmla="*/ 483394 w 695325"/>
                <a:gd name="connsiteY26" fmla="*/ 207169 h 742950"/>
                <a:gd name="connsiteX27" fmla="*/ 296323 w 695325"/>
                <a:gd name="connsiteY27" fmla="*/ 264319 h 742950"/>
                <a:gd name="connsiteX28" fmla="*/ 635794 w 695325"/>
                <a:gd name="connsiteY28" fmla="*/ 264319 h 742950"/>
                <a:gd name="connsiteX29" fmla="*/ 635794 w 695325"/>
                <a:gd name="connsiteY29" fmla="*/ 634365 h 742950"/>
                <a:gd name="connsiteX30" fmla="*/ 586740 w 695325"/>
                <a:gd name="connsiteY30" fmla="*/ 683419 h 742950"/>
                <a:gd name="connsiteX31" fmla="*/ 113348 w 695325"/>
                <a:gd name="connsiteY31" fmla="*/ 683419 h 742950"/>
                <a:gd name="connsiteX32" fmla="*/ 64294 w 695325"/>
                <a:gd name="connsiteY32" fmla="*/ 634365 h 742950"/>
                <a:gd name="connsiteX33" fmla="*/ 64294 w 695325"/>
                <a:gd name="connsiteY33" fmla="*/ 264319 h 742950"/>
                <a:gd name="connsiteX34" fmla="*/ 296323 w 695325"/>
                <a:gd name="connsiteY34" fmla="*/ 264319 h 7429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Lst>
              <a:rect l="l" t="t" r="r" b="b"/>
              <a:pathLst>
                <a:path w="695325" h="742950">
                  <a:moveTo>
                    <a:pt x="192881" y="7144"/>
                  </a:moveTo>
                  <a:cubicBezTo>
                    <a:pt x="148189" y="7196"/>
                    <a:pt x="111971" y="43414"/>
                    <a:pt x="111919" y="88106"/>
                  </a:cubicBezTo>
                  <a:lnTo>
                    <a:pt x="111919" y="112014"/>
                  </a:lnTo>
                  <a:cubicBezTo>
                    <a:pt x="53838" y="112744"/>
                    <a:pt x="7139" y="160037"/>
                    <a:pt x="7144" y="218123"/>
                  </a:cubicBezTo>
                  <a:lnTo>
                    <a:pt x="7144" y="634365"/>
                  </a:lnTo>
                  <a:cubicBezTo>
                    <a:pt x="7144" y="693020"/>
                    <a:pt x="54693" y="740569"/>
                    <a:pt x="113348" y="740569"/>
                  </a:cubicBezTo>
                  <a:lnTo>
                    <a:pt x="586740" y="740569"/>
                  </a:lnTo>
                  <a:cubicBezTo>
                    <a:pt x="645395" y="740569"/>
                    <a:pt x="692944" y="693020"/>
                    <a:pt x="692944" y="634365"/>
                  </a:cubicBezTo>
                  <a:lnTo>
                    <a:pt x="692944" y="217075"/>
                  </a:lnTo>
                  <a:cubicBezTo>
                    <a:pt x="692944" y="159209"/>
                    <a:pt x="646034" y="112300"/>
                    <a:pt x="588169" y="112300"/>
                  </a:cubicBezTo>
                  <a:lnTo>
                    <a:pt x="588169" y="88106"/>
                  </a:lnTo>
                  <a:cubicBezTo>
                    <a:pt x="588169" y="43392"/>
                    <a:pt x="551920" y="7144"/>
                    <a:pt x="507206" y="7144"/>
                  </a:cubicBezTo>
                  <a:cubicBezTo>
                    <a:pt x="462492" y="7144"/>
                    <a:pt x="426244" y="43392"/>
                    <a:pt x="426244" y="88106"/>
                  </a:cubicBezTo>
                  <a:lnTo>
                    <a:pt x="426244" y="111919"/>
                  </a:lnTo>
                  <a:lnTo>
                    <a:pt x="273844" y="111919"/>
                  </a:lnTo>
                  <a:lnTo>
                    <a:pt x="273844" y="88106"/>
                  </a:lnTo>
                  <a:cubicBezTo>
                    <a:pt x="273791" y="43414"/>
                    <a:pt x="237574" y="7196"/>
                    <a:pt x="192881" y="7144"/>
                  </a:cubicBezTo>
                  <a:close/>
                  <a:moveTo>
                    <a:pt x="169069" y="88106"/>
                  </a:moveTo>
                  <a:cubicBezTo>
                    <a:pt x="169069" y="74955"/>
                    <a:pt x="179730" y="64294"/>
                    <a:pt x="192881" y="64294"/>
                  </a:cubicBezTo>
                  <a:cubicBezTo>
                    <a:pt x="206032" y="64294"/>
                    <a:pt x="216694" y="74955"/>
                    <a:pt x="216694" y="88106"/>
                  </a:cubicBezTo>
                  <a:lnTo>
                    <a:pt x="216694" y="207169"/>
                  </a:lnTo>
                  <a:lnTo>
                    <a:pt x="169069" y="207169"/>
                  </a:lnTo>
                  <a:close/>
                  <a:moveTo>
                    <a:pt x="483394" y="88106"/>
                  </a:moveTo>
                  <a:cubicBezTo>
                    <a:pt x="483394" y="74955"/>
                    <a:pt x="494055" y="64294"/>
                    <a:pt x="507206" y="64294"/>
                  </a:cubicBezTo>
                  <a:cubicBezTo>
                    <a:pt x="520357" y="64294"/>
                    <a:pt x="531019" y="74955"/>
                    <a:pt x="531019" y="88106"/>
                  </a:cubicBezTo>
                  <a:lnTo>
                    <a:pt x="531019" y="207169"/>
                  </a:lnTo>
                  <a:lnTo>
                    <a:pt x="483394" y="207169"/>
                  </a:lnTo>
                  <a:close/>
                  <a:moveTo>
                    <a:pt x="296323" y="264319"/>
                  </a:moveTo>
                  <a:lnTo>
                    <a:pt x="635794" y="264319"/>
                  </a:lnTo>
                  <a:lnTo>
                    <a:pt x="635794" y="634365"/>
                  </a:lnTo>
                  <a:cubicBezTo>
                    <a:pt x="635741" y="661435"/>
                    <a:pt x="613810" y="683366"/>
                    <a:pt x="586740" y="683419"/>
                  </a:cubicBezTo>
                  <a:lnTo>
                    <a:pt x="113348" y="683419"/>
                  </a:lnTo>
                  <a:cubicBezTo>
                    <a:pt x="86277" y="683366"/>
                    <a:pt x="64346" y="661435"/>
                    <a:pt x="64294" y="634365"/>
                  </a:cubicBezTo>
                  <a:lnTo>
                    <a:pt x="64294" y="264319"/>
                  </a:lnTo>
                  <a:lnTo>
                    <a:pt x="296323" y="264319"/>
                  </a:ln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sp macro="" textlink="">
          <xdr:nvSpPr>
            <xdr:cNvPr id="6" name="Freeform: Shape 5">
              <a:extLst>
                <a:ext uri="{FF2B5EF4-FFF2-40B4-BE49-F238E27FC236}">
                  <a16:creationId xmlns:a16="http://schemas.microsoft.com/office/drawing/2014/main" id="{00000000-0008-0000-0400-000006000000}"/>
                </a:ext>
              </a:extLst>
            </xdr:cNvPr>
            <xdr:cNvSpPr/>
          </xdr:nvSpPr>
          <xdr:spPr>
            <a:xfrm>
              <a:off x="5918137" y="3388978"/>
              <a:ext cx="390525" cy="266700"/>
            </a:xfrm>
            <a:custGeom>
              <a:avLst/>
              <a:gdLst>
                <a:gd name="connsiteX0" fmla="*/ 15938 w 390525"/>
                <a:gd name="connsiteY0" fmla="*/ 105554 h 266700"/>
                <a:gd name="connsiteX1" fmla="*/ 15081 w 390525"/>
                <a:gd name="connsiteY1" fmla="*/ 145940 h 266700"/>
                <a:gd name="connsiteX2" fmla="*/ 115379 w 390525"/>
                <a:gd name="connsiteY2" fmla="*/ 250715 h 266700"/>
                <a:gd name="connsiteX3" fmla="*/ 149288 w 390525"/>
                <a:gd name="connsiteY3" fmla="*/ 265193 h 266700"/>
                <a:gd name="connsiteX4" fmla="*/ 149288 w 390525"/>
                <a:gd name="connsiteY4" fmla="*/ 265193 h 266700"/>
                <a:gd name="connsiteX5" fmla="*/ 183007 w 390525"/>
                <a:gd name="connsiteY5" fmla="*/ 251382 h 266700"/>
                <a:gd name="connsiteX6" fmla="*/ 381698 w 390525"/>
                <a:gd name="connsiteY6" fmla="*/ 56119 h 266700"/>
                <a:gd name="connsiteX7" fmla="*/ 382031 w 390525"/>
                <a:gd name="connsiteY7" fmla="*/ 15686 h 266700"/>
                <a:gd name="connsiteX8" fmla="*/ 341598 w 390525"/>
                <a:gd name="connsiteY8" fmla="*/ 15352 h 266700"/>
                <a:gd name="connsiteX9" fmla="*/ 149860 w 390525"/>
                <a:gd name="connsiteY9" fmla="*/ 204138 h 266700"/>
                <a:gd name="connsiteX10" fmla="*/ 56038 w 390525"/>
                <a:gd name="connsiteY10" fmla="*/ 106697 h 266700"/>
                <a:gd name="connsiteX11" fmla="*/ 15938 w 390525"/>
                <a:gd name="connsiteY11" fmla="*/ 105554 h 2667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390525" h="266700">
                  <a:moveTo>
                    <a:pt x="15938" y="105554"/>
                  </a:moveTo>
                  <a:cubicBezTo>
                    <a:pt x="4556" y="116473"/>
                    <a:pt x="4172" y="134548"/>
                    <a:pt x="15081" y="145940"/>
                  </a:cubicBezTo>
                  <a:lnTo>
                    <a:pt x="115379" y="250715"/>
                  </a:lnTo>
                  <a:cubicBezTo>
                    <a:pt x="124280" y="259898"/>
                    <a:pt x="136500" y="265116"/>
                    <a:pt x="149288" y="265193"/>
                  </a:cubicBezTo>
                  <a:lnTo>
                    <a:pt x="149288" y="265193"/>
                  </a:lnTo>
                  <a:cubicBezTo>
                    <a:pt x="161902" y="265179"/>
                    <a:pt x="174007" y="260221"/>
                    <a:pt x="183007" y="251382"/>
                  </a:cubicBezTo>
                  <a:lnTo>
                    <a:pt x="381698" y="56119"/>
                  </a:lnTo>
                  <a:cubicBezTo>
                    <a:pt x="392956" y="45046"/>
                    <a:pt x="393105" y="26943"/>
                    <a:pt x="382031" y="15686"/>
                  </a:cubicBezTo>
                  <a:cubicBezTo>
                    <a:pt x="370958" y="4428"/>
                    <a:pt x="352855" y="4279"/>
                    <a:pt x="341598" y="15352"/>
                  </a:cubicBezTo>
                  <a:lnTo>
                    <a:pt x="149860" y="204138"/>
                  </a:lnTo>
                  <a:lnTo>
                    <a:pt x="56038" y="106697"/>
                  </a:lnTo>
                  <a:cubicBezTo>
                    <a:pt x="45230" y="95420"/>
                    <a:pt x="27371" y="94911"/>
                    <a:pt x="15938" y="105554"/>
                  </a:cubicBez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grpSp>
    </xdr:grp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7032</xdr:colOff>
      <xdr:row>1</xdr:row>
      <xdr:rowOff>283847</xdr:rowOff>
    </xdr:from>
    <xdr:to>
      <xdr:col>12</xdr:col>
      <xdr:colOff>228600</xdr:colOff>
      <xdr:row>3</xdr:row>
      <xdr:rowOff>1263060</xdr:rowOff>
    </xdr:to>
    <xdr:grpSp>
      <xdr:nvGrpSpPr>
        <xdr:cNvPr id="2" name="Group 1" descr="instruction button">
          <a:hlinkClick xmlns:r="http://schemas.openxmlformats.org/officeDocument/2006/relationships" r:id="rId1"/>
          <a:extLst>
            <a:ext uri="{FF2B5EF4-FFF2-40B4-BE49-F238E27FC236}">
              <a16:creationId xmlns:a16="http://schemas.microsoft.com/office/drawing/2014/main" id="{00000000-0008-0000-0500-000002000000}"/>
            </a:ext>
          </a:extLst>
        </xdr:cNvPr>
        <xdr:cNvGrpSpPr/>
      </xdr:nvGrpSpPr>
      <xdr:grpSpPr>
        <a:xfrm>
          <a:off x="11229214" y="1239811"/>
          <a:ext cx="1440768" cy="1436413"/>
          <a:chOff x="10998882" y="1245872"/>
          <a:chExt cx="1440768" cy="1445938"/>
        </a:xfrm>
      </xdr:grpSpPr>
      <xdr:sp macro="" textlink="">
        <xdr:nvSpPr>
          <xdr:cNvPr id="3" name="Oval 2">
            <a:hlinkClick xmlns:r="http://schemas.openxmlformats.org/officeDocument/2006/relationships" r:id="rId2"/>
            <a:extLst>
              <a:ext uri="{FF2B5EF4-FFF2-40B4-BE49-F238E27FC236}">
                <a16:creationId xmlns:a16="http://schemas.microsoft.com/office/drawing/2014/main" id="{00000000-0008-0000-0500-000003000000}"/>
              </a:ext>
            </a:extLst>
          </xdr:cNvPr>
          <xdr:cNvSpPr/>
        </xdr:nvSpPr>
        <xdr:spPr>
          <a:xfrm>
            <a:off x="10998882" y="1245872"/>
            <a:ext cx="1440768" cy="1445938"/>
          </a:xfrm>
          <a:prstGeom prst="ellipse">
            <a:avLst/>
          </a:prstGeom>
          <a:solidFill>
            <a:schemeClr val="accent4">
              <a:lumMod val="50000"/>
            </a:schemeClr>
          </a:solidFill>
          <a:ln>
            <a:noFill/>
          </a:ln>
          <a:effectLst/>
        </xdr:spPr>
        <xdr:style>
          <a:lnRef idx="1">
            <a:schemeClr val="accent1"/>
          </a:lnRef>
          <a:fillRef idx="3">
            <a:schemeClr val="accent1"/>
          </a:fillRef>
          <a:effectRef idx="2">
            <a:schemeClr val="accent1"/>
          </a:effectRef>
          <a:fontRef idx="minor">
            <a:schemeClr val="lt1"/>
          </a:fontRef>
        </xdr:style>
        <xdr:txBody>
          <a:bodyPr wrap="square" lIns="0" tIns="0" rIns="0" rtlCol="0" anchor="b"/>
          <a:lstStyle/>
          <a:p>
            <a:pPr algn="ctr"/>
            <a:r>
              <a:rPr lang="en-US" sz="1400"/>
              <a:t>Mes Affaires</a:t>
            </a:r>
          </a:p>
        </xdr:txBody>
      </xdr:sp>
      <xdr:grpSp>
        <xdr:nvGrpSpPr>
          <xdr:cNvPr id="4" name="Group 3">
            <a:extLst>
              <a:ext uri="{FF2B5EF4-FFF2-40B4-BE49-F238E27FC236}">
                <a16:creationId xmlns:a16="http://schemas.microsoft.com/office/drawing/2014/main" id="{00000000-0008-0000-0500-000004000000}"/>
              </a:ext>
            </a:extLst>
          </xdr:cNvPr>
          <xdr:cNvGrpSpPr/>
        </xdr:nvGrpSpPr>
        <xdr:grpSpPr>
          <a:xfrm>
            <a:off x="11547911" y="1518865"/>
            <a:ext cx="351238" cy="377023"/>
            <a:chOff x="5745956" y="3055144"/>
            <a:chExt cx="695325" cy="742950"/>
          </a:xfrm>
          <a:solidFill>
            <a:schemeClr val="bg1"/>
          </a:solidFill>
        </xdr:grpSpPr>
        <xdr:sp macro="" textlink="">
          <xdr:nvSpPr>
            <xdr:cNvPr id="5" name="Freeform: Shape 4">
              <a:extLst>
                <a:ext uri="{FF2B5EF4-FFF2-40B4-BE49-F238E27FC236}">
                  <a16:creationId xmlns:a16="http://schemas.microsoft.com/office/drawing/2014/main" id="{00000000-0008-0000-0500-000005000000}"/>
                </a:ext>
              </a:extLst>
            </xdr:cNvPr>
            <xdr:cNvSpPr/>
          </xdr:nvSpPr>
          <xdr:spPr>
            <a:xfrm>
              <a:off x="5745956" y="3055144"/>
              <a:ext cx="695325" cy="742950"/>
            </a:xfrm>
            <a:custGeom>
              <a:avLst/>
              <a:gdLst>
                <a:gd name="connsiteX0" fmla="*/ 192881 w 695325"/>
                <a:gd name="connsiteY0" fmla="*/ 7144 h 742950"/>
                <a:gd name="connsiteX1" fmla="*/ 111919 w 695325"/>
                <a:gd name="connsiteY1" fmla="*/ 88106 h 742950"/>
                <a:gd name="connsiteX2" fmla="*/ 111919 w 695325"/>
                <a:gd name="connsiteY2" fmla="*/ 112014 h 742950"/>
                <a:gd name="connsiteX3" fmla="*/ 7144 w 695325"/>
                <a:gd name="connsiteY3" fmla="*/ 218123 h 742950"/>
                <a:gd name="connsiteX4" fmla="*/ 7144 w 695325"/>
                <a:gd name="connsiteY4" fmla="*/ 634365 h 742950"/>
                <a:gd name="connsiteX5" fmla="*/ 113348 w 695325"/>
                <a:gd name="connsiteY5" fmla="*/ 740569 h 742950"/>
                <a:gd name="connsiteX6" fmla="*/ 586740 w 695325"/>
                <a:gd name="connsiteY6" fmla="*/ 740569 h 742950"/>
                <a:gd name="connsiteX7" fmla="*/ 692944 w 695325"/>
                <a:gd name="connsiteY7" fmla="*/ 634365 h 742950"/>
                <a:gd name="connsiteX8" fmla="*/ 692944 w 695325"/>
                <a:gd name="connsiteY8" fmla="*/ 217075 h 742950"/>
                <a:gd name="connsiteX9" fmla="*/ 588169 w 695325"/>
                <a:gd name="connsiteY9" fmla="*/ 112300 h 742950"/>
                <a:gd name="connsiteX10" fmla="*/ 588169 w 695325"/>
                <a:gd name="connsiteY10" fmla="*/ 88106 h 742950"/>
                <a:gd name="connsiteX11" fmla="*/ 507206 w 695325"/>
                <a:gd name="connsiteY11" fmla="*/ 7144 h 742950"/>
                <a:gd name="connsiteX12" fmla="*/ 426244 w 695325"/>
                <a:gd name="connsiteY12" fmla="*/ 88106 h 742950"/>
                <a:gd name="connsiteX13" fmla="*/ 426244 w 695325"/>
                <a:gd name="connsiteY13" fmla="*/ 111919 h 742950"/>
                <a:gd name="connsiteX14" fmla="*/ 273844 w 695325"/>
                <a:gd name="connsiteY14" fmla="*/ 111919 h 742950"/>
                <a:gd name="connsiteX15" fmla="*/ 273844 w 695325"/>
                <a:gd name="connsiteY15" fmla="*/ 88106 h 742950"/>
                <a:gd name="connsiteX16" fmla="*/ 192881 w 695325"/>
                <a:gd name="connsiteY16" fmla="*/ 7144 h 742950"/>
                <a:gd name="connsiteX17" fmla="*/ 169069 w 695325"/>
                <a:gd name="connsiteY17" fmla="*/ 88106 h 742950"/>
                <a:gd name="connsiteX18" fmla="*/ 192881 w 695325"/>
                <a:gd name="connsiteY18" fmla="*/ 64294 h 742950"/>
                <a:gd name="connsiteX19" fmla="*/ 216694 w 695325"/>
                <a:gd name="connsiteY19" fmla="*/ 88106 h 742950"/>
                <a:gd name="connsiteX20" fmla="*/ 216694 w 695325"/>
                <a:gd name="connsiteY20" fmla="*/ 207169 h 742950"/>
                <a:gd name="connsiteX21" fmla="*/ 169069 w 695325"/>
                <a:gd name="connsiteY21" fmla="*/ 207169 h 742950"/>
                <a:gd name="connsiteX22" fmla="*/ 483394 w 695325"/>
                <a:gd name="connsiteY22" fmla="*/ 88106 h 742950"/>
                <a:gd name="connsiteX23" fmla="*/ 507206 w 695325"/>
                <a:gd name="connsiteY23" fmla="*/ 64294 h 742950"/>
                <a:gd name="connsiteX24" fmla="*/ 531019 w 695325"/>
                <a:gd name="connsiteY24" fmla="*/ 88106 h 742950"/>
                <a:gd name="connsiteX25" fmla="*/ 531019 w 695325"/>
                <a:gd name="connsiteY25" fmla="*/ 207169 h 742950"/>
                <a:gd name="connsiteX26" fmla="*/ 483394 w 695325"/>
                <a:gd name="connsiteY26" fmla="*/ 207169 h 742950"/>
                <a:gd name="connsiteX27" fmla="*/ 296323 w 695325"/>
                <a:gd name="connsiteY27" fmla="*/ 264319 h 742950"/>
                <a:gd name="connsiteX28" fmla="*/ 635794 w 695325"/>
                <a:gd name="connsiteY28" fmla="*/ 264319 h 742950"/>
                <a:gd name="connsiteX29" fmla="*/ 635794 w 695325"/>
                <a:gd name="connsiteY29" fmla="*/ 634365 h 742950"/>
                <a:gd name="connsiteX30" fmla="*/ 586740 w 695325"/>
                <a:gd name="connsiteY30" fmla="*/ 683419 h 742950"/>
                <a:gd name="connsiteX31" fmla="*/ 113348 w 695325"/>
                <a:gd name="connsiteY31" fmla="*/ 683419 h 742950"/>
                <a:gd name="connsiteX32" fmla="*/ 64294 w 695325"/>
                <a:gd name="connsiteY32" fmla="*/ 634365 h 742950"/>
                <a:gd name="connsiteX33" fmla="*/ 64294 w 695325"/>
                <a:gd name="connsiteY33" fmla="*/ 264319 h 742950"/>
                <a:gd name="connsiteX34" fmla="*/ 296323 w 695325"/>
                <a:gd name="connsiteY34" fmla="*/ 264319 h 7429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Lst>
              <a:rect l="l" t="t" r="r" b="b"/>
              <a:pathLst>
                <a:path w="695325" h="742950">
                  <a:moveTo>
                    <a:pt x="192881" y="7144"/>
                  </a:moveTo>
                  <a:cubicBezTo>
                    <a:pt x="148189" y="7196"/>
                    <a:pt x="111971" y="43414"/>
                    <a:pt x="111919" y="88106"/>
                  </a:cubicBezTo>
                  <a:lnTo>
                    <a:pt x="111919" y="112014"/>
                  </a:lnTo>
                  <a:cubicBezTo>
                    <a:pt x="53838" y="112744"/>
                    <a:pt x="7139" y="160037"/>
                    <a:pt x="7144" y="218123"/>
                  </a:cubicBezTo>
                  <a:lnTo>
                    <a:pt x="7144" y="634365"/>
                  </a:lnTo>
                  <a:cubicBezTo>
                    <a:pt x="7144" y="693020"/>
                    <a:pt x="54693" y="740569"/>
                    <a:pt x="113348" y="740569"/>
                  </a:cubicBezTo>
                  <a:lnTo>
                    <a:pt x="586740" y="740569"/>
                  </a:lnTo>
                  <a:cubicBezTo>
                    <a:pt x="645395" y="740569"/>
                    <a:pt x="692944" y="693020"/>
                    <a:pt x="692944" y="634365"/>
                  </a:cubicBezTo>
                  <a:lnTo>
                    <a:pt x="692944" y="217075"/>
                  </a:lnTo>
                  <a:cubicBezTo>
                    <a:pt x="692944" y="159209"/>
                    <a:pt x="646034" y="112300"/>
                    <a:pt x="588169" y="112300"/>
                  </a:cubicBezTo>
                  <a:lnTo>
                    <a:pt x="588169" y="88106"/>
                  </a:lnTo>
                  <a:cubicBezTo>
                    <a:pt x="588169" y="43392"/>
                    <a:pt x="551920" y="7144"/>
                    <a:pt x="507206" y="7144"/>
                  </a:cubicBezTo>
                  <a:cubicBezTo>
                    <a:pt x="462492" y="7144"/>
                    <a:pt x="426244" y="43392"/>
                    <a:pt x="426244" y="88106"/>
                  </a:cubicBezTo>
                  <a:lnTo>
                    <a:pt x="426244" y="111919"/>
                  </a:lnTo>
                  <a:lnTo>
                    <a:pt x="273844" y="111919"/>
                  </a:lnTo>
                  <a:lnTo>
                    <a:pt x="273844" y="88106"/>
                  </a:lnTo>
                  <a:cubicBezTo>
                    <a:pt x="273791" y="43414"/>
                    <a:pt x="237574" y="7196"/>
                    <a:pt x="192881" y="7144"/>
                  </a:cubicBezTo>
                  <a:close/>
                  <a:moveTo>
                    <a:pt x="169069" y="88106"/>
                  </a:moveTo>
                  <a:cubicBezTo>
                    <a:pt x="169069" y="74955"/>
                    <a:pt x="179730" y="64294"/>
                    <a:pt x="192881" y="64294"/>
                  </a:cubicBezTo>
                  <a:cubicBezTo>
                    <a:pt x="206032" y="64294"/>
                    <a:pt x="216694" y="74955"/>
                    <a:pt x="216694" y="88106"/>
                  </a:cubicBezTo>
                  <a:lnTo>
                    <a:pt x="216694" y="207169"/>
                  </a:lnTo>
                  <a:lnTo>
                    <a:pt x="169069" y="207169"/>
                  </a:lnTo>
                  <a:close/>
                  <a:moveTo>
                    <a:pt x="483394" y="88106"/>
                  </a:moveTo>
                  <a:cubicBezTo>
                    <a:pt x="483394" y="74955"/>
                    <a:pt x="494055" y="64294"/>
                    <a:pt x="507206" y="64294"/>
                  </a:cubicBezTo>
                  <a:cubicBezTo>
                    <a:pt x="520357" y="64294"/>
                    <a:pt x="531019" y="74955"/>
                    <a:pt x="531019" y="88106"/>
                  </a:cubicBezTo>
                  <a:lnTo>
                    <a:pt x="531019" y="207169"/>
                  </a:lnTo>
                  <a:lnTo>
                    <a:pt x="483394" y="207169"/>
                  </a:lnTo>
                  <a:close/>
                  <a:moveTo>
                    <a:pt x="296323" y="264319"/>
                  </a:moveTo>
                  <a:lnTo>
                    <a:pt x="635794" y="264319"/>
                  </a:lnTo>
                  <a:lnTo>
                    <a:pt x="635794" y="634365"/>
                  </a:lnTo>
                  <a:cubicBezTo>
                    <a:pt x="635741" y="661435"/>
                    <a:pt x="613810" y="683366"/>
                    <a:pt x="586740" y="683419"/>
                  </a:cubicBezTo>
                  <a:lnTo>
                    <a:pt x="113348" y="683419"/>
                  </a:lnTo>
                  <a:cubicBezTo>
                    <a:pt x="86277" y="683366"/>
                    <a:pt x="64346" y="661435"/>
                    <a:pt x="64294" y="634365"/>
                  </a:cubicBezTo>
                  <a:lnTo>
                    <a:pt x="64294" y="264319"/>
                  </a:lnTo>
                  <a:lnTo>
                    <a:pt x="296323" y="264319"/>
                  </a:ln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sp macro="" textlink="">
          <xdr:nvSpPr>
            <xdr:cNvPr id="6" name="Freeform: Shape 5">
              <a:extLst>
                <a:ext uri="{FF2B5EF4-FFF2-40B4-BE49-F238E27FC236}">
                  <a16:creationId xmlns:a16="http://schemas.microsoft.com/office/drawing/2014/main" id="{00000000-0008-0000-0500-000006000000}"/>
                </a:ext>
              </a:extLst>
            </xdr:cNvPr>
            <xdr:cNvSpPr/>
          </xdr:nvSpPr>
          <xdr:spPr>
            <a:xfrm>
              <a:off x="5918137" y="3388978"/>
              <a:ext cx="390525" cy="266700"/>
            </a:xfrm>
            <a:custGeom>
              <a:avLst/>
              <a:gdLst>
                <a:gd name="connsiteX0" fmla="*/ 15938 w 390525"/>
                <a:gd name="connsiteY0" fmla="*/ 105554 h 266700"/>
                <a:gd name="connsiteX1" fmla="*/ 15081 w 390525"/>
                <a:gd name="connsiteY1" fmla="*/ 145940 h 266700"/>
                <a:gd name="connsiteX2" fmla="*/ 115379 w 390525"/>
                <a:gd name="connsiteY2" fmla="*/ 250715 h 266700"/>
                <a:gd name="connsiteX3" fmla="*/ 149288 w 390525"/>
                <a:gd name="connsiteY3" fmla="*/ 265193 h 266700"/>
                <a:gd name="connsiteX4" fmla="*/ 149288 w 390525"/>
                <a:gd name="connsiteY4" fmla="*/ 265193 h 266700"/>
                <a:gd name="connsiteX5" fmla="*/ 183007 w 390525"/>
                <a:gd name="connsiteY5" fmla="*/ 251382 h 266700"/>
                <a:gd name="connsiteX6" fmla="*/ 381698 w 390525"/>
                <a:gd name="connsiteY6" fmla="*/ 56119 h 266700"/>
                <a:gd name="connsiteX7" fmla="*/ 382031 w 390525"/>
                <a:gd name="connsiteY7" fmla="*/ 15686 h 266700"/>
                <a:gd name="connsiteX8" fmla="*/ 341598 w 390525"/>
                <a:gd name="connsiteY8" fmla="*/ 15352 h 266700"/>
                <a:gd name="connsiteX9" fmla="*/ 149860 w 390525"/>
                <a:gd name="connsiteY9" fmla="*/ 204138 h 266700"/>
                <a:gd name="connsiteX10" fmla="*/ 56038 w 390525"/>
                <a:gd name="connsiteY10" fmla="*/ 106697 h 266700"/>
                <a:gd name="connsiteX11" fmla="*/ 15938 w 390525"/>
                <a:gd name="connsiteY11" fmla="*/ 105554 h 2667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390525" h="266700">
                  <a:moveTo>
                    <a:pt x="15938" y="105554"/>
                  </a:moveTo>
                  <a:cubicBezTo>
                    <a:pt x="4556" y="116473"/>
                    <a:pt x="4172" y="134548"/>
                    <a:pt x="15081" y="145940"/>
                  </a:cubicBezTo>
                  <a:lnTo>
                    <a:pt x="115379" y="250715"/>
                  </a:lnTo>
                  <a:cubicBezTo>
                    <a:pt x="124280" y="259898"/>
                    <a:pt x="136500" y="265116"/>
                    <a:pt x="149288" y="265193"/>
                  </a:cubicBezTo>
                  <a:lnTo>
                    <a:pt x="149288" y="265193"/>
                  </a:lnTo>
                  <a:cubicBezTo>
                    <a:pt x="161902" y="265179"/>
                    <a:pt x="174007" y="260221"/>
                    <a:pt x="183007" y="251382"/>
                  </a:cubicBezTo>
                  <a:lnTo>
                    <a:pt x="381698" y="56119"/>
                  </a:lnTo>
                  <a:cubicBezTo>
                    <a:pt x="392956" y="45046"/>
                    <a:pt x="393105" y="26943"/>
                    <a:pt x="382031" y="15686"/>
                  </a:cubicBezTo>
                  <a:cubicBezTo>
                    <a:pt x="370958" y="4428"/>
                    <a:pt x="352855" y="4279"/>
                    <a:pt x="341598" y="15352"/>
                  </a:cubicBezTo>
                  <a:lnTo>
                    <a:pt x="149860" y="204138"/>
                  </a:lnTo>
                  <a:lnTo>
                    <a:pt x="56038" y="106697"/>
                  </a:lnTo>
                  <a:cubicBezTo>
                    <a:pt x="45230" y="95420"/>
                    <a:pt x="27371" y="94911"/>
                    <a:pt x="15938" y="105554"/>
                  </a:cubicBez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grpSp>
    </xdr:grpSp>
    <xdr:clientData/>
  </xdr:twoCellAnchor>
</xdr:wsDr>
</file>

<file path=xl/drawings/drawing7.xml><?xml version="1.0" encoding="utf-8"?>
<xdr:wsDr xmlns:xdr="http://schemas.openxmlformats.org/drawingml/2006/spreadsheetDrawing" xmlns:a="http://schemas.openxmlformats.org/drawingml/2006/main">
  <xdr:twoCellAnchor>
    <xdr:from>
      <xdr:col>10</xdr:col>
      <xdr:colOff>7032</xdr:colOff>
      <xdr:row>1</xdr:row>
      <xdr:rowOff>283847</xdr:rowOff>
    </xdr:from>
    <xdr:to>
      <xdr:col>12</xdr:col>
      <xdr:colOff>228600</xdr:colOff>
      <xdr:row>3</xdr:row>
      <xdr:rowOff>1263060</xdr:rowOff>
    </xdr:to>
    <xdr:grpSp>
      <xdr:nvGrpSpPr>
        <xdr:cNvPr id="2" name="Group 1" descr="instruction button">
          <a:hlinkClick xmlns:r="http://schemas.openxmlformats.org/officeDocument/2006/relationships" r:id="rId1"/>
          <a:extLst>
            <a:ext uri="{FF2B5EF4-FFF2-40B4-BE49-F238E27FC236}">
              <a16:creationId xmlns:a16="http://schemas.microsoft.com/office/drawing/2014/main" id="{00000000-0008-0000-0600-000002000000}"/>
            </a:ext>
          </a:extLst>
        </xdr:cNvPr>
        <xdr:cNvGrpSpPr/>
      </xdr:nvGrpSpPr>
      <xdr:grpSpPr>
        <a:xfrm>
          <a:off x="11229214" y="1239811"/>
          <a:ext cx="1440768" cy="1436413"/>
          <a:chOff x="10998882" y="1245872"/>
          <a:chExt cx="1440768" cy="1445938"/>
        </a:xfrm>
      </xdr:grpSpPr>
      <xdr:sp macro="" textlink="">
        <xdr:nvSpPr>
          <xdr:cNvPr id="3" name="Oval 2">
            <a:extLst>
              <a:ext uri="{FF2B5EF4-FFF2-40B4-BE49-F238E27FC236}">
                <a16:creationId xmlns:a16="http://schemas.microsoft.com/office/drawing/2014/main" id="{00000000-0008-0000-0600-000003000000}"/>
              </a:ext>
            </a:extLst>
          </xdr:cNvPr>
          <xdr:cNvSpPr/>
        </xdr:nvSpPr>
        <xdr:spPr>
          <a:xfrm>
            <a:off x="10998882" y="1245872"/>
            <a:ext cx="1440768" cy="1445938"/>
          </a:xfrm>
          <a:prstGeom prst="ellipse">
            <a:avLst/>
          </a:prstGeom>
          <a:solidFill>
            <a:schemeClr val="accent4">
              <a:lumMod val="50000"/>
            </a:schemeClr>
          </a:solidFill>
          <a:ln>
            <a:noFill/>
          </a:ln>
          <a:effectLst/>
        </xdr:spPr>
        <xdr:style>
          <a:lnRef idx="1">
            <a:schemeClr val="accent1"/>
          </a:lnRef>
          <a:fillRef idx="3">
            <a:schemeClr val="accent1"/>
          </a:fillRef>
          <a:effectRef idx="2">
            <a:schemeClr val="accent1"/>
          </a:effectRef>
          <a:fontRef idx="minor">
            <a:schemeClr val="lt1"/>
          </a:fontRef>
        </xdr:style>
        <xdr:txBody>
          <a:bodyPr wrap="square" lIns="0" tIns="0" rIns="0" rtlCol="0" anchor="b"/>
          <a:lstStyle/>
          <a:p>
            <a:pPr algn="ctr"/>
            <a:r>
              <a:rPr lang="en-US" sz="1400"/>
              <a:t>Mes Affaires</a:t>
            </a:r>
          </a:p>
        </xdr:txBody>
      </xdr:sp>
      <xdr:grpSp>
        <xdr:nvGrpSpPr>
          <xdr:cNvPr id="4" name="Group 3">
            <a:extLst>
              <a:ext uri="{FF2B5EF4-FFF2-40B4-BE49-F238E27FC236}">
                <a16:creationId xmlns:a16="http://schemas.microsoft.com/office/drawing/2014/main" id="{00000000-0008-0000-0600-000004000000}"/>
              </a:ext>
            </a:extLst>
          </xdr:cNvPr>
          <xdr:cNvGrpSpPr/>
        </xdr:nvGrpSpPr>
        <xdr:grpSpPr>
          <a:xfrm>
            <a:off x="11547911" y="1518865"/>
            <a:ext cx="351238" cy="377023"/>
            <a:chOff x="5745956" y="3055144"/>
            <a:chExt cx="695325" cy="742950"/>
          </a:xfrm>
          <a:solidFill>
            <a:schemeClr val="bg1"/>
          </a:solidFill>
        </xdr:grpSpPr>
        <xdr:sp macro="" textlink="">
          <xdr:nvSpPr>
            <xdr:cNvPr id="5" name="Freeform: Shape 4">
              <a:extLst>
                <a:ext uri="{FF2B5EF4-FFF2-40B4-BE49-F238E27FC236}">
                  <a16:creationId xmlns:a16="http://schemas.microsoft.com/office/drawing/2014/main" id="{00000000-0008-0000-0600-000005000000}"/>
                </a:ext>
              </a:extLst>
            </xdr:cNvPr>
            <xdr:cNvSpPr/>
          </xdr:nvSpPr>
          <xdr:spPr>
            <a:xfrm>
              <a:off x="5745956" y="3055144"/>
              <a:ext cx="695325" cy="742950"/>
            </a:xfrm>
            <a:custGeom>
              <a:avLst/>
              <a:gdLst>
                <a:gd name="connsiteX0" fmla="*/ 192881 w 695325"/>
                <a:gd name="connsiteY0" fmla="*/ 7144 h 742950"/>
                <a:gd name="connsiteX1" fmla="*/ 111919 w 695325"/>
                <a:gd name="connsiteY1" fmla="*/ 88106 h 742950"/>
                <a:gd name="connsiteX2" fmla="*/ 111919 w 695325"/>
                <a:gd name="connsiteY2" fmla="*/ 112014 h 742950"/>
                <a:gd name="connsiteX3" fmla="*/ 7144 w 695325"/>
                <a:gd name="connsiteY3" fmla="*/ 218123 h 742950"/>
                <a:gd name="connsiteX4" fmla="*/ 7144 w 695325"/>
                <a:gd name="connsiteY4" fmla="*/ 634365 h 742950"/>
                <a:gd name="connsiteX5" fmla="*/ 113348 w 695325"/>
                <a:gd name="connsiteY5" fmla="*/ 740569 h 742950"/>
                <a:gd name="connsiteX6" fmla="*/ 586740 w 695325"/>
                <a:gd name="connsiteY6" fmla="*/ 740569 h 742950"/>
                <a:gd name="connsiteX7" fmla="*/ 692944 w 695325"/>
                <a:gd name="connsiteY7" fmla="*/ 634365 h 742950"/>
                <a:gd name="connsiteX8" fmla="*/ 692944 w 695325"/>
                <a:gd name="connsiteY8" fmla="*/ 217075 h 742950"/>
                <a:gd name="connsiteX9" fmla="*/ 588169 w 695325"/>
                <a:gd name="connsiteY9" fmla="*/ 112300 h 742950"/>
                <a:gd name="connsiteX10" fmla="*/ 588169 w 695325"/>
                <a:gd name="connsiteY10" fmla="*/ 88106 h 742950"/>
                <a:gd name="connsiteX11" fmla="*/ 507206 w 695325"/>
                <a:gd name="connsiteY11" fmla="*/ 7144 h 742950"/>
                <a:gd name="connsiteX12" fmla="*/ 426244 w 695325"/>
                <a:gd name="connsiteY12" fmla="*/ 88106 h 742950"/>
                <a:gd name="connsiteX13" fmla="*/ 426244 w 695325"/>
                <a:gd name="connsiteY13" fmla="*/ 111919 h 742950"/>
                <a:gd name="connsiteX14" fmla="*/ 273844 w 695325"/>
                <a:gd name="connsiteY14" fmla="*/ 111919 h 742950"/>
                <a:gd name="connsiteX15" fmla="*/ 273844 w 695325"/>
                <a:gd name="connsiteY15" fmla="*/ 88106 h 742950"/>
                <a:gd name="connsiteX16" fmla="*/ 192881 w 695325"/>
                <a:gd name="connsiteY16" fmla="*/ 7144 h 742950"/>
                <a:gd name="connsiteX17" fmla="*/ 169069 w 695325"/>
                <a:gd name="connsiteY17" fmla="*/ 88106 h 742950"/>
                <a:gd name="connsiteX18" fmla="*/ 192881 w 695325"/>
                <a:gd name="connsiteY18" fmla="*/ 64294 h 742950"/>
                <a:gd name="connsiteX19" fmla="*/ 216694 w 695325"/>
                <a:gd name="connsiteY19" fmla="*/ 88106 h 742950"/>
                <a:gd name="connsiteX20" fmla="*/ 216694 w 695325"/>
                <a:gd name="connsiteY20" fmla="*/ 207169 h 742950"/>
                <a:gd name="connsiteX21" fmla="*/ 169069 w 695325"/>
                <a:gd name="connsiteY21" fmla="*/ 207169 h 742950"/>
                <a:gd name="connsiteX22" fmla="*/ 483394 w 695325"/>
                <a:gd name="connsiteY22" fmla="*/ 88106 h 742950"/>
                <a:gd name="connsiteX23" fmla="*/ 507206 w 695325"/>
                <a:gd name="connsiteY23" fmla="*/ 64294 h 742950"/>
                <a:gd name="connsiteX24" fmla="*/ 531019 w 695325"/>
                <a:gd name="connsiteY24" fmla="*/ 88106 h 742950"/>
                <a:gd name="connsiteX25" fmla="*/ 531019 w 695325"/>
                <a:gd name="connsiteY25" fmla="*/ 207169 h 742950"/>
                <a:gd name="connsiteX26" fmla="*/ 483394 w 695325"/>
                <a:gd name="connsiteY26" fmla="*/ 207169 h 742950"/>
                <a:gd name="connsiteX27" fmla="*/ 296323 w 695325"/>
                <a:gd name="connsiteY27" fmla="*/ 264319 h 742950"/>
                <a:gd name="connsiteX28" fmla="*/ 635794 w 695325"/>
                <a:gd name="connsiteY28" fmla="*/ 264319 h 742950"/>
                <a:gd name="connsiteX29" fmla="*/ 635794 w 695325"/>
                <a:gd name="connsiteY29" fmla="*/ 634365 h 742950"/>
                <a:gd name="connsiteX30" fmla="*/ 586740 w 695325"/>
                <a:gd name="connsiteY30" fmla="*/ 683419 h 742950"/>
                <a:gd name="connsiteX31" fmla="*/ 113348 w 695325"/>
                <a:gd name="connsiteY31" fmla="*/ 683419 h 742950"/>
                <a:gd name="connsiteX32" fmla="*/ 64294 w 695325"/>
                <a:gd name="connsiteY32" fmla="*/ 634365 h 742950"/>
                <a:gd name="connsiteX33" fmla="*/ 64294 w 695325"/>
                <a:gd name="connsiteY33" fmla="*/ 264319 h 742950"/>
                <a:gd name="connsiteX34" fmla="*/ 296323 w 695325"/>
                <a:gd name="connsiteY34" fmla="*/ 264319 h 7429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Lst>
              <a:rect l="l" t="t" r="r" b="b"/>
              <a:pathLst>
                <a:path w="695325" h="742950">
                  <a:moveTo>
                    <a:pt x="192881" y="7144"/>
                  </a:moveTo>
                  <a:cubicBezTo>
                    <a:pt x="148189" y="7196"/>
                    <a:pt x="111971" y="43414"/>
                    <a:pt x="111919" y="88106"/>
                  </a:cubicBezTo>
                  <a:lnTo>
                    <a:pt x="111919" y="112014"/>
                  </a:lnTo>
                  <a:cubicBezTo>
                    <a:pt x="53838" y="112744"/>
                    <a:pt x="7139" y="160037"/>
                    <a:pt x="7144" y="218123"/>
                  </a:cubicBezTo>
                  <a:lnTo>
                    <a:pt x="7144" y="634365"/>
                  </a:lnTo>
                  <a:cubicBezTo>
                    <a:pt x="7144" y="693020"/>
                    <a:pt x="54693" y="740569"/>
                    <a:pt x="113348" y="740569"/>
                  </a:cubicBezTo>
                  <a:lnTo>
                    <a:pt x="586740" y="740569"/>
                  </a:lnTo>
                  <a:cubicBezTo>
                    <a:pt x="645395" y="740569"/>
                    <a:pt x="692944" y="693020"/>
                    <a:pt x="692944" y="634365"/>
                  </a:cubicBezTo>
                  <a:lnTo>
                    <a:pt x="692944" y="217075"/>
                  </a:lnTo>
                  <a:cubicBezTo>
                    <a:pt x="692944" y="159209"/>
                    <a:pt x="646034" y="112300"/>
                    <a:pt x="588169" y="112300"/>
                  </a:cubicBezTo>
                  <a:lnTo>
                    <a:pt x="588169" y="88106"/>
                  </a:lnTo>
                  <a:cubicBezTo>
                    <a:pt x="588169" y="43392"/>
                    <a:pt x="551920" y="7144"/>
                    <a:pt x="507206" y="7144"/>
                  </a:cubicBezTo>
                  <a:cubicBezTo>
                    <a:pt x="462492" y="7144"/>
                    <a:pt x="426244" y="43392"/>
                    <a:pt x="426244" y="88106"/>
                  </a:cubicBezTo>
                  <a:lnTo>
                    <a:pt x="426244" y="111919"/>
                  </a:lnTo>
                  <a:lnTo>
                    <a:pt x="273844" y="111919"/>
                  </a:lnTo>
                  <a:lnTo>
                    <a:pt x="273844" y="88106"/>
                  </a:lnTo>
                  <a:cubicBezTo>
                    <a:pt x="273791" y="43414"/>
                    <a:pt x="237574" y="7196"/>
                    <a:pt x="192881" y="7144"/>
                  </a:cubicBezTo>
                  <a:close/>
                  <a:moveTo>
                    <a:pt x="169069" y="88106"/>
                  </a:moveTo>
                  <a:cubicBezTo>
                    <a:pt x="169069" y="74955"/>
                    <a:pt x="179730" y="64294"/>
                    <a:pt x="192881" y="64294"/>
                  </a:cubicBezTo>
                  <a:cubicBezTo>
                    <a:pt x="206032" y="64294"/>
                    <a:pt x="216694" y="74955"/>
                    <a:pt x="216694" y="88106"/>
                  </a:cubicBezTo>
                  <a:lnTo>
                    <a:pt x="216694" y="207169"/>
                  </a:lnTo>
                  <a:lnTo>
                    <a:pt x="169069" y="207169"/>
                  </a:lnTo>
                  <a:close/>
                  <a:moveTo>
                    <a:pt x="483394" y="88106"/>
                  </a:moveTo>
                  <a:cubicBezTo>
                    <a:pt x="483394" y="74955"/>
                    <a:pt x="494055" y="64294"/>
                    <a:pt x="507206" y="64294"/>
                  </a:cubicBezTo>
                  <a:cubicBezTo>
                    <a:pt x="520357" y="64294"/>
                    <a:pt x="531019" y="74955"/>
                    <a:pt x="531019" y="88106"/>
                  </a:cubicBezTo>
                  <a:lnTo>
                    <a:pt x="531019" y="207169"/>
                  </a:lnTo>
                  <a:lnTo>
                    <a:pt x="483394" y="207169"/>
                  </a:lnTo>
                  <a:close/>
                  <a:moveTo>
                    <a:pt x="296323" y="264319"/>
                  </a:moveTo>
                  <a:lnTo>
                    <a:pt x="635794" y="264319"/>
                  </a:lnTo>
                  <a:lnTo>
                    <a:pt x="635794" y="634365"/>
                  </a:lnTo>
                  <a:cubicBezTo>
                    <a:pt x="635741" y="661435"/>
                    <a:pt x="613810" y="683366"/>
                    <a:pt x="586740" y="683419"/>
                  </a:cubicBezTo>
                  <a:lnTo>
                    <a:pt x="113348" y="683419"/>
                  </a:lnTo>
                  <a:cubicBezTo>
                    <a:pt x="86277" y="683366"/>
                    <a:pt x="64346" y="661435"/>
                    <a:pt x="64294" y="634365"/>
                  </a:cubicBezTo>
                  <a:lnTo>
                    <a:pt x="64294" y="264319"/>
                  </a:lnTo>
                  <a:lnTo>
                    <a:pt x="296323" y="264319"/>
                  </a:ln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sp macro="" textlink="">
          <xdr:nvSpPr>
            <xdr:cNvPr id="6" name="Freeform: Shape 5">
              <a:extLst>
                <a:ext uri="{FF2B5EF4-FFF2-40B4-BE49-F238E27FC236}">
                  <a16:creationId xmlns:a16="http://schemas.microsoft.com/office/drawing/2014/main" id="{00000000-0008-0000-0600-000006000000}"/>
                </a:ext>
              </a:extLst>
            </xdr:cNvPr>
            <xdr:cNvSpPr/>
          </xdr:nvSpPr>
          <xdr:spPr>
            <a:xfrm>
              <a:off x="5918137" y="3388978"/>
              <a:ext cx="390525" cy="266700"/>
            </a:xfrm>
            <a:custGeom>
              <a:avLst/>
              <a:gdLst>
                <a:gd name="connsiteX0" fmla="*/ 15938 w 390525"/>
                <a:gd name="connsiteY0" fmla="*/ 105554 h 266700"/>
                <a:gd name="connsiteX1" fmla="*/ 15081 w 390525"/>
                <a:gd name="connsiteY1" fmla="*/ 145940 h 266700"/>
                <a:gd name="connsiteX2" fmla="*/ 115379 w 390525"/>
                <a:gd name="connsiteY2" fmla="*/ 250715 h 266700"/>
                <a:gd name="connsiteX3" fmla="*/ 149288 w 390525"/>
                <a:gd name="connsiteY3" fmla="*/ 265193 h 266700"/>
                <a:gd name="connsiteX4" fmla="*/ 149288 w 390525"/>
                <a:gd name="connsiteY4" fmla="*/ 265193 h 266700"/>
                <a:gd name="connsiteX5" fmla="*/ 183007 w 390525"/>
                <a:gd name="connsiteY5" fmla="*/ 251382 h 266700"/>
                <a:gd name="connsiteX6" fmla="*/ 381698 w 390525"/>
                <a:gd name="connsiteY6" fmla="*/ 56119 h 266700"/>
                <a:gd name="connsiteX7" fmla="*/ 382031 w 390525"/>
                <a:gd name="connsiteY7" fmla="*/ 15686 h 266700"/>
                <a:gd name="connsiteX8" fmla="*/ 341598 w 390525"/>
                <a:gd name="connsiteY8" fmla="*/ 15352 h 266700"/>
                <a:gd name="connsiteX9" fmla="*/ 149860 w 390525"/>
                <a:gd name="connsiteY9" fmla="*/ 204138 h 266700"/>
                <a:gd name="connsiteX10" fmla="*/ 56038 w 390525"/>
                <a:gd name="connsiteY10" fmla="*/ 106697 h 266700"/>
                <a:gd name="connsiteX11" fmla="*/ 15938 w 390525"/>
                <a:gd name="connsiteY11" fmla="*/ 105554 h 2667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390525" h="266700">
                  <a:moveTo>
                    <a:pt x="15938" y="105554"/>
                  </a:moveTo>
                  <a:cubicBezTo>
                    <a:pt x="4556" y="116473"/>
                    <a:pt x="4172" y="134548"/>
                    <a:pt x="15081" y="145940"/>
                  </a:cubicBezTo>
                  <a:lnTo>
                    <a:pt x="115379" y="250715"/>
                  </a:lnTo>
                  <a:cubicBezTo>
                    <a:pt x="124280" y="259898"/>
                    <a:pt x="136500" y="265116"/>
                    <a:pt x="149288" y="265193"/>
                  </a:cubicBezTo>
                  <a:lnTo>
                    <a:pt x="149288" y="265193"/>
                  </a:lnTo>
                  <a:cubicBezTo>
                    <a:pt x="161902" y="265179"/>
                    <a:pt x="174007" y="260221"/>
                    <a:pt x="183007" y="251382"/>
                  </a:cubicBezTo>
                  <a:lnTo>
                    <a:pt x="381698" y="56119"/>
                  </a:lnTo>
                  <a:cubicBezTo>
                    <a:pt x="392956" y="45046"/>
                    <a:pt x="393105" y="26943"/>
                    <a:pt x="382031" y="15686"/>
                  </a:cubicBezTo>
                  <a:cubicBezTo>
                    <a:pt x="370958" y="4428"/>
                    <a:pt x="352855" y="4279"/>
                    <a:pt x="341598" y="15352"/>
                  </a:cubicBezTo>
                  <a:lnTo>
                    <a:pt x="149860" y="204138"/>
                  </a:lnTo>
                  <a:lnTo>
                    <a:pt x="56038" y="106697"/>
                  </a:lnTo>
                  <a:cubicBezTo>
                    <a:pt x="45230" y="95420"/>
                    <a:pt x="27371" y="94911"/>
                    <a:pt x="15938" y="105554"/>
                  </a:cubicBez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grpSp>
    </xdr:grpSp>
    <xdr:clientData/>
  </xdr:twoCellAnchor>
</xdr:wsDr>
</file>

<file path=xl/drawings/drawing8.xml><?xml version="1.0" encoding="utf-8"?>
<xdr:wsDr xmlns:xdr="http://schemas.openxmlformats.org/drawingml/2006/spreadsheetDrawing" xmlns:a="http://schemas.openxmlformats.org/drawingml/2006/main">
  <xdr:twoCellAnchor>
    <xdr:from>
      <xdr:col>10</xdr:col>
      <xdr:colOff>7032</xdr:colOff>
      <xdr:row>1</xdr:row>
      <xdr:rowOff>283847</xdr:rowOff>
    </xdr:from>
    <xdr:to>
      <xdr:col>12</xdr:col>
      <xdr:colOff>228600</xdr:colOff>
      <xdr:row>3</xdr:row>
      <xdr:rowOff>1263060</xdr:rowOff>
    </xdr:to>
    <xdr:grpSp>
      <xdr:nvGrpSpPr>
        <xdr:cNvPr id="2" name="Group 1" descr="instruction button">
          <a:hlinkClick xmlns:r="http://schemas.openxmlformats.org/officeDocument/2006/relationships" r:id="rId1"/>
          <a:extLst>
            <a:ext uri="{FF2B5EF4-FFF2-40B4-BE49-F238E27FC236}">
              <a16:creationId xmlns:a16="http://schemas.microsoft.com/office/drawing/2014/main" id="{00000000-0008-0000-0700-000002000000}"/>
            </a:ext>
          </a:extLst>
        </xdr:cNvPr>
        <xdr:cNvGrpSpPr/>
      </xdr:nvGrpSpPr>
      <xdr:grpSpPr>
        <a:xfrm>
          <a:off x="11229214" y="1239811"/>
          <a:ext cx="1440768" cy="1436413"/>
          <a:chOff x="10998882" y="1245872"/>
          <a:chExt cx="1440768" cy="1445938"/>
        </a:xfrm>
      </xdr:grpSpPr>
      <xdr:sp macro="" textlink="">
        <xdr:nvSpPr>
          <xdr:cNvPr id="3" name="Oval 2">
            <a:extLst>
              <a:ext uri="{FF2B5EF4-FFF2-40B4-BE49-F238E27FC236}">
                <a16:creationId xmlns:a16="http://schemas.microsoft.com/office/drawing/2014/main" id="{00000000-0008-0000-0700-000003000000}"/>
              </a:ext>
            </a:extLst>
          </xdr:cNvPr>
          <xdr:cNvSpPr/>
        </xdr:nvSpPr>
        <xdr:spPr>
          <a:xfrm>
            <a:off x="10998882" y="1245872"/>
            <a:ext cx="1440768" cy="1445938"/>
          </a:xfrm>
          <a:prstGeom prst="ellipse">
            <a:avLst/>
          </a:prstGeom>
          <a:solidFill>
            <a:schemeClr val="accent4">
              <a:lumMod val="50000"/>
            </a:schemeClr>
          </a:solidFill>
          <a:ln>
            <a:noFill/>
          </a:ln>
          <a:effectLst/>
        </xdr:spPr>
        <xdr:style>
          <a:lnRef idx="1">
            <a:schemeClr val="accent1"/>
          </a:lnRef>
          <a:fillRef idx="3">
            <a:schemeClr val="accent1"/>
          </a:fillRef>
          <a:effectRef idx="2">
            <a:schemeClr val="accent1"/>
          </a:effectRef>
          <a:fontRef idx="minor">
            <a:schemeClr val="lt1"/>
          </a:fontRef>
        </xdr:style>
        <xdr:txBody>
          <a:bodyPr wrap="square" lIns="0" tIns="0" rIns="0" rtlCol="0" anchor="b"/>
          <a:lstStyle/>
          <a:p>
            <a:pPr algn="ctr"/>
            <a:r>
              <a:rPr lang="en-US" sz="1400"/>
              <a:t>Mes Affaires</a:t>
            </a:r>
          </a:p>
        </xdr:txBody>
      </xdr:sp>
      <xdr:grpSp>
        <xdr:nvGrpSpPr>
          <xdr:cNvPr id="4" name="Group 3">
            <a:extLst>
              <a:ext uri="{FF2B5EF4-FFF2-40B4-BE49-F238E27FC236}">
                <a16:creationId xmlns:a16="http://schemas.microsoft.com/office/drawing/2014/main" id="{00000000-0008-0000-0700-000004000000}"/>
              </a:ext>
            </a:extLst>
          </xdr:cNvPr>
          <xdr:cNvGrpSpPr/>
        </xdr:nvGrpSpPr>
        <xdr:grpSpPr>
          <a:xfrm>
            <a:off x="11547911" y="1518865"/>
            <a:ext cx="351238" cy="377023"/>
            <a:chOff x="5745956" y="3055144"/>
            <a:chExt cx="695325" cy="742950"/>
          </a:xfrm>
          <a:solidFill>
            <a:schemeClr val="bg1"/>
          </a:solidFill>
        </xdr:grpSpPr>
        <xdr:sp macro="" textlink="">
          <xdr:nvSpPr>
            <xdr:cNvPr id="5" name="Freeform: Shape 4">
              <a:extLst>
                <a:ext uri="{FF2B5EF4-FFF2-40B4-BE49-F238E27FC236}">
                  <a16:creationId xmlns:a16="http://schemas.microsoft.com/office/drawing/2014/main" id="{00000000-0008-0000-0700-000005000000}"/>
                </a:ext>
              </a:extLst>
            </xdr:cNvPr>
            <xdr:cNvSpPr/>
          </xdr:nvSpPr>
          <xdr:spPr>
            <a:xfrm>
              <a:off x="5745956" y="3055144"/>
              <a:ext cx="695325" cy="742950"/>
            </a:xfrm>
            <a:custGeom>
              <a:avLst/>
              <a:gdLst>
                <a:gd name="connsiteX0" fmla="*/ 192881 w 695325"/>
                <a:gd name="connsiteY0" fmla="*/ 7144 h 742950"/>
                <a:gd name="connsiteX1" fmla="*/ 111919 w 695325"/>
                <a:gd name="connsiteY1" fmla="*/ 88106 h 742950"/>
                <a:gd name="connsiteX2" fmla="*/ 111919 w 695325"/>
                <a:gd name="connsiteY2" fmla="*/ 112014 h 742950"/>
                <a:gd name="connsiteX3" fmla="*/ 7144 w 695325"/>
                <a:gd name="connsiteY3" fmla="*/ 218123 h 742950"/>
                <a:gd name="connsiteX4" fmla="*/ 7144 w 695325"/>
                <a:gd name="connsiteY4" fmla="*/ 634365 h 742950"/>
                <a:gd name="connsiteX5" fmla="*/ 113348 w 695325"/>
                <a:gd name="connsiteY5" fmla="*/ 740569 h 742950"/>
                <a:gd name="connsiteX6" fmla="*/ 586740 w 695325"/>
                <a:gd name="connsiteY6" fmla="*/ 740569 h 742950"/>
                <a:gd name="connsiteX7" fmla="*/ 692944 w 695325"/>
                <a:gd name="connsiteY7" fmla="*/ 634365 h 742950"/>
                <a:gd name="connsiteX8" fmla="*/ 692944 w 695325"/>
                <a:gd name="connsiteY8" fmla="*/ 217075 h 742950"/>
                <a:gd name="connsiteX9" fmla="*/ 588169 w 695325"/>
                <a:gd name="connsiteY9" fmla="*/ 112300 h 742950"/>
                <a:gd name="connsiteX10" fmla="*/ 588169 w 695325"/>
                <a:gd name="connsiteY10" fmla="*/ 88106 h 742950"/>
                <a:gd name="connsiteX11" fmla="*/ 507206 w 695325"/>
                <a:gd name="connsiteY11" fmla="*/ 7144 h 742950"/>
                <a:gd name="connsiteX12" fmla="*/ 426244 w 695325"/>
                <a:gd name="connsiteY12" fmla="*/ 88106 h 742950"/>
                <a:gd name="connsiteX13" fmla="*/ 426244 w 695325"/>
                <a:gd name="connsiteY13" fmla="*/ 111919 h 742950"/>
                <a:gd name="connsiteX14" fmla="*/ 273844 w 695325"/>
                <a:gd name="connsiteY14" fmla="*/ 111919 h 742950"/>
                <a:gd name="connsiteX15" fmla="*/ 273844 w 695325"/>
                <a:gd name="connsiteY15" fmla="*/ 88106 h 742950"/>
                <a:gd name="connsiteX16" fmla="*/ 192881 w 695325"/>
                <a:gd name="connsiteY16" fmla="*/ 7144 h 742950"/>
                <a:gd name="connsiteX17" fmla="*/ 169069 w 695325"/>
                <a:gd name="connsiteY17" fmla="*/ 88106 h 742950"/>
                <a:gd name="connsiteX18" fmla="*/ 192881 w 695325"/>
                <a:gd name="connsiteY18" fmla="*/ 64294 h 742950"/>
                <a:gd name="connsiteX19" fmla="*/ 216694 w 695325"/>
                <a:gd name="connsiteY19" fmla="*/ 88106 h 742950"/>
                <a:gd name="connsiteX20" fmla="*/ 216694 w 695325"/>
                <a:gd name="connsiteY20" fmla="*/ 207169 h 742950"/>
                <a:gd name="connsiteX21" fmla="*/ 169069 w 695325"/>
                <a:gd name="connsiteY21" fmla="*/ 207169 h 742950"/>
                <a:gd name="connsiteX22" fmla="*/ 483394 w 695325"/>
                <a:gd name="connsiteY22" fmla="*/ 88106 h 742950"/>
                <a:gd name="connsiteX23" fmla="*/ 507206 w 695325"/>
                <a:gd name="connsiteY23" fmla="*/ 64294 h 742950"/>
                <a:gd name="connsiteX24" fmla="*/ 531019 w 695325"/>
                <a:gd name="connsiteY24" fmla="*/ 88106 h 742950"/>
                <a:gd name="connsiteX25" fmla="*/ 531019 w 695325"/>
                <a:gd name="connsiteY25" fmla="*/ 207169 h 742950"/>
                <a:gd name="connsiteX26" fmla="*/ 483394 w 695325"/>
                <a:gd name="connsiteY26" fmla="*/ 207169 h 742950"/>
                <a:gd name="connsiteX27" fmla="*/ 296323 w 695325"/>
                <a:gd name="connsiteY27" fmla="*/ 264319 h 742950"/>
                <a:gd name="connsiteX28" fmla="*/ 635794 w 695325"/>
                <a:gd name="connsiteY28" fmla="*/ 264319 h 742950"/>
                <a:gd name="connsiteX29" fmla="*/ 635794 w 695325"/>
                <a:gd name="connsiteY29" fmla="*/ 634365 h 742950"/>
                <a:gd name="connsiteX30" fmla="*/ 586740 w 695325"/>
                <a:gd name="connsiteY30" fmla="*/ 683419 h 742950"/>
                <a:gd name="connsiteX31" fmla="*/ 113348 w 695325"/>
                <a:gd name="connsiteY31" fmla="*/ 683419 h 742950"/>
                <a:gd name="connsiteX32" fmla="*/ 64294 w 695325"/>
                <a:gd name="connsiteY32" fmla="*/ 634365 h 742950"/>
                <a:gd name="connsiteX33" fmla="*/ 64294 w 695325"/>
                <a:gd name="connsiteY33" fmla="*/ 264319 h 742950"/>
                <a:gd name="connsiteX34" fmla="*/ 296323 w 695325"/>
                <a:gd name="connsiteY34" fmla="*/ 264319 h 7429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Lst>
              <a:rect l="l" t="t" r="r" b="b"/>
              <a:pathLst>
                <a:path w="695325" h="742950">
                  <a:moveTo>
                    <a:pt x="192881" y="7144"/>
                  </a:moveTo>
                  <a:cubicBezTo>
                    <a:pt x="148189" y="7196"/>
                    <a:pt x="111971" y="43414"/>
                    <a:pt x="111919" y="88106"/>
                  </a:cubicBezTo>
                  <a:lnTo>
                    <a:pt x="111919" y="112014"/>
                  </a:lnTo>
                  <a:cubicBezTo>
                    <a:pt x="53838" y="112744"/>
                    <a:pt x="7139" y="160037"/>
                    <a:pt x="7144" y="218123"/>
                  </a:cubicBezTo>
                  <a:lnTo>
                    <a:pt x="7144" y="634365"/>
                  </a:lnTo>
                  <a:cubicBezTo>
                    <a:pt x="7144" y="693020"/>
                    <a:pt x="54693" y="740569"/>
                    <a:pt x="113348" y="740569"/>
                  </a:cubicBezTo>
                  <a:lnTo>
                    <a:pt x="586740" y="740569"/>
                  </a:lnTo>
                  <a:cubicBezTo>
                    <a:pt x="645395" y="740569"/>
                    <a:pt x="692944" y="693020"/>
                    <a:pt x="692944" y="634365"/>
                  </a:cubicBezTo>
                  <a:lnTo>
                    <a:pt x="692944" y="217075"/>
                  </a:lnTo>
                  <a:cubicBezTo>
                    <a:pt x="692944" y="159209"/>
                    <a:pt x="646034" y="112300"/>
                    <a:pt x="588169" y="112300"/>
                  </a:cubicBezTo>
                  <a:lnTo>
                    <a:pt x="588169" y="88106"/>
                  </a:lnTo>
                  <a:cubicBezTo>
                    <a:pt x="588169" y="43392"/>
                    <a:pt x="551920" y="7144"/>
                    <a:pt x="507206" y="7144"/>
                  </a:cubicBezTo>
                  <a:cubicBezTo>
                    <a:pt x="462492" y="7144"/>
                    <a:pt x="426244" y="43392"/>
                    <a:pt x="426244" y="88106"/>
                  </a:cubicBezTo>
                  <a:lnTo>
                    <a:pt x="426244" y="111919"/>
                  </a:lnTo>
                  <a:lnTo>
                    <a:pt x="273844" y="111919"/>
                  </a:lnTo>
                  <a:lnTo>
                    <a:pt x="273844" y="88106"/>
                  </a:lnTo>
                  <a:cubicBezTo>
                    <a:pt x="273791" y="43414"/>
                    <a:pt x="237574" y="7196"/>
                    <a:pt x="192881" y="7144"/>
                  </a:cubicBezTo>
                  <a:close/>
                  <a:moveTo>
                    <a:pt x="169069" y="88106"/>
                  </a:moveTo>
                  <a:cubicBezTo>
                    <a:pt x="169069" y="74955"/>
                    <a:pt x="179730" y="64294"/>
                    <a:pt x="192881" y="64294"/>
                  </a:cubicBezTo>
                  <a:cubicBezTo>
                    <a:pt x="206032" y="64294"/>
                    <a:pt x="216694" y="74955"/>
                    <a:pt x="216694" y="88106"/>
                  </a:cubicBezTo>
                  <a:lnTo>
                    <a:pt x="216694" y="207169"/>
                  </a:lnTo>
                  <a:lnTo>
                    <a:pt x="169069" y="207169"/>
                  </a:lnTo>
                  <a:close/>
                  <a:moveTo>
                    <a:pt x="483394" y="88106"/>
                  </a:moveTo>
                  <a:cubicBezTo>
                    <a:pt x="483394" y="74955"/>
                    <a:pt x="494055" y="64294"/>
                    <a:pt x="507206" y="64294"/>
                  </a:cubicBezTo>
                  <a:cubicBezTo>
                    <a:pt x="520357" y="64294"/>
                    <a:pt x="531019" y="74955"/>
                    <a:pt x="531019" y="88106"/>
                  </a:cubicBezTo>
                  <a:lnTo>
                    <a:pt x="531019" y="207169"/>
                  </a:lnTo>
                  <a:lnTo>
                    <a:pt x="483394" y="207169"/>
                  </a:lnTo>
                  <a:close/>
                  <a:moveTo>
                    <a:pt x="296323" y="264319"/>
                  </a:moveTo>
                  <a:lnTo>
                    <a:pt x="635794" y="264319"/>
                  </a:lnTo>
                  <a:lnTo>
                    <a:pt x="635794" y="634365"/>
                  </a:lnTo>
                  <a:cubicBezTo>
                    <a:pt x="635741" y="661435"/>
                    <a:pt x="613810" y="683366"/>
                    <a:pt x="586740" y="683419"/>
                  </a:cubicBezTo>
                  <a:lnTo>
                    <a:pt x="113348" y="683419"/>
                  </a:lnTo>
                  <a:cubicBezTo>
                    <a:pt x="86277" y="683366"/>
                    <a:pt x="64346" y="661435"/>
                    <a:pt x="64294" y="634365"/>
                  </a:cubicBezTo>
                  <a:lnTo>
                    <a:pt x="64294" y="264319"/>
                  </a:lnTo>
                  <a:lnTo>
                    <a:pt x="296323" y="264319"/>
                  </a:ln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sp macro="" textlink="">
          <xdr:nvSpPr>
            <xdr:cNvPr id="6" name="Freeform: Shape 5">
              <a:extLst>
                <a:ext uri="{FF2B5EF4-FFF2-40B4-BE49-F238E27FC236}">
                  <a16:creationId xmlns:a16="http://schemas.microsoft.com/office/drawing/2014/main" id="{00000000-0008-0000-0700-000006000000}"/>
                </a:ext>
              </a:extLst>
            </xdr:cNvPr>
            <xdr:cNvSpPr/>
          </xdr:nvSpPr>
          <xdr:spPr>
            <a:xfrm>
              <a:off x="5918137" y="3388978"/>
              <a:ext cx="390525" cy="266700"/>
            </a:xfrm>
            <a:custGeom>
              <a:avLst/>
              <a:gdLst>
                <a:gd name="connsiteX0" fmla="*/ 15938 w 390525"/>
                <a:gd name="connsiteY0" fmla="*/ 105554 h 266700"/>
                <a:gd name="connsiteX1" fmla="*/ 15081 w 390525"/>
                <a:gd name="connsiteY1" fmla="*/ 145940 h 266700"/>
                <a:gd name="connsiteX2" fmla="*/ 115379 w 390525"/>
                <a:gd name="connsiteY2" fmla="*/ 250715 h 266700"/>
                <a:gd name="connsiteX3" fmla="*/ 149288 w 390525"/>
                <a:gd name="connsiteY3" fmla="*/ 265193 h 266700"/>
                <a:gd name="connsiteX4" fmla="*/ 149288 w 390525"/>
                <a:gd name="connsiteY4" fmla="*/ 265193 h 266700"/>
                <a:gd name="connsiteX5" fmla="*/ 183007 w 390525"/>
                <a:gd name="connsiteY5" fmla="*/ 251382 h 266700"/>
                <a:gd name="connsiteX6" fmla="*/ 381698 w 390525"/>
                <a:gd name="connsiteY6" fmla="*/ 56119 h 266700"/>
                <a:gd name="connsiteX7" fmla="*/ 382031 w 390525"/>
                <a:gd name="connsiteY7" fmla="*/ 15686 h 266700"/>
                <a:gd name="connsiteX8" fmla="*/ 341598 w 390525"/>
                <a:gd name="connsiteY8" fmla="*/ 15352 h 266700"/>
                <a:gd name="connsiteX9" fmla="*/ 149860 w 390525"/>
                <a:gd name="connsiteY9" fmla="*/ 204138 h 266700"/>
                <a:gd name="connsiteX10" fmla="*/ 56038 w 390525"/>
                <a:gd name="connsiteY10" fmla="*/ 106697 h 266700"/>
                <a:gd name="connsiteX11" fmla="*/ 15938 w 390525"/>
                <a:gd name="connsiteY11" fmla="*/ 105554 h 2667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390525" h="266700">
                  <a:moveTo>
                    <a:pt x="15938" y="105554"/>
                  </a:moveTo>
                  <a:cubicBezTo>
                    <a:pt x="4556" y="116473"/>
                    <a:pt x="4172" y="134548"/>
                    <a:pt x="15081" y="145940"/>
                  </a:cubicBezTo>
                  <a:lnTo>
                    <a:pt x="115379" y="250715"/>
                  </a:lnTo>
                  <a:cubicBezTo>
                    <a:pt x="124280" y="259898"/>
                    <a:pt x="136500" y="265116"/>
                    <a:pt x="149288" y="265193"/>
                  </a:cubicBezTo>
                  <a:lnTo>
                    <a:pt x="149288" y="265193"/>
                  </a:lnTo>
                  <a:cubicBezTo>
                    <a:pt x="161902" y="265179"/>
                    <a:pt x="174007" y="260221"/>
                    <a:pt x="183007" y="251382"/>
                  </a:cubicBezTo>
                  <a:lnTo>
                    <a:pt x="381698" y="56119"/>
                  </a:lnTo>
                  <a:cubicBezTo>
                    <a:pt x="392956" y="45046"/>
                    <a:pt x="393105" y="26943"/>
                    <a:pt x="382031" y="15686"/>
                  </a:cubicBezTo>
                  <a:cubicBezTo>
                    <a:pt x="370958" y="4428"/>
                    <a:pt x="352855" y="4279"/>
                    <a:pt x="341598" y="15352"/>
                  </a:cubicBezTo>
                  <a:lnTo>
                    <a:pt x="149860" y="204138"/>
                  </a:lnTo>
                  <a:lnTo>
                    <a:pt x="56038" y="106697"/>
                  </a:lnTo>
                  <a:cubicBezTo>
                    <a:pt x="45230" y="95420"/>
                    <a:pt x="27371" y="94911"/>
                    <a:pt x="15938" y="105554"/>
                  </a:cubicBez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grpSp>
    </xdr:grpSp>
    <xdr:clientData/>
  </xdr:twoCellAnchor>
</xdr:wsDr>
</file>

<file path=xl/drawings/drawing9.xml><?xml version="1.0" encoding="utf-8"?>
<xdr:wsDr xmlns:xdr="http://schemas.openxmlformats.org/drawingml/2006/spreadsheetDrawing" xmlns:a="http://schemas.openxmlformats.org/drawingml/2006/main">
  <xdr:twoCellAnchor>
    <xdr:from>
      <xdr:col>10</xdr:col>
      <xdr:colOff>7032</xdr:colOff>
      <xdr:row>1</xdr:row>
      <xdr:rowOff>283847</xdr:rowOff>
    </xdr:from>
    <xdr:to>
      <xdr:col>12</xdr:col>
      <xdr:colOff>228600</xdr:colOff>
      <xdr:row>3</xdr:row>
      <xdr:rowOff>1263060</xdr:rowOff>
    </xdr:to>
    <xdr:grpSp>
      <xdr:nvGrpSpPr>
        <xdr:cNvPr id="2" name="Group 1" descr="instruction button">
          <a:hlinkClick xmlns:r="http://schemas.openxmlformats.org/officeDocument/2006/relationships" r:id="rId1"/>
          <a:extLst>
            <a:ext uri="{FF2B5EF4-FFF2-40B4-BE49-F238E27FC236}">
              <a16:creationId xmlns:a16="http://schemas.microsoft.com/office/drawing/2014/main" id="{00000000-0008-0000-0800-000002000000}"/>
            </a:ext>
          </a:extLst>
        </xdr:cNvPr>
        <xdr:cNvGrpSpPr/>
      </xdr:nvGrpSpPr>
      <xdr:grpSpPr>
        <a:xfrm>
          <a:off x="11229214" y="1239811"/>
          <a:ext cx="1440768" cy="1436413"/>
          <a:chOff x="10998882" y="1245872"/>
          <a:chExt cx="1440768" cy="1445938"/>
        </a:xfrm>
      </xdr:grpSpPr>
      <xdr:sp macro="" textlink="">
        <xdr:nvSpPr>
          <xdr:cNvPr id="3" name="Oval 2">
            <a:extLst>
              <a:ext uri="{FF2B5EF4-FFF2-40B4-BE49-F238E27FC236}">
                <a16:creationId xmlns:a16="http://schemas.microsoft.com/office/drawing/2014/main" id="{00000000-0008-0000-0800-000003000000}"/>
              </a:ext>
            </a:extLst>
          </xdr:cNvPr>
          <xdr:cNvSpPr/>
        </xdr:nvSpPr>
        <xdr:spPr>
          <a:xfrm>
            <a:off x="10998882" y="1245872"/>
            <a:ext cx="1440768" cy="1445938"/>
          </a:xfrm>
          <a:prstGeom prst="ellipse">
            <a:avLst/>
          </a:prstGeom>
          <a:solidFill>
            <a:schemeClr val="accent4">
              <a:lumMod val="50000"/>
            </a:schemeClr>
          </a:solidFill>
          <a:ln>
            <a:noFill/>
          </a:ln>
          <a:effectLst/>
        </xdr:spPr>
        <xdr:style>
          <a:lnRef idx="1">
            <a:schemeClr val="accent1"/>
          </a:lnRef>
          <a:fillRef idx="3">
            <a:schemeClr val="accent1"/>
          </a:fillRef>
          <a:effectRef idx="2">
            <a:schemeClr val="accent1"/>
          </a:effectRef>
          <a:fontRef idx="minor">
            <a:schemeClr val="lt1"/>
          </a:fontRef>
        </xdr:style>
        <xdr:txBody>
          <a:bodyPr wrap="square" lIns="0" tIns="0" rIns="0" rtlCol="0" anchor="b"/>
          <a:lstStyle/>
          <a:p>
            <a:pPr algn="ctr"/>
            <a:r>
              <a:rPr lang="en-US" sz="1400"/>
              <a:t>Mes Affaires</a:t>
            </a:r>
          </a:p>
        </xdr:txBody>
      </xdr:sp>
      <xdr:grpSp>
        <xdr:nvGrpSpPr>
          <xdr:cNvPr id="4" name="Group 3">
            <a:extLst>
              <a:ext uri="{FF2B5EF4-FFF2-40B4-BE49-F238E27FC236}">
                <a16:creationId xmlns:a16="http://schemas.microsoft.com/office/drawing/2014/main" id="{00000000-0008-0000-0800-000004000000}"/>
              </a:ext>
            </a:extLst>
          </xdr:cNvPr>
          <xdr:cNvGrpSpPr/>
        </xdr:nvGrpSpPr>
        <xdr:grpSpPr>
          <a:xfrm>
            <a:off x="11547911" y="1518865"/>
            <a:ext cx="351238" cy="377023"/>
            <a:chOff x="5745956" y="3055144"/>
            <a:chExt cx="695325" cy="742950"/>
          </a:xfrm>
          <a:solidFill>
            <a:schemeClr val="bg1"/>
          </a:solidFill>
        </xdr:grpSpPr>
        <xdr:sp macro="" textlink="">
          <xdr:nvSpPr>
            <xdr:cNvPr id="5" name="Freeform: Shape 4">
              <a:extLst>
                <a:ext uri="{FF2B5EF4-FFF2-40B4-BE49-F238E27FC236}">
                  <a16:creationId xmlns:a16="http://schemas.microsoft.com/office/drawing/2014/main" id="{00000000-0008-0000-0800-000005000000}"/>
                </a:ext>
              </a:extLst>
            </xdr:cNvPr>
            <xdr:cNvSpPr/>
          </xdr:nvSpPr>
          <xdr:spPr>
            <a:xfrm>
              <a:off x="5745956" y="3055144"/>
              <a:ext cx="695325" cy="742950"/>
            </a:xfrm>
            <a:custGeom>
              <a:avLst/>
              <a:gdLst>
                <a:gd name="connsiteX0" fmla="*/ 192881 w 695325"/>
                <a:gd name="connsiteY0" fmla="*/ 7144 h 742950"/>
                <a:gd name="connsiteX1" fmla="*/ 111919 w 695325"/>
                <a:gd name="connsiteY1" fmla="*/ 88106 h 742950"/>
                <a:gd name="connsiteX2" fmla="*/ 111919 w 695325"/>
                <a:gd name="connsiteY2" fmla="*/ 112014 h 742950"/>
                <a:gd name="connsiteX3" fmla="*/ 7144 w 695325"/>
                <a:gd name="connsiteY3" fmla="*/ 218123 h 742950"/>
                <a:gd name="connsiteX4" fmla="*/ 7144 w 695325"/>
                <a:gd name="connsiteY4" fmla="*/ 634365 h 742950"/>
                <a:gd name="connsiteX5" fmla="*/ 113348 w 695325"/>
                <a:gd name="connsiteY5" fmla="*/ 740569 h 742950"/>
                <a:gd name="connsiteX6" fmla="*/ 586740 w 695325"/>
                <a:gd name="connsiteY6" fmla="*/ 740569 h 742950"/>
                <a:gd name="connsiteX7" fmla="*/ 692944 w 695325"/>
                <a:gd name="connsiteY7" fmla="*/ 634365 h 742950"/>
                <a:gd name="connsiteX8" fmla="*/ 692944 w 695325"/>
                <a:gd name="connsiteY8" fmla="*/ 217075 h 742950"/>
                <a:gd name="connsiteX9" fmla="*/ 588169 w 695325"/>
                <a:gd name="connsiteY9" fmla="*/ 112300 h 742950"/>
                <a:gd name="connsiteX10" fmla="*/ 588169 w 695325"/>
                <a:gd name="connsiteY10" fmla="*/ 88106 h 742950"/>
                <a:gd name="connsiteX11" fmla="*/ 507206 w 695325"/>
                <a:gd name="connsiteY11" fmla="*/ 7144 h 742950"/>
                <a:gd name="connsiteX12" fmla="*/ 426244 w 695325"/>
                <a:gd name="connsiteY12" fmla="*/ 88106 h 742950"/>
                <a:gd name="connsiteX13" fmla="*/ 426244 w 695325"/>
                <a:gd name="connsiteY13" fmla="*/ 111919 h 742950"/>
                <a:gd name="connsiteX14" fmla="*/ 273844 w 695325"/>
                <a:gd name="connsiteY14" fmla="*/ 111919 h 742950"/>
                <a:gd name="connsiteX15" fmla="*/ 273844 w 695325"/>
                <a:gd name="connsiteY15" fmla="*/ 88106 h 742950"/>
                <a:gd name="connsiteX16" fmla="*/ 192881 w 695325"/>
                <a:gd name="connsiteY16" fmla="*/ 7144 h 742950"/>
                <a:gd name="connsiteX17" fmla="*/ 169069 w 695325"/>
                <a:gd name="connsiteY17" fmla="*/ 88106 h 742950"/>
                <a:gd name="connsiteX18" fmla="*/ 192881 w 695325"/>
                <a:gd name="connsiteY18" fmla="*/ 64294 h 742950"/>
                <a:gd name="connsiteX19" fmla="*/ 216694 w 695325"/>
                <a:gd name="connsiteY19" fmla="*/ 88106 h 742950"/>
                <a:gd name="connsiteX20" fmla="*/ 216694 w 695325"/>
                <a:gd name="connsiteY20" fmla="*/ 207169 h 742950"/>
                <a:gd name="connsiteX21" fmla="*/ 169069 w 695325"/>
                <a:gd name="connsiteY21" fmla="*/ 207169 h 742950"/>
                <a:gd name="connsiteX22" fmla="*/ 483394 w 695325"/>
                <a:gd name="connsiteY22" fmla="*/ 88106 h 742950"/>
                <a:gd name="connsiteX23" fmla="*/ 507206 w 695325"/>
                <a:gd name="connsiteY23" fmla="*/ 64294 h 742950"/>
                <a:gd name="connsiteX24" fmla="*/ 531019 w 695325"/>
                <a:gd name="connsiteY24" fmla="*/ 88106 h 742950"/>
                <a:gd name="connsiteX25" fmla="*/ 531019 w 695325"/>
                <a:gd name="connsiteY25" fmla="*/ 207169 h 742950"/>
                <a:gd name="connsiteX26" fmla="*/ 483394 w 695325"/>
                <a:gd name="connsiteY26" fmla="*/ 207169 h 742950"/>
                <a:gd name="connsiteX27" fmla="*/ 296323 w 695325"/>
                <a:gd name="connsiteY27" fmla="*/ 264319 h 742950"/>
                <a:gd name="connsiteX28" fmla="*/ 635794 w 695325"/>
                <a:gd name="connsiteY28" fmla="*/ 264319 h 742950"/>
                <a:gd name="connsiteX29" fmla="*/ 635794 w 695325"/>
                <a:gd name="connsiteY29" fmla="*/ 634365 h 742950"/>
                <a:gd name="connsiteX30" fmla="*/ 586740 w 695325"/>
                <a:gd name="connsiteY30" fmla="*/ 683419 h 742950"/>
                <a:gd name="connsiteX31" fmla="*/ 113348 w 695325"/>
                <a:gd name="connsiteY31" fmla="*/ 683419 h 742950"/>
                <a:gd name="connsiteX32" fmla="*/ 64294 w 695325"/>
                <a:gd name="connsiteY32" fmla="*/ 634365 h 742950"/>
                <a:gd name="connsiteX33" fmla="*/ 64294 w 695325"/>
                <a:gd name="connsiteY33" fmla="*/ 264319 h 742950"/>
                <a:gd name="connsiteX34" fmla="*/ 296323 w 695325"/>
                <a:gd name="connsiteY34" fmla="*/ 264319 h 7429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Lst>
              <a:rect l="l" t="t" r="r" b="b"/>
              <a:pathLst>
                <a:path w="695325" h="742950">
                  <a:moveTo>
                    <a:pt x="192881" y="7144"/>
                  </a:moveTo>
                  <a:cubicBezTo>
                    <a:pt x="148189" y="7196"/>
                    <a:pt x="111971" y="43414"/>
                    <a:pt x="111919" y="88106"/>
                  </a:cubicBezTo>
                  <a:lnTo>
                    <a:pt x="111919" y="112014"/>
                  </a:lnTo>
                  <a:cubicBezTo>
                    <a:pt x="53838" y="112744"/>
                    <a:pt x="7139" y="160037"/>
                    <a:pt x="7144" y="218123"/>
                  </a:cubicBezTo>
                  <a:lnTo>
                    <a:pt x="7144" y="634365"/>
                  </a:lnTo>
                  <a:cubicBezTo>
                    <a:pt x="7144" y="693020"/>
                    <a:pt x="54693" y="740569"/>
                    <a:pt x="113348" y="740569"/>
                  </a:cubicBezTo>
                  <a:lnTo>
                    <a:pt x="586740" y="740569"/>
                  </a:lnTo>
                  <a:cubicBezTo>
                    <a:pt x="645395" y="740569"/>
                    <a:pt x="692944" y="693020"/>
                    <a:pt x="692944" y="634365"/>
                  </a:cubicBezTo>
                  <a:lnTo>
                    <a:pt x="692944" y="217075"/>
                  </a:lnTo>
                  <a:cubicBezTo>
                    <a:pt x="692944" y="159209"/>
                    <a:pt x="646034" y="112300"/>
                    <a:pt x="588169" y="112300"/>
                  </a:cubicBezTo>
                  <a:lnTo>
                    <a:pt x="588169" y="88106"/>
                  </a:lnTo>
                  <a:cubicBezTo>
                    <a:pt x="588169" y="43392"/>
                    <a:pt x="551920" y="7144"/>
                    <a:pt x="507206" y="7144"/>
                  </a:cubicBezTo>
                  <a:cubicBezTo>
                    <a:pt x="462492" y="7144"/>
                    <a:pt x="426244" y="43392"/>
                    <a:pt x="426244" y="88106"/>
                  </a:cubicBezTo>
                  <a:lnTo>
                    <a:pt x="426244" y="111919"/>
                  </a:lnTo>
                  <a:lnTo>
                    <a:pt x="273844" y="111919"/>
                  </a:lnTo>
                  <a:lnTo>
                    <a:pt x="273844" y="88106"/>
                  </a:lnTo>
                  <a:cubicBezTo>
                    <a:pt x="273791" y="43414"/>
                    <a:pt x="237574" y="7196"/>
                    <a:pt x="192881" y="7144"/>
                  </a:cubicBezTo>
                  <a:close/>
                  <a:moveTo>
                    <a:pt x="169069" y="88106"/>
                  </a:moveTo>
                  <a:cubicBezTo>
                    <a:pt x="169069" y="74955"/>
                    <a:pt x="179730" y="64294"/>
                    <a:pt x="192881" y="64294"/>
                  </a:cubicBezTo>
                  <a:cubicBezTo>
                    <a:pt x="206032" y="64294"/>
                    <a:pt x="216694" y="74955"/>
                    <a:pt x="216694" y="88106"/>
                  </a:cubicBezTo>
                  <a:lnTo>
                    <a:pt x="216694" y="207169"/>
                  </a:lnTo>
                  <a:lnTo>
                    <a:pt x="169069" y="207169"/>
                  </a:lnTo>
                  <a:close/>
                  <a:moveTo>
                    <a:pt x="483394" y="88106"/>
                  </a:moveTo>
                  <a:cubicBezTo>
                    <a:pt x="483394" y="74955"/>
                    <a:pt x="494055" y="64294"/>
                    <a:pt x="507206" y="64294"/>
                  </a:cubicBezTo>
                  <a:cubicBezTo>
                    <a:pt x="520357" y="64294"/>
                    <a:pt x="531019" y="74955"/>
                    <a:pt x="531019" y="88106"/>
                  </a:cubicBezTo>
                  <a:lnTo>
                    <a:pt x="531019" y="207169"/>
                  </a:lnTo>
                  <a:lnTo>
                    <a:pt x="483394" y="207169"/>
                  </a:lnTo>
                  <a:close/>
                  <a:moveTo>
                    <a:pt x="296323" y="264319"/>
                  </a:moveTo>
                  <a:lnTo>
                    <a:pt x="635794" y="264319"/>
                  </a:lnTo>
                  <a:lnTo>
                    <a:pt x="635794" y="634365"/>
                  </a:lnTo>
                  <a:cubicBezTo>
                    <a:pt x="635741" y="661435"/>
                    <a:pt x="613810" y="683366"/>
                    <a:pt x="586740" y="683419"/>
                  </a:cubicBezTo>
                  <a:lnTo>
                    <a:pt x="113348" y="683419"/>
                  </a:lnTo>
                  <a:cubicBezTo>
                    <a:pt x="86277" y="683366"/>
                    <a:pt x="64346" y="661435"/>
                    <a:pt x="64294" y="634365"/>
                  </a:cubicBezTo>
                  <a:lnTo>
                    <a:pt x="64294" y="264319"/>
                  </a:lnTo>
                  <a:lnTo>
                    <a:pt x="296323" y="264319"/>
                  </a:ln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sp macro="" textlink="">
          <xdr:nvSpPr>
            <xdr:cNvPr id="6" name="Freeform: Shape 5">
              <a:extLst>
                <a:ext uri="{FF2B5EF4-FFF2-40B4-BE49-F238E27FC236}">
                  <a16:creationId xmlns:a16="http://schemas.microsoft.com/office/drawing/2014/main" id="{00000000-0008-0000-0800-000006000000}"/>
                </a:ext>
              </a:extLst>
            </xdr:cNvPr>
            <xdr:cNvSpPr/>
          </xdr:nvSpPr>
          <xdr:spPr>
            <a:xfrm>
              <a:off x="5918137" y="3388978"/>
              <a:ext cx="390525" cy="266700"/>
            </a:xfrm>
            <a:custGeom>
              <a:avLst/>
              <a:gdLst>
                <a:gd name="connsiteX0" fmla="*/ 15938 w 390525"/>
                <a:gd name="connsiteY0" fmla="*/ 105554 h 266700"/>
                <a:gd name="connsiteX1" fmla="*/ 15081 w 390525"/>
                <a:gd name="connsiteY1" fmla="*/ 145940 h 266700"/>
                <a:gd name="connsiteX2" fmla="*/ 115379 w 390525"/>
                <a:gd name="connsiteY2" fmla="*/ 250715 h 266700"/>
                <a:gd name="connsiteX3" fmla="*/ 149288 w 390525"/>
                <a:gd name="connsiteY3" fmla="*/ 265193 h 266700"/>
                <a:gd name="connsiteX4" fmla="*/ 149288 w 390525"/>
                <a:gd name="connsiteY4" fmla="*/ 265193 h 266700"/>
                <a:gd name="connsiteX5" fmla="*/ 183007 w 390525"/>
                <a:gd name="connsiteY5" fmla="*/ 251382 h 266700"/>
                <a:gd name="connsiteX6" fmla="*/ 381698 w 390525"/>
                <a:gd name="connsiteY6" fmla="*/ 56119 h 266700"/>
                <a:gd name="connsiteX7" fmla="*/ 382031 w 390525"/>
                <a:gd name="connsiteY7" fmla="*/ 15686 h 266700"/>
                <a:gd name="connsiteX8" fmla="*/ 341598 w 390525"/>
                <a:gd name="connsiteY8" fmla="*/ 15352 h 266700"/>
                <a:gd name="connsiteX9" fmla="*/ 149860 w 390525"/>
                <a:gd name="connsiteY9" fmla="*/ 204138 h 266700"/>
                <a:gd name="connsiteX10" fmla="*/ 56038 w 390525"/>
                <a:gd name="connsiteY10" fmla="*/ 106697 h 266700"/>
                <a:gd name="connsiteX11" fmla="*/ 15938 w 390525"/>
                <a:gd name="connsiteY11" fmla="*/ 105554 h 2667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390525" h="266700">
                  <a:moveTo>
                    <a:pt x="15938" y="105554"/>
                  </a:moveTo>
                  <a:cubicBezTo>
                    <a:pt x="4556" y="116473"/>
                    <a:pt x="4172" y="134548"/>
                    <a:pt x="15081" y="145940"/>
                  </a:cubicBezTo>
                  <a:lnTo>
                    <a:pt x="115379" y="250715"/>
                  </a:lnTo>
                  <a:cubicBezTo>
                    <a:pt x="124280" y="259898"/>
                    <a:pt x="136500" y="265116"/>
                    <a:pt x="149288" y="265193"/>
                  </a:cubicBezTo>
                  <a:lnTo>
                    <a:pt x="149288" y="265193"/>
                  </a:lnTo>
                  <a:cubicBezTo>
                    <a:pt x="161902" y="265179"/>
                    <a:pt x="174007" y="260221"/>
                    <a:pt x="183007" y="251382"/>
                  </a:cubicBezTo>
                  <a:lnTo>
                    <a:pt x="381698" y="56119"/>
                  </a:lnTo>
                  <a:cubicBezTo>
                    <a:pt x="392956" y="45046"/>
                    <a:pt x="393105" y="26943"/>
                    <a:pt x="382031" y="15686"/>
                  </a:cubicBezTo>
                  <a:cubicBezTo>
                    <a:pt x="370958" y="4428"/>
                    <a:pt x="352855" y="4279"/>
                    <a:pt x="341598" y="15352"/>
                  </a:cubicBezTo>
                  <a:lnTo>
                    <a:pt x="149860" y="204138"/>
                  </a:lnTo>
                  <a:lnTo>
                    <a:pt x="56038" y="106697"/>
                  </a:lnTo>
                  <a:cubicBezTo>
                    <a:pt x="45230" y="95420"/>
                    <a:pt x="27371" y="94911"/>
                    <a:pt x="15938" y="105554"/>
                  </a:cubicBez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grpSp>
    </xdr:grpSp>
    <xdr:clientData/>
  </xdr:twoCellAnchor>
</xdr:wsDr>
</file>

<file path=xl/drawings/drawing10.xml><?xml version="1.0" encoding="utf-8"?>
<xdr:wsDr xmlns:xdr="http://schemas.openxmlformats.org/drawingml/2006/spreadsheetDrawing" xmlns:a="http://schemas.openxmlformats.org/drawingml/2006/main">
  <xdr:twoCellAnchor>
    <xdr:from>
      <xdr:col>10</xdr:col>
      <xdr:colOff>7032</xdr:colOff>
      <xdr:row>1</xdr:row>
      <xdr:rowOff>283847</xdr:rowOff>
    </xdr:from>
    <xdr:to>
      <xdr:col>12</xdr:col>
      <xdr:colOff>228600</xdr:colOff>
      <xdr:row>3</xdr:row>
      <xdr:rowOff>1263060</xdr:rowOff>
    </xdr:to>
    <xdr:grpSp>
      <xdr:nvGrpSpPr>
        <xdr:cNvPr id="2" name="Group 1" descr="instruction button">
          <a:hlinkClick xmlns:r="http://schemas.openxmlformats.org/officeDocument/2006/relationships" r:id="rId1"/>
          <a:extLst>
            <a:ext uri="{FF2B5EF4-FFF2-40B4-BE49-F238E27FC236}">
              <a16:creationId xmlns:a16="http://schemas.microsoft.com/office/drawing/2014/main" id="{00000000-0008-0000-0900-000002000000}"/>
            </a:ext>
          </a:extLst>
        </xdr:cNvPr>
        <xdr:cNvGrpSpPr/>
      </xdr:nvGrpSpPr>
      <xdr:grpSpPr>
        <a:xfrm>
          <a:off x="11229214" y="1239811"/>
          <a:ext cx="1440768" cy="1436413"/>
          <a:chOff x="10998882" y="1245872"/>
          <a:chExt cx="1440768" cy="1445938"/>
        </a:xfrm>
      </xdr:grpSpPr>
      <xdr:sp macro="" textlink="">
        <xdr:nvSpPr>
          <xdr:cNvPr id="3" name="Oval 2">
            <a:extLst>
              <a:ext uri="{FF2B5EF4-FFF2-40B4-BE49-F238E27FC236}">
                <a16:creationId xmlns:a16="http://schemas.microsoft.com/office/drawing/2014/main" id="{00000000-0008-0000-0900-000003000000}"/>
              </a:ext>
            </a:extLst>
          </xdr:cNvPr>
          <xdr:cNvSpPr/>
        </xdr:nvSpPr>
        <xdr:spPr>
          <a:xfrm>
            <a:off x="10998882" y="1245872"/>
            <a:ext cx="1440768" cy="1445938"/>
          </a:xfrm>
          <a:prstGeom prst="ellipse">
            <a:avLst/>
          </a:prstGeom>
          <a:solidFill>
            <a:schemeClr val="accent4">
              <a:lumMod val="50000"/>
            </a:schemeClr>
          </a:solidFill>
          <a:ln>
            <a:noFill/>
          </a:ln>
          <a:effectLst/>
        </xdr:spPr>
        <xdr:style>
          <a:lnRef idx="1">
            <a:schemeClr val="accent1"/>
          </a:lnRef>
          <a:fillRef idx="3">
            <a:schemeClr val="accent1"/>
          </a:fillRef>
          <a:effectRef idx="2">
            <a:schemeClr val="accent1"/>
          </a:effectRef>
          <a:fontRef idx="minor">
            <a:schemeClr val="lt1"/>
          </a:fontRef>
        </xdr:style>
        <xdr:txBody>
          <a:bodyPr wrap="square" lIns="0" tIns="0" rIns="0" rtlCol="0" anchor="b"/>
          <a:lstStyle/>
          <a:p>
            <a:pPr algn="ctr"/>
            <a:r>
              <a:rPr lang="en-US" sz="1400"/>
              <a:t>Mes Affaires</a:t>
            </a:r>
          </a:p>
        </xdr:txBody>
      </xdr:sp>
      <xdr:grpSp>
        <xdr:nvGrpSpPr>
          <xdr:cNvPr id="4" name="Group 3">
            <a:extLst>
              <a:ext uri="{FF2B5EF4-FFF2-40B4-BE49-F238E27FC236}">
                <a16:creationId xmlns:a16="http://schemas.microsoft.com/office/drawing/2014/main" id="{00000000-0008-0000-0900-000004000000}"/>
              </a:ext>
            </a:extLst>
          </xdr:cNvPr>
          <xdr:cNvGrpSpPr/>
        </xdr:nvGrpSpPr>
        <xdr:grpSpPr>
          <a:xfrm>
            <a:off x="11547911" y="1518865"/>
            <a:ext cx="351238" cy="377023"/>
            <a:chOff x="5745956" y="3055144"/>
            <a:chExt cx="695325" cy="742950"/>
          </a:xfrm>
          <a:solidFill>
            <a:schemeClr val="bg1"/>
          </a:solidFill>
        </xdr:grpSpPr>
        <xdr:sp macro="" textlink="">
          <xdr:nvSpPr>
            <xdr:cNvPr id="5" name="Freeform: Shape 4">
              <a:extLst>
                <a:ext uri="{FF2B5EF4-FFF2-40B4-BE49-F238E27FC236}">
                  <a16:creationId xmlns:a16="http://schemas.microsoft.com/office/drawing/2014/main" id="{00000000-0008-0000-0900-000005000000}"/>
                </a:ext>
              </a:extLst>
            </xdr:cNvPr>
            <xdr:cNvSpPr/>
          </xdr:nvSpPr>
          <xdr:spPr>
            <a:xfrm>
              <a:off x="5745956" y="3055144"/>
              <a:ext cx="695325" cy="742950"/>
            </a:xfrm>
            <a:custGeom>
              <a:avLst/>
              <a:gdLst>
                <a:gd name="connsiteX0" fmla="*/ 192881 w 695325"/>
                <a:gd name="connsiteY0" fmla="*/ 7144 h 742950"/>
                <a:gd name="connsiteX1" fmla="*/ 111919 w 695325"/>
                <a:gd name="connsiteY1" fmla="*/ 88106 h 742950"/>
                <a:gd name="connsiteX2" fmla="*/ 111919 w 695325"/>
                <a:gd name="connsiteY2" fmla="*/ 112014 h 742950"/>
                <a:gd name="connsiteX3" fmla="*/ 7144 w 695325"/>
                <a:gd name="connsiteY3" fmla="*/ 218123 h 742950"/>
                <a:gd name="connsiteX4" fmla="*/ 7144 w 695325"/>
                <a:gd name="connsiteY4" fmla="*/ 634365 h 742950"/>
                <a:gd name="connsiteX5" fmla="*/ 113348 w 695325"/>
                <a:gd name="connsiteY5" fmla="*/ 740569 h 742950"/>
                <a:gd name="connsiteX6" fmla="*/ 586740 w 695325"/>
                <a:gd name="connsiteY6" fmla="*/ 740569 h 742950"/>
                <a:gd name="connsiteX7" fmla="*/ 692944 w 695325"/>
                <a:gd name="connsiteY7" fmla="*/ 634365 h 742950"/>
                <a:gd name="connsiteX8" fmla="*/ 692944 w 695325"/>
                <a:gd name="connsiteY8" fmla="*/ 217075 h 742950"/>
                <a:gd name="connsiteX9" fmla="*/ 588169 w 695325"/>
                <a:gd name="connsiteY9" fmla="*/ 112300 h 742950"/>
                <a:gd name="connsiteX10" fmla="*/ 588169 w 695325"/>
                <a:gd name="connsiteY10" fmla="*/ 88106 h 742950"/>
                <a:gd name="connsiteX11" fmla="*/ 507206 w 695325"/>
                <a:gd name="connsiteY11" fmla="*/ 7144 h 742950"/>
                <a:gd name="connsiteX12" fmla="*/ 426244 w 695325"/>
                <a:gd name="connsiteY12" fmla="*/ 88106 h 742950"/>
                <a:gd name="connsiteX13" fmla="*/ 426244 w 695325"/>
                <a:gd name="connsiteY13" fmla="*/ 111919 h 742950"/>
                <a:gd name="connsiteX14" fmla="*/ 273844 w 695325"/>
                <a:gd name="connsiteY14" fmla="*/ 111919 h 742950"/>
                <a:gd name="connsiteX15" fmla="*/ 273844 w 695325"/>
                <a:gd name="connsiteY15" fmla="*/ 88106 h 742950"/>
                <a:gd name="connsiteX16" fmla="*/ 192881 w 695325"/>
                <a:gd name="connsiteY16" fmla="*/ 7144 h 742950"/>
                <a:gd name="connsiteX17" fmla="*/ 169069 w 695325"/>
                <a:gd name="connsiteY17" fmla="*/ 88106 h 742950"/>
                <a:gd name="connsiteX18" fmla="*/ 192881 w 695325"/>
                <a:gd name="connsiteY18" fmla="*/ 64294 h 742950"/>
                <a:gd name="connsiteX19" fmla="*/ 216694 w 695325"/>
                <a:gd name="connsiteY19" fmla="*/ 88106 h 742950"/>
                <a:gd name="connsiteX20" fmla="*/ 216694 w 695325"/>
                <a:gd name="connsiteY20" fmla="*/ 207169 h 742950"/>
                <a:gd name="connsiteX21" fmla="*/ 169069 w 695325"/>
                <a:gd name="connsiteY21" fmla="*/ 207169 h 742950"/>
                <a:gd name="connsiteX22" fmla="*/ 483394 w 695325"/>
                <a:gd name="connsiteY22" fmla="*/ 88106 h 742950"/>
                <a:gd name="connsiteX23" fmla="*/ 507206 w 695325"/>
                <a:gd name="connsiteY23" fmla="*/ 64294 h 742950"/>
                <a:gd name="connsiteX24" fmla="*/ 531019 w 695325"/>
                <a:gd name="connsiteY24" fmla="*/ 88106 h 742950"/>
                <a:gd name="connsiteX25" fmla="*/ 531019 w 695325"/>
                <a:gd name="connsiteY25" fmla="*/ 207169 h 742950"/>
                <a:gd name="connsiteX26" fmla="*/ 483394 w 695325"/>
                <a:gd name="connsiteY26" fmla="*/ 207169 h 742950"/>
                <a:gd name="connsiteX27" fmla="*/ 296323 w 695325"/>
                <a:gd name="connsiteY27" fmla="*/ 264319 h 742950"/>
                <a:gd name="connsiteX28" fmla="*/ 635794 w 695325"/>
                <a:gd name="connsiteY28" fmla="*/ 264319 h 742950"/>
                <a:gd name="connsiteX29" fmla="*/ 635794 w 695325"/>
                <a:gd name="connsiteY29" fmla="*/ 634365 h 742950"/>
                <a:gd name="connsiteX30" fmla="*/ 586740 w 695325"/>
                <a:gd name="connsiteY30" fmla="*/ 683419 h 742950"/>
                <a:gd name="connsiteX31" fmla="*/ 113348 w 695325"/>
                <a:gd name="connsiteY31" fmla="*/ 683419 h 742950"/>
                <a:gd name="connsiteX32" fmla="*/ 64294 w 695325"/>
                <a:gd name="connsiteY32" fmla="*/ 634365 h 742950"/>
                <a:gd name="connsiteX33" fmla="*/ 64294 w 695325"/>
                <a:gd name="connsiteY33" fmla="*/ 264319 h 742950"/>
                <a:gd name="connsiteX34" fmla="*/ 296323 w 695325"/>
                <a:gd name="connsiteY34" fmla="*/ 264319 h 7429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Lst>
              <a:rect l="l" t="t" r="r" b="b"/>
              <a:pathLst>
                <a:path w="695325" h="742950">
                  <a:moveTo>
                    <a:pt x="192881" y="7144"/>
                  </a:moveTo>
                  <a:cubicBezTo>
                    <a:pt x="148189" y="7196"/>
                    <a:pt x="111971" y="43414"/>
                    <a:pt x="111919" y="88106"/>
                  </a:cubicBezTo>
                  <a:lnTo>
                    <a:pt x="111919" y="112014"/>
                  </a:lnTo>
                  <a:cubicBezTo>
                    <a:pt x="53838" y="112744"/>
                    <a:pt x="7139" y="160037"/>
                    <a:pt x="7144" y="218123"/>
                  </a:cubicBezTo>
                  <a:lnTo>
                    <a:pt x="7144" y="634365"/>
                  </a:lnTo>
                  <a:cubicBezTo>
                    <a:pt x="7144" y="693020"/>
                    <a:pt x="54693" y="740569"/>
                    <a:pt x="113348" y="740569"/>
                  </a:cubicBezTo>
                  <a:lnTo>
                    <a:pt x="586740" y="740569"/>
                  </a:lnTo>
                  <a:cubicBezTo>
                    <a:pt x="645395" y="740569"/>
                    <a:pt x="692944" y="693020"/>
                    <a:pt x="692944" y="634365"/>
                  </a:cubicBezTo>
                  <a:lnTo>
                    <a:pt x="692944" y="217075"/>
                  </a:lnTo>
                  <a:cubicBezTo>
                    <a:pt x="692944" y="159209"/>
                    <a:pt x="646034" y="112300"/>
                    <a:pt x="588169" y="112300"/>
                  </a:cubicBezTo>
                  <a:lnTo>
                    <a:pt x="588169" y="88106"/>
                  </a:lnTo>
                  <a:cubicBezTo>
                    <a:pt x="588169" y="43392"/>
                    <a:pt x="551920" y="7144"/>
                    <a:pt x="507206" y="7144"/>
                  </a:cubicBezTo>
                  <a:cubicBezTo>
                    <a:pt x="462492" y="7144"/>
                    <a:pt x="426244" y="43392"/>
                    <a:pt x="426244" y="88106"/>
                  </a:cubicBezTo>
                  <a:lnTo>
                    <a:pt x="426244" y="111919"/>
                  </a:lnTo>
                  <a:lnTo>
                    <a:pt x="273844" y="111919"/>
                  </a:lnTo>
                  <a:lnTo>
                    <a:pt x="273844" y="88106"/>
                  </a:lnTo>
                  <a:cubicBezTo>
                    <a:pt x="273791" y="43414"/>
                    <a:pt x="237574" y="7196"/>
                    <a:pt x="192881" y="7144"/>
                  </a:cubicBezTo>
                  <a:close/>
                  <a:moveTo>
                    <a:pt x="169069" y="88106"/>
                  </a:moveTo>
                  <a:cubicBezTo>
                    <a:pt x="169069" y="74955"/>
                    <a:pt x="179730" y="64294"/>
                    <a:pt x="192881" y="64294"/>
                  </a:cubicBezTo>
                  <a:cubicBezTo>
                    <a:pt x="206032" y="64294"/>
                    <a:pt x="216694" y="74955"/>
                    <a:pt x="216694" y="88106"/>
                  </a:cubicBezTo>
                  <a:lnTo>
                    <a:pt x="216694" y="207169"/>
                  </a:lnTo>
                  <a:lnTo>
                    <a:pt x="169069" y="207169"/>
                  </a:lnTo>
                  <a:close/>
                  <a:moveTo>
                    <a:pt x="483394" y="88106"/>
                  </a:moveTo>
                  <a:cubicBezTo>
                    <a:pt x="483394" y="74955"/>
                    <a:pt x="494055" y="64294"/>
                    <a:pt x="507206" y="64294"/>
                  </a:cubicBezTo>
                  <a:cubicBezTo>
                    <a:pt x="520357" y="64294"/>
                    <a:pt x="531019" y="74955"/>
                    <a:pt x="531019" y="88106"/>
                  </a:cubicBezTo>
                  <a:lnTo>
                    <a:pt x="531019" y="207169"/>
                  </a:lnTo>
                  <a:lnTo>
                    <a:pt x="483394" y="207169"/>
                  </a:lnTo>
                  <a:close/>
                  <a:moveTo>
                    <a:pt x="296323" y="264319"/>
                  </a:moveTo>
                  <a:lnTo>
                    <a:pt x="635794" y="264319"/>
                  </a:lnTo>
                  <a:lnTo>
                    <a:pt x="635794" y="634365"/>
                  </a:lnTo>
                  <a:cubicBezTo>
                    <a:pt x="635741" y="661435"/>
                    <a:pt x="613810" y="683366"/>
                    <a:pt x="586740" y="683419"/>
                  </a:cubicBezTo>
                  <a:lnTo>
                    <a:pt x="113348" y="683419"/>
                  </a:lnTo>
                  <a:cubicBezTo>
                    <a:pt x="86277" y="683366"/>
                    <a:pt x="64346" y="661435"/>
                    <a:pt x="64294" y="634365"/>
                  </a:cubicBezTo>
                  <a:lnTo>
                    <a:pt x="64294" y="264319"/>
                  </a:lnTo>
                  <a:lnTo>
                    <a:pt x="296323" y="264319"/>
                  </a:ln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sp macro="" textlink="">
          <xdr:nvSpPr>
            <xdr:cNvPr id="6" name="Freeform: Shape 5">
              <a:extLst>
                <a:ext uri="{FF2B5EF4-FFF2-40B4-BE49-F238E27FC236}">
                  <a16:creationId xmlns:a16="http://schemas.microsoft.com/office/drawing/2014/main" id="{00000000-0008-0000-0900-000006000000}"/>
                </a:ext>
              </a:extLst>
            </xdr:cNvPr>
            <xdr:cNvSpPr/>
          </xdr:nvSpPr>
          <xdr:spPr>
            <a:xfrm>
              <a:off x="5918137" y="3388978"/>
              <a:ext cx="390525" cy="266700"/>
            </a:xfrm>
            <a:custGeom>
              <a:avLst/>
              <a:gdLst>
                <a:gd name="connsiteX0" fmla="*/ 15938 w 390525"/>
                <a:gd name="connsiteY0" fmla="*/ 105554 h 266700"/>
                <a:gd name="connsiteX1" fmla="*/ 15081 w 390525"/>
                <a:gd name="connsiteY1" fmla="*/ 145940 h 266700"/>
                <a:gd name="connsiteX2" fmla="*/ 115379 w 390525"/>
                <a:gd name="connsiteY2" fmla="*/ 250715 h 266700"/>
                <a:gd name="connsiteX3" fmla="*/ 149288 w 390525"/>
                <a:gd name="connsiteY3" fmla="*/ 265193 h 266700"/>
                <a:gd name="connsiteX4" fmla="*/ 149288 w 390525"/>
                <a:gd name="connsiteY4" fmla="*/ 265193 h 266700"/>
                <a:gd name="connsiteX5" fmla="*/ 183007 w 390525"/>
                <a:gd name="connsiteY5" fmla="*/ 251382 h 266700"/>
                <a:gd name="connsiteX6" fmla="*/ 381698 w 390525"/>
                <a:gd name="connsiteY6" fmla="*/ 56119 h 266700"/>
                <a:gd name="connsiteX7" fmla="*/ 382031 w 390525"/>
                <a:gd name="connsiteY7" fmla="*/ 15686 h 266700"/>
                <a:gd name="connsiteX8" fmla="*/ 341598 w 390525"/>
                <a:gd name="connsiteY8" fmla="*/ 15352 h 266700"/>
                <a:gd name="connsiteX9" fmla="*/ 149860 w 390525"/>
                <a:gd name="connsiteY9" fmla="*/ 204138 h 266700"/>
                <a:gd name="connsiteX10" fmla="*/ 56038 w 390525"/>
                <a:gd name="connsiteY10" fmla="*/ 106697 h 266700"/>
                <a:gd name="connsiteX11" fmla="*/ 15938 w 390525"/>
                <a:gd name="connsiteY11" fmla="*/ 105554 h 2667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390525" h="266700">
                  <a:moveTo>
                    <a:pt x="15938" y="105554"/>
                  </a:moveTo>
                  <a:cubicBezTo>
                    <a:pt x="4556" y="116473"/>
                    <a:pt x="4172" y="134548"/>
                    <a:pt x="15081" y="145940"/>
                  </a:cubicBezTo>
                  <a:lnTo>
                    <a:pt x="115379" y="250715"/>
                  </a:lnTo>
                  <a:cubicBezTo>
                    <a:pt x="124280" y="259898"/>
                    <a:pt x="136500" y="265116"/>
                    <a:pt x="149288" y="265193"/>
                  </a:cubicBezTo>
                  <a:lnTo>
                    <a:pt x="149288" y="265193"/>
                  </a:lnTo>
                  <a:cubicBezTo>
                    <a:pt x="161902" y="265179"/>
                    <a:pt x="174007" y="260221"/>
                    <a:pt x="183007" y="251382"/>
                  </a:cubicBezTo>
                  <a:lnTo>
                    <a:pt x="381698" y="56119"/>
                  </a:lnTo>
                  <a:cubicBezTo>
                    <a:pt x="392956" y="45046"/>
                    <a:pt x="393105" y="26943"/>
                    <a:pt x="382031" y="15686"/>
                  </a:cubicBezTo>
                  <a:cubicBezTo>
                    <a:pt x="370958" y="4428"/>
                    <a:pt x="352855" y="4279"/>
                    <a:pt x="341598" y="15352"/>
                  </a:cubicBezTo>
                  <a:lnTo>
                    <a:pt x="149860" y="204138"/>
                  </a:lnTo>
                  <a:lnTo>
                    <a:pt x="56038" y="106697"/>
                  </a:lnTo>
                  <a:cubicBezTo>
                    <a:pt x="45230" y="95420"/>
                    <a:pt x="27371" y="94911"/>
                    <a:pt x="15938" y="105554"/>
                  </a:cubicBez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grpSp>
    </xdr:grpSp>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7032</xdr:colOff>
      <xdr:row>1</xdr:row>
      <xdr:rowOff>283847</xdr:rowOff>
    </xdr:from>
    <xdr:to>
      <xdr:col>12</xdr:col>
      <xdr:colOff>228600</xdr:colOff>
      <xdr:row>3</xdr:row>
      <xdr:rowOff>1263060</xdr:rowOff>
    </xdr:to>
    <xdr:grpSp>
      <xdr:nvGrpSpPr>
        <xdr:cNvPr id="2" name="Group 1" descr="instruction button">
          <a:hlinkClick xmlns:r="http://schemas.openxmlformats.org/officeDocument/2006/relationships" r:id="rId1"/>
          <a:extLst>
            <a:ext uri="{FF2B5EF4-FFF2-40B4-BE49-F238E27FC236}">
              <a16:creationId xmlns:a16="http://schemas.microsoft.com/office/drawing/2014/main" id="{00000000-0008-0000-0A00-000002000000}"/>
            </a:ext>
          </a:extLst>
        </xdr:cNvPr>
        <xdr:cNvGrpSpPr/>
      </xdr:nvGrpSpPr>
      <xdr:grpSpPr>
        <a:xfrm>
          <a:off x="11229214" y="1239811"/>
          <a:ext cx="1440768" cy="1436413"/>
          <a:chOff x="10998882" y="1245872"/>
          <a:chExt cx="1440768" cy="1445938"/>
        </a:xfrm>
      </xdr:grpSpPr>
      <xdr:sp macro="" textlink="">
        <xdr:nvSpPr>
          <xdr:cNvPr id="3" name="Oval 2">
            <a:hlinkClick xmlns:r="http://schemas.openxmlformats.org/officeDocument/2006/relationships" r:id="rId2"/>
            <a:extLst>
              <a:ext uri="{FF2B5EF4-FFF2-40B4-BE49-F238E27FC236}">
                <a16:creationId xmlns:a16="http://schemas.microsoft.com/office/drawing/2014/main" id="{00000000-0008-0000-0A00-000003000000}"/>
              </a:ext>
            </a:extLst>
          </xdr:cNvPr>
          <xdr:cNvSpPr/>
        </xdr:nvSpPr>
        <xdr:spPr>
          <a:xfrm>
            <a:off x="10998882" y="1245872"/>
            <a:ext cx="1440768" cy="1445938"/>
          </a:xfrm>
          <a:prstGeom prst="ellipse">
            <a:avLst/>
          </a:prstGeom>
          <a:solidFill>
            <a:schemeClr val="accent4">
              <a:lumMod val="50000"/>
            </a:schemeClr>
          </a:solidFill>
          <a:ln>
            <a:noFill/>
          </a:ln>
          <a:effectLst/>
        </xdr:spPr>
        <xdr:style>
          <a:lnRef idx="1">
            <a:schemeClr val="accent1"/>
          </a:lnRef>
          <a:fillRef idx="3">
            <a:schemeClr val="accent1"/>
          </a:fillRef>
          <a:effectRef idx="2">
            <a:schemeClr val="accent1"/>
          </a:effectRef>
          <a:fontRef idx="minor">
            <a:schemeClr val="lt1"/>
          </a:fontRef>
        </xdr:style>
        <xdr:txBody>
          <a:bodyPr wrap="square" lIns="0" tIns="0" rIns="0" rtlCol="0" anchor="b"/>
          <a:lstStyle/>
          <a:p>
            <a:pPr algn="ctr"/>
            <a:r>
              <a:rPr lang="en-US" sz="1400"/>
              <a:t>Mes Affaires</a:t>
            </a:r>
          </a:p>
        </xdr:txBody>
      </xdr:sp>
      <xdr:grpSp>
        <xdr:nvGrpSpPr>
          <xdr:cNvPr id="4" name="Group 3">
            <a:extLst>
              <a:ext uri="{FF2B5EF4-FFF2-40B4-BE49-F238E27FC236}">
                <a16:creationId xmlns:a16="http://schemas.microsoft.com/office/drawing/2014/main" id="{00000000-0008-0000-0A00-000004000000}"/>
              </a:ext>
            </a:extLst>
          </xdr:cNvPr>
          <xdr:cNvGrpSpPr/>
        </xdr:nvGrpSpPr>
        <xdr:grpSpPr>
          <a:xfrm>
            <a:off x="11547911" y="1518865"/>
            <a:ext cx="351238" cy="377023"/>
            <a:chOff x="5745956" y="3055144"/>
            <a:chExt cx="695325" cy="742950"/>
          </a:xfrm>
          <a:solidFill>
            <a:schemeClr val="bg1"/>
          </a:solidFill>
        </xdr:grpSpPr>
        <xdr:sp macro="" textlink="">
          <xdr:nvSpPr>
            <xdr:cNvPr id="5" name="Freeform: Shape 4">
              <a:extLst>
                <a:ext uri="{FF2B5EF4-FFF2-40B4-BE49-F238E27FC236}">
                  <a16:creationId xmlns:a16="http://schemas.microsoft.com/office/drawing/2014/main" id="{00000000-0008-0000-0A00-000005000000}"/>
                </a:ext>
              </a:extLst>
            </xdr:cNvPr>
            <xdr:cNvSpPr/>
          </xdr:nvSpPr>
          <xdr:spPr>
            <a:xfrm>
              <a:off x="5745956" y="3055144"/>
              <a:ext cx="695325" cy="742950"/>
            </a:xfrm>
            <a:custGeom>
              <a:avLst/>
              <a:gdLst>
                <a:gd name="connsiteX0" fmla="*/ 192881 w 695325"/>
                <a:gd name="connsiteY0" fmla="*/ 7144 h 742950"/>
                <a:gd name="connsiteX1" fmla="*/ 111919 w 695325"/>
                <a:gd name="connsiteY1" fmla="*/ 88106 h 742950"/>
                <a:gd name="connsiteX2" fmla="*/ 111919 w 695325"/>
                <a:gd name="connsiteY2" fmla="*/ 112014 h 742950"/>
                <a:gd name="connsiteX3" fmla="*/ 7144 w 695325"/>
                <a:gd name="connsiteY3" fmla="*/ 218123 h 742950"/>
                <a:gd name="connsiteX4" fmla="*/ 7144 w 695325"/>
                <a:gd name="connsiteY4" fmla="*/ 634365 h 742950"/>
                <a:gd name="connsiteX5" fmla="*/ 113348 w 695325"/>
                <a:gd name="connsiteY5" fmla="*/ 740569 h 742950"/>
                <a:gd name="connsiteX6" fmla="*/ 586740 w 695325"/>
                <a:gd name="connsiteY6" fmla="*/ 740569 h 742950"/>
                <a:gd name="connsiteX7" fmla="*/ 692944 w 695325"/>
                <a:gd name="connsiteY7" fmla="*/ 634365 h 742950"/>
                <a:gd name="connsiteX8" fmla="*/ 692944 w 695325"/>
                <a:gd name="connsiteY8" fmla="*/ 217075 h 742950"/>
                <a:gd name="connsiteX9" fmla="*/ 588169 w 695325"/>
                <a:gd name="connsiteY9" fmla="*/ 112300 h 742950"/>
                <a:gd name="connsiteX10" fmla="*/ 588169 w 695325"/>
                <a:gd name="connsiteY10" fmla="*/ 88106 h 742950"/>
                <a:gd name="connsiteX11" fmla="*/ 507206 w 695325"/>
                <a:gd name="connsiteY11" fmla="*/ 7144 h 742950"/>
                <a:gd name="connsiteX12" fmla="*/ 426244 w 695325"/>
                <a:gd name="connsiteY12" fmla="*/ 88106 h 742950"/>
                <a:gd name="connsiteX13" fmla="*/ 426244 w 695325"/>
                <a:gd name="connsiteY13" fmla="*/ 111919 h 742950"/>
                <a:gd name="connsiteX14" fmla="*/ 273844 w 695325"/>
                <a:gd name="connsiteY14" fmla="*/ 111919 h 742950"/>
                <a:gd name="connsiteX15" fmla="*/ 273844 w 695325"/>
                <a:gd name="connsiteY15" fmla="*/ 88106 h 742950"/>
                <a:gd name="connsiteX16" fmla="*/ 192881 w 695325"/>
                <a:gd name="connsiteY16" fmla="*/ 7144 h 742950"/>
                <a:gd name="connsiteX17" fmla="*/ 169069 w 695325"/>
                <a:gd name="connsiteY17" fmla="*/ 88106 h 742950"/>
                <a:gd name="connsiteX18" fmla="*/ 192881 w 695325"/>
                <a:gd name="connsiteY18" fmla="*/ 64294 h 742950"/>
                <a:gd name="connsiteX19" fmla="*/ 216694 w 695325"/>
                <a:gd name="connsiteY19" fmla="*/ 88106 h 742950"/>
                <a:gd name="connsiteX20" fmla="*/ 216694 w 695325"/>
                <a:gd name="connsiteY20" fmla="*/ 207169 h 742950"/>
                <a:gd name="connsiteX21" fmla="*/ 169069 w 695325"/>
                <a:gd name="connsiteY21" fmla="*/ 207169 h 742950"/>
                <a:gd name="connsiteX22" fmla="*/ 483394 w 695325"/>
                <a:gd name="connsiteY22" fmla="*/ 88106 h 742950"/>
                <a:gd name="connsiteX23" fmla="*/ 507206 w 695325"/>
                <a:gd name="connsiteY23" fmla="*/ 64294 h 742950"/>
                <a:gd name="connsiteX24" fmla="*/ 531019 w 695325"/>
                <a:gd name="connsiteY24" fmla="*/ 88106 h 742950"/>
                <a:gd name="connsiteX25" fmla="*/ 531019 w 695325"/>
                <a:gd name="connsiteY25" fmla="*/ 207169 h 742950"/>
                <a:gd name="connsiteX26" fmla="*/ 483394 w 695325"/>
                <a:gd name="connsiteY26" fmla="*/ 207169 h 742950"/>
                <a:gd name="connsiteX27" fmla="*/ 296323 w 695325"/>
                <a:gd name="connsiteY27" fmla="*/ 264319 h 742950"/>
                <a:gd name="connsiteX28" fmla="*/ 635794 w 695325"/>
                <a:gd name="connsiteY28" fmla="*/ 264319 h 742950"/>
                <a:gd name="connsiteX29" fmla="*/ 635794 w 695325"/>
                <a:gd name="connsiteY29" fmla="*/ 634365 h 742950"/>
                <a:gd name="connsiteX30" fmla="*/ 586740 w 695325"/>
                <a:gd name="connsiteY30" fmla="*/ 683419 h 742950"/>
                <a:gd name="connsiteX31" fmla="*/ 113348 w 695325"/>
                <a:gd name="connsiteY31" fmla="*/ 683419 h 742950"/>
                <a:gd name="connsiteX32" fmla="*/ 64294 w 695325"/>
                <a:gd name="connsiteY32" fmla="*/ 634365 h 742950"/>
                <a:gd name="connsiteX33" fmla="*/ 64294 w 695325"/>
                <a:gd name="connsiteY33" fmla="*/ 264319 h 742950"/>
                <a:gd name="connsiteX34" fmla="*/ 296323 w 695325"/>
                <a:gd name="connsiteY34" fmla="*/ 264319 h 7429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Lst>
              <a:rect l="l" t="t" r="r" b="b"/>
              <a:pathLst>
                <a:path w="695325" h="742950">
                  <a:moveTo>
                    <a:pt x="192881" y="7144"/>
                  </a:moveTo>
                  <a:cubicBezTo>
                    <a:pt x="148189" y="7196"/>
                    <a:pt x="111971" y="43414"/>
                    <a:pt x="111919" y="88106"/>
                  </a:cubicBezTo>
                  <a:lnTo>
                    <a:pt x="111919" y="112014"/>
                  </a:lnTo>
                  <a:cubicBezTo>
                    <a:pt x="53838" y="112744"/>
                    <a:pt x="7139" y="160037"/>
                    <a:pt x="7144" y="218123"/>
                  </a:cubicBezTo>
                  <a:lnTo>
                    <a:pt x="7144" y="634365"/>
                  </a:lnTo>
                  <a:cubicBezTo>
                    <a:pt x="7144" y="693020"/>
                    <a:pt x="54693" y="740569"/>
                    <a:pt x="113348" y="740569"/>
                  </a:cubicBezTo>
                  <a:lnTo>
                    <a:pt x="586740" y="740569"/>
                  </a:lnTo>
                  <a:cubicBezTo>
                    <a:pt x="645395" y="740569"/>
                    <a:pt x="692944" y="693020"/>
                    <a:pt x="692944" y="634365"/>
                  </a:cubicBezTo>
                  <a:lnTo>
                    <a:pt x="692944" y="217075"/>
                  </a:lnTo>
                  <a:cubicBezTo>
                    <a:pt x="692944" y="159209"/>
                    <a:pt x="646034" y="112300"/>
                    <a:pt x="588169" y="112300"/>
                  </a:cubicBezTo>
                  <a:lnTo>
                    <a:pt x="588169" y="88106"/>
                  </a:lnTo>
                  <a:cubicBezTo>
                    <a:pt x="588169" y="43392"/>
                    <a:pt x="551920" y="7144"/>
                    <a:pt x="507206" y="7144"/>
                  </a:cubicBezTo>
                  <a:cubicBezTo>
                    <a:pt x="462492" y="7144"/>
                    <a:pt x="426244" y="43392"/>
                    <a:pt x="426244" y="88106"/>
                  </a:cubicBezTo>
                  <a:lnTo>
                    <a:pt x="426244" y="111919"/>
                  </a:lnTo>
                  <a:lnTo>
                    <a:pt x="273844" y="111919"/>
                  </a:lnTo>
                  <a:lnTo>
                    <a:pt x="273844" y="88106"/>
                  </a:lnTo>
                  <a:cubicBezTo>
                    <a:pt x="273791" y="43414"/>
                    <a:pt x="237574" y="7196"/>
                    <a:pt x="192881" y="7144"/>
                  </a:cubicBezTo>
                  <a:close/>
                  <a:moveTo>
                    <a:pt x="169069" y="88106"/>
                  </a:moveTo>
                  <a:cubicBezTo>
                    <a:pt x="169069" y="74955"/>
                    <a:pt x="179730" y="64294"/>
                    <a:pt x="192881" y="64294"/>
                  </a:cubicBezTo>
                  <a:cubicBezTo>
                    <a:pt x="206032" y="64294"/>
                    <a:pt x="216694" y="74955"/>
                    <a:pt x="216694" y="88106"/>
                  </a:cubicBezTo>
                  <a:lnTo>
                    <a:pt x="216694" y="207169"/>
                  </a:lnTo>
                  <a:lnTo>
                    <a:pt x="169069" y="207169"/>
                  </a:lnTo>
                  <a:close/>
                  <a:moveTo>
                    <a:pt x="483394" y="88106"/>
                  </a:moveTo>
                  <a:cubicBezTo>
                    <a:pt x="483394" y="74955"/>
                    <a:pt x="494055" y="64294"/>
                    <a:pt x="507206" y="64294"/>
                  </a:cubicBezTo>
                  <a:cubicBezTo>
                    <a:pt x="520357" y="64294"/>
                    <a:pt x="531019" y="74955"/>
                    <a:pt x="531019" y="88106"/>
                  </a:cubicBezTo>
                  <a:lnTo>
                    <a:pt x="531019" y="207169"/>
                  </a:lnTo>
                  <a:lnTo>
                    <a:pt x="483394" y="207169"/>
                  </a:lnTo>
                  <a:close/>
                  <a:moveTo>
                    <a:pt x="296323" y="264319"/>
                  </a:moveTo>
                  <a:lnTo>
                    <a:pt x="635794" y="264319"/>
                  </a:lnTo>
                  <a:lnTo>
                    <a:pt x="635794" y="634365"/>
                  </a:lnTo>
                  <a:cubicBezTo>
                    <a:pt x="635741" y="661435"/>
                    <a:pt x="613810" y="683366"/>
                    <a:pt x="586740" y="683419"/>
                  </a:cubicBezTo>
                  <a:lnTo>
                    <a:pt x="113348" y="683419"/>
                  </a:lnTo>
                  <a:cubicBezTo>
                    <a:pt x="86277" y="683366"/>
                    <a:pt x="64346" y="661435"/>
                    <a:pt x="64294" y="634365"/>
                  </a:cubicBezTo>
                  <a:lnTo>
                    <a:pt x="64294" y="264319"/>
                  </a:lnTo>
                  <a:lnTo>
                    <a:pt x="296323" y="264319"/>
                  </a:ln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sp macro="" textlink="">
          <xdr:nvSpPr>
            <xdr:cNvPr id="6" name="Freeform: Shape 5">
              <a:extLst>
                <a:ext uri="{FF2B5EF4-FFF2-40B4-BE49-F238E27FC236}">
                  <a16:creationId xmlns:a16="http://schemas.microsoft.com/office/drawing/2014/main" id="{00000000-0008-0000-0A00-000006000000}"/>
                </a:ext>
              </a:extLst>
            </xdr:cNvPr>
            <xdr:cNvSpPr/>
          </xdr:nvSpPr>
          <xdr:spPr>
            <a:xfrm>
              <a:off x="5918137" y="3388978"/>
              <a:ext cx="390525" cy="266700"/>
            </a:xfrm>
            <a:custGeom>
              <a:avLst/>
              <a:gdLst>
                <a:gd name="connsiteX0" fmla="*/ 15938 w 390525"/>
                <a:gd name="connsiteY0" fmla="*/ 105554 h 266700"/>
                <a:gd name="connsiteX1" fmla="*/ 15081 w 390525"/>
                <a:gd name="connsiteY1" fmla="*/ 145940 h 266700"/>
                <a:gd name="connsiteX2" fmla="*/ 115379 w 390525"/>
                <a:gd name="connsiteY2" fmla="*/ 250715 h 266700"/>
                <a:gd name="connsiteX3" fmla="*/ 149288 w 390525"/>
                <a:gd name="connsiteY3" fmla="*/ 265193 h 266700"/>
                <a:gd name="connsiteX4" fmla="*/ 149288 w 390525"/>
                <a:gd name="connsiteY4" fmla="*/ 265193 h 266700"/>
                <a:gd name="connsiteX5" fmla="*/ 183007 w 390525"/>
                <a:gd name="connsiteY5" fmla="*/ 251382 h 266700"/>
                <a:gd name="connsiteX6" fmla="*/ 381698 w 390525"/>
                <a:gd name="connsiteY6" fmla="*/ 56119 h 266700"/>
                <a:gd name="connsiteX7" fmla="*/ 382031 w 390525"/>
                <a:gd name="connsiteY7" fmla="*/ 15686 h 266700"/>
                <a:gd name="connsiteX8" fmla="*/ 341598 w 390525"/>
                <a:gd name="connsiteY8" fmla="*/ 15352 h 266700"/>
                <a:gd name="connsiteX9" fmla="*/ 149860 w 390525"/>
                <a:gd name="connsiteY9" fmla="*/ 204138 h 266700"/>
                <a:gd name="connsiteX10" fmla="*/ 56038 w 390525"/>
                <a:gd name="connsiteY10" fmla="*/ 106697 h 266700"/>
                <a:gd name="connsiteX11" fmla="*/ 15938 w 390525"/>
                <a:gd name="connsiteY11" fmla="*/ 105554 h 2667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390525" h="266700">
                  <a:moveTo>
                    <a:pt x="15938" y="105554"/>
                  </a:moveTo>
                  <a:cubicBezTo>
                    <a:pt x="4556" y="116473"/>
                    <a:pt x="4172" y="134548"/>
                    <a:pt x="15081" y="145940"/>
                  </a:cubicBezTo>
                  <a:lnTo>
                    <a:pt x="115379" y="250715"/>
                  </a:lnTo>
                  <a:cubicBezTo>
                    <a:pt x="124280" y="259898"/>
                    <a:pt x="136500" y="265116"/>
                    <a:pt x="149288" y="265193"/>
                  </a:cubicBezTo>
                  <a:lnTo>
                    <a:pt x="149288" y="265193"/>
                  </a:lnTo>
                  <a:cubicBezTo>
                    <a:pt x="161902" y="265179"/>
                    <a:pt x="174007" y="260221"/>
                    <a:pt x="183007" y="251382"/>
                  </a:cubicBezTo>
                  <a:lnTo>
                    <a:pt x="381698" y="56119"/>
                  </a:lnTo>
                  <a:cubicBezTo>
                    <a:pt x="392956" y="45046"/>
                    <a:pt x="393105" y="26943"/>
                    <a:pt x="382031" y="15686"/>
                  </a:cubicBezTo>
                  <a:cubicBezTo>
                    <a:pt x="370958" y="4428"/>
                    <a:pt x="352855" y="4279"/>
                    <a:pt x="341598" y="15352"/>
                  </a:cubicBezTo>
                  <a:lnTo>
                    <a:pt x="149860" y="204138"/>
                  </a:lnTo>
                  <a:lnTo>
                    <a:pt x="56038" y="106697"/>
                  </a:lnTo>
                  <a:cubicBezTo>
                    <a:pt x="45230" y="95420"/>
                    <a:pt x="27371" y="94911"/>
                    <a:pt x="15938" y="105554"/>
                  </a:cubicBez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grpSp>
    </xdr:grpSp>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7032</xdr:colOff>
      <xdr:row>1</xdr:row>
      <xdr:rowOff>283847</xdr:rowOff>
    </xdr:from>
    <xdr:to>
      <xdr:col>12</xdr:col>
      <xdr:colOff>228600</xdr:colOff>
      <xdr:row>3</xdr:row>
      <xdr:rowOff>1263060</xdr:rowOff>
    </xdr:to>
    <xdr:grpSp>
      <xdr:nvGrpSpPr>
        <xdr:cNvPr id="2" name="Group 1" descr="instruction button">
          <a:hlinkClick xmlns:r="http://schemas.openxmlformats.org/officeDocument/2006/relationships" r:id="rId1"/>
          <a:extLst>
            <a:ext uri="{FF2B5EF4-FFF2-40B4-BE49-F238E27FC236}">
              <a16:creationId xmlns:a16="http://schemas.microsoft.com/office/drawing/2014/main" id="{00000000-0008-0000-0B00-000002000000}"/>
            </a:ext>
          </a:extLst>
        </xdr:cNvPr>
        <xdr:cNvGrpSpPr/>
      </xdr:nvGrpSpPr>
      <xdr:grpSpPr>
        <a:xfrm>
          <a:off x="11229214" y="1239811"/>
          <a:ext cx="1440768" cy="1436413"/>
          <a:chOff x="10998882" y="1245872"/>
          <a:chExt cx="1440768" cy="1445938"/>
        </a:xfrm>
      </xdr:grpSpPr>
      <xdr:sp macro="" textlink="">
        <xdr:nvSpPr>
          <xdr:cNvPr id="3" name="Oval 2">
            <a:extLst>
              <a:ext uri="{FF2B5EF4-FFF2-40B4-BE49-F238E27FC236}">
                <a16:creationId xmlns:a16="http://schemas.microsoft.com/office/drawing/2014/main" id="{00000000-0008-0000-0B00-000003000000}"/>
              </a:ext>
            </a:extLst>
          </xdr:cNvPr>
          <xdr:cNvSpPr/>
        </xdr:nvSpPr>
        <xdr:spPr>
          <a:xfrm>
            <a:off x="10998882" y="1245872"/>
            <a:ext cx="1440768" cy="1445938"/>
          </a:xfrm>
          <a:prstGeom prst="ellipse">
            <a:avLst/>
          </a:prstGeom>
          <a:solidFill>
            <a:schemeClr val="accent4">
              <a:lumMod val="50000"/>
            </a:schemeClr>
          </a:solidFill>
          <a:ln>
            <a:noFill/>
          </a:ln>
          <a:effectLst/>
        </xdr:spPr>
        <xdr:style>
          <a:lnRef idx="1">
            <a:schemeClr val="accent1"/>
          </a:lnRef>
          <a:fillRef idx="3">
            <a:schemeClr val="accent1"/>
          </a:fillRef>
          <a:effectRef idx="2">
            <a:schemeClr val="accent1"/>
          </a:effectRef>
          <a:fontRef idx="minor">
            <a:schemeClr val="lt1"/>
          </a:fontRef>
        </xdr:style>
        <xdr:txBody>
          <a:bodyPr wrap="square" lIns="0" tIns="0" rIns="0" rtlCol="0" anchor="b"/>
          <a:lstStyle/>
          <a:p>
            <a:pPr algn="ctr"/>
            <a:r>
              <a:rPr lang="en-US" sz="1400"/>
              <a:t>Mes Affaires</a:t>
            </a:r>
          </a:p>
        </xdr:txBody>
      </xdr:sp>
      <xdr:grpSp>
        <xdr:nvGrpSpPr>
          <xdr:cNvPr id="4" name="Group 3">
            <a:extLst>
              <a:ext uri="{FF2B5EF4-FFF2-40B4-BE49-F238E27FC236}">
                <a16:creationId xmlns:a16="http://schemas.microsoft.com/office/drawing/2014/main" id="{00000000-0008-0000-0B00-000004000000}"/>
              </a:ext>
            </a:extLst>
          </xdr:cNvPr>
          <xdr:cNvGrpSpPr/>
        </xdr:nvGrpSpPr>
        <xdr:grpSpPr>
          <a:xfrm>
            <a:off x="11547911" y="1518865"/>
            <a:ext cx="351238" cy="377023"/>
            <a:chOff x="5745956" y="3055144"/>
            <a:chExt cx="695325" cy="742950"/>
          </a:xfrm>
          <a:solidFill>
            <a:schemeClr val="bg1"/>
          </a:solidFill>
        </xdr:grpSpPr>
        <xdr:sp macro="" textlink="">
          <xdr:nvSpPr>
            <xdr:cNvPr id="5" name="Freeform: Shape 4">
              <a:extLst>
                <a:ext uri="{FF2B5EF4-FFF2-40B4-BE49-F238E27FC236}">
                  <a16:creationId xmlns:a16="http://schemas.microsoft.com/office/drawing/2014/main" id="{00000000-0008-0000-0B00-000005000000}"/>
                </a:ext>
              </a:extLst>
            </xdr:cNvPr>
            <xdr:cNvSpPr/>
          </xdr:nvSpPr>
          <xdr:spPr>
            <a:xfrm>
              <a:off x="5745956" y="3055144"/>
              <a:ext cx="695325" cy="742950"/>
            </a:xfrm>
            <a:custGeom>
              <a:avLst/>
              <a:gdLst>
                <a:gd name="connsiteX0" fmla="*/ 192881 w 695325"/>
                <a:gd name="connsiteY0" fmla="*/ 7144 h 742950"/>
                <a:gd name="connsiteX1" fmla="*/ 111919 w 695325"/>
                <a:gd name="connsiteY1" fmla="*/ 88106 h 742950"/>
                <a:gd name="connsiteX2" fmla="*/ 111919 w 695325"/>
                <a:gd name="connsiteY2" fmla="*/ 112014 h 742950"/>
                <a:gd name="connsiteX3" fmla="*/ 7144 w 695325"/>
                <a:gd name="connsiteY3" fmla="*/ 218123 h 742950"/>
                <a:gd name="connsiteX4" fmla="*/ 7144 w 695325"/>
                <a:gd name="connsiteY4" fmla="*/ 634365 h 742950"/>
                <a:gd name="connsiteX5" fmla="*/ 113348 w 695325"/>
                <a:gd name="connsiteY5" fmla="*/ 740569 h 742950"/>
                <a:gd name="connsiteX6" fmla="*/ 586740 w 695325"/>
                <a:gd name="connsiteY6" fmla="*/ 740569 h 742950"/>
                <a:gd name="connsiteX7" fmla="*/ 692944 w 695325"/>
                <a:gd name="connsiteY7" fmla="*/ 634365 h 742950"/>
                <a:gd name="connsiteX8" fmla="*/ 692944 w 695325"/>
                <a:gd name="connsiteY8" fmla="*/ 217075 h 742950"/>
                <a:gd name="connsiteX9" fmla="*/ 588169 w 695325"/>
                <a:gd name="connsiteY9" fmla="*/ 112300 h 742950"/>
                <a:gd name="connsiteX10" fmla="*/ 588169 w 695325"/>
                <a:gd name="connsiteY10" fmla="*/ 88106 h 742950"/>
                <a:gd name="connsiteX11" fmla="*/ 507206 w 695325"/>
                <a:gd name="connsiteY11" fmla="*/ 7144 h 742950"/>
                <a:gd name="connsiteX12" fmla="*/ 426244 w 695325"/>
                <a:gd name="connsiteY12" fmla="*/ 88106 h 742950"/>
                <a:gd name="connsiteX13" fmla="*/ 426244 w 695325"/>
                <a:gd name="connsiteY13" fmla="*/ 111919 h 742950"/>
                <a:gd name="connsiteX14" fmla="*/ 273844 w 695325"/>
                <a:gd name="connsiteY14" fmla="*/ 111919 h 742950"/>
                <a:gd name="connsiteX15" fmla="*/ 273844 w 695325"/>
                <a:gd name="connsiteY15" fmla="*/ 88106 h 742950"/>
                <a:gd name="connsiteX16" fmla="*/ 192881 w 695325"/>
                <a:gd name="connsiteY16" fmla="*/ 7144 h 742950"/>
                <a:gd name="connsiteX17" fmla="*/ 169069 w 695325"/>
                <a:gd name="connsiteY17" fmla="*/ 88106 h 742950"/>
                <a:gd name="connsiteX18" fmla="*/ 192881 w 695325"/>
                <a:gd name="connsiteY18" fmla="*/ 64294 h 742950"/>
                <a:gd name="connsiteX19" fmla="*/ 216694 w 695325"/>
                <a:gd name="connsiteY19" fmla="*/ 88106 h 742950"/>
                <a:gd name="connsiteX20" fmla="*/ 216694 w 695325"/>
                <a:gd name="connsiteY20" fmla="*/ 207169 h 742950"/>
                <a:gd name="connsiteX21" fmla="*/ 169069 w 695325"/>
                <a:gd name="connsiteY21" fmla="*/ 207169 h 742950"/>
                <a:gd name="connsiteX22" fmla="*/ 483394 w 695325"/>
                <a:gd name="connsiteY22" fmla="*/ 88106 h 742950"/>
                <a:gd name="connsiteX23" fmla="*/ 507206 w 695325"/>
                <a:gd name="connsiteY23" fmla="*/ 64294 h 742950"/>
                <a:gd name="connsiteX24" fmla="*/ 531019 w 695325"/>
                <a:gd name="connsiteY24" fmla="*/ 88106 h 742950"/>
                <a:gd name="connsiteX25" fmla="*/ 531019 w 695325"/>
                <a:gd name="connsiteY25" fmla="*/ 207169 h 742950"/>
                <a:gd name="connsiteX26" fmla="*/ 483394 w 695325"/>
                <a:gd name="connsiteY26" fmla="*/ 207169 h 742950"/>
                <a:gd name="connsiteX27" fmla="*/ 296323 w 695325"/>
                <a:gd name="connsiteY27" fmla="*/ 264319 h 742950"/>
                <a:gd name="connsiteX28" fmla="*/ 635794 w 695325"/>
                <a:gd name="connsiteY28" fmla="*/ 264319 h 742950"/>
                <a:gd name="connsiteX29" fmla="*/ 635794 w 695325"/>
                <a:gd name="connsiteY29" fmla="*/ 634365 h 742950"/>
                <a:gd name="connsiteX30" fmla="*/ 586740 w 695325"/>
                <a:gd name="connsiteY30" fmla="*/ 683419 h 742950"/>
                <a:gd name="connsiteX31" fmla="*/ 113348 w 695325"/>
                <a:gd name="connsiteY31" fmla="*/ 683419 h 742950"/>
                <a:gd name="connsiteX32" fmla="*/ 64294 w 695325"/>
                <a:gd name="connsiteY32" fmla="*/ 634365 h 742950"/>
                <a:gd name="connsiteX33" fmla="*/ 64294 w 695325"/>
                <a:gd name="connsiteY33" fmla="*/ 264319 h 742950"/>
                <a:gd name="connsiteX34" fmla="*/ 296323 w 695325"/>
                <a:gd name="connsiteY34" fmla="*/ 264319 h 7429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Lst>
              <a:rect l="l" t="t" r="r" b="b"/>
              <a:pathLst>
                <a:path w="695325" h="742950">
                  <a:moveTo>
                    <a:pt x="192881" y="7144"/>
                  </a:moveTo>
                  <a:cubicBezTo>
                    <a:pt x="148189" y="7196"/>
                    <a:pt x="111971" y="43414"/>
                    <a:pt x="111919" y="88106"/>
                  </a:cubicBezTo>
                  <a:lnTo>
                    <a:pt x="111919" y="112014"/>
                  </a:lnTo>
                  <a:cubicBezTo>
                    <a:pt x="53838" y="112744"/>
                    <a:pt x="7139" y="160037"/>
                    <a:pt x="7144" y="218123"/>
                  </a:cubicBezTo>
                  <a:lnTo>
                    <a:pt x="7144" y="634365"/>
                  </a:lnTo>
                  <a:cubicBezTo>
                    <a:pt x="7144" y="693020"/>
                    <a:pt x="54693" y="740569"/>
                    <a:pt x="113348" y="740569"/>
                  </a:cubicBezTo>
                  <a:lnTo>
                    <a:pt x="586740" y="740569"/>
                  </a:lnTo>
                  <a:cubicBezTo>
                    <a:pt x="645395" y="740569"/>
                    <a:pt x="692944" y="693020"/>
                    <a:pt x="692944" y="634365"/>
                  </a:cubicBezTo>
                  <a:lnTo>
                    <a:pt x="692944" y="217075"/>
                  </a:lnTo>
                  <a:cubicBezTo>
                    <a:pt x="692944" y="159209"/>
                    <a:pt x="646034" y="112300"/>
                    <a:pt x="588169" y="112300"/>
                  </a:cubicBezTo>
                  <a:lnTo>
                    <a:pt x="588169" y="88106"/>
                  </a:lnTo>
                  <a:cubicBezTo>
                    <a:pt x="588169" y="43392"/>
                    <a:pt x="551920" y="7144"/>
                    <a:pt x="507206" y="7144"/>
                  </a:cubicBezTo>
                  <a:cubicBezTo>
                    <a:pt x="462492" y="7144"/>
                    <a:pt x="426244" y="43392"/>
                    <a:pt x="426244" y="88106"/>
                  </a:cubicBezTo>
                  <a:lnTo>
                    <a:pt x="426244" y="111919"/>
                  </a:lnTo>
                  <a:lnTo>
                    <a:pt x="273844" y="111919"/>
                  </a:lnTo>
                  <a:lnTo>
                    <a:pt x="273844" y="88106"/>
                  </a:lnTo>
                  <a:cubicBezTo>
                    <a:pt x="273791" y="43414"/>
                    <a:pt x="237574" y="7196"/>
                    <a:pt x="192881" y="7144"/>
                  </a:cubicBezTo>
                  <a:close/>
                  <a:moveTo>
                    <a:pt x="169069" y="88106"/>
                  </a:moveTo>
                  <a:cubicBezTo>
                    <a:pt x="169069" y="74955"/>
                    <a:pt x="179730" y="64294"/>
                    <a:pt x="192881" y="64294"/>
                  </a:cubicBezTo>
                  <a:cubicBezTo>
                    <a:pt x="206032" y="64294"/>
                    <a:pt x="216694" y="74955"/>
                    <a:pt x="216694" y="88106"/>
                  </a:cubicBezTo>
                  <a:lnTo>
                    <a:pt x="216694" y="207169"/>
                  </a:lnTo>
                  <a:lnTo>
                    <a:pt x="169069" y="207169"/>
                  </a:lnTo>
                  <a:close/>
                  <a:moveTo>
                    <a:pt x="483394" y="88106"/>
                  </a:moveTo>
                  <a:cubicBezTo>
                    <a:pt x="483394" y="74955"/>
                    <a:pt x="494055" y="64294"/>
                    <a:pt x="507206" y="64294"/>
                  </a:cubicBezTo>
                  <a:cubicBezTo>
                    <a:pt x="520357" y="64294"/>
                    <a:pt x="531019" y="74955"/>
                    <a:pt x="531019" y="88106"/>
                  </a:cubicBezTo>
                  <a:lnTo>
                    <a:pt x="531019" y="207169"/>
                  </a:lnTo>
                  <a:lnTo>
                    <a:pt x="483394" y="207169"/>
                  </a:lnTo>
                  <a:close/>
                  <a:moveTo>
                    <a:pt x="296323" y="264319"/>
                  </a:moveTo>
                  <a:lnTo>
                    <a:pt x="635794" y="264319"/>
                  </a:lnTo>
                  <a:lnTo>
                    <a:pt x="635794" y="634365"/>
                  </a:lnTo>
                  <a:cubicBezTo>
                    <a:pt x="635741" y="661435"/>
                    <a:pt x="613810" y="683366"/>
                    <a:pt x="586740" y="683419"/>
                  </a:cubicBezTo>
                  <a:lnTo>
                    <a:pt x="113348" y="683419"/>
                  </a:lnTo>
                  <a:cubicBezTo>
                    <a:pt x="86277" y="683366"/>
                    <a:pt x="64346" y="661435"/>
                    <a:pt x="64294" y="634365"/>
                  </a:cubicBezTo>
                  <a:lnTo>
                    <a:pt x="64294" y="264319"/>
                  </a:lnTo>
                  <a:lnTo>
                    <a:pt x="296323" y="264319"/>
                  </a:ln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sp macro="" textlink="">
          <xdr:nvSpPr>
            <xdr:cNvPr id="6" name="Freeform: Shape 5">
              <a:extLst>
                <a:ext uri="{FF2B5EF4-FFF2-40B4-BE49-F238E27FC236}">
                  <a16:creationId xmlns:a16="http://schemas.microsoft.com/office/drawing/2014/main" id="{00000000-0008-0000-0B00-000006000000}"/>
                </a:ext>
              </a:extLst>
            </xdr:cNvPr>
            <xdr:cNvSpPr/>
          </xdr:nvSpPr>
          <xdr:spPr>
            <a:xfrm>
              <a:off x="5918137" y="3388978"/>
              <a:ext cx="390525" cy="266700"/>
            </a:xfrm>
            <a:custGeom>
              <a:avLst/>
              <a:gdLst>
                <a:gd name="connsiteX0" fmla="*/ 15938 w 390525"/>
                <a:gd name="connsiteY0" fmla="*/ 105554 h 266700"/>
                <a:gd name="connsiteX1" fmla="*/ 15081 w 390525"/>
                <a:gd name="connsiteY1" fmla="*/ 145940 h 266700"/>
                <a:gd name="connsiteX2" fmla="*/ 115379 w 390525"/>
                <a:gd name="connsiteY2" fmla="*/ 250715 h 266700"/>
                <a:gd name="connsiteX3" fmla="*/ 149288 w 390525"/>
                <a:gd name="connsiteY3" fmla="*/ 265193 h 266700"/>
                <a:gd name="connsiteX4" fmla="*/ 149288 w 390525"/>
                <a:gd name="connsiteY4" fmla="*/ 265193 h 266700"/>
                <a:gd name="connsiteX5" fmla="*/ 183007 w 390525"/>
                <a:gd name="connsiteY5" fmla="*/ 251382 h 266700"/>
                <a:gd name="connsiteX6" fmla="*/ 381698 w 390525"/>
                <a:gd name="connsiteY6" fmla="*/ 56119 h 266700"/>
                <a:gd name="connsiteX7" fmla="*/ 382031 w 390525"/>
                <a:gd name="connsiteY7" fmla="*/ 15686 h 266700"/>
                <a:gd name="connsiteX8" fmla="*/ 341598 w 390525"/>
                <a:gd name="connsiteY8" fmla="*/ 15352 h 266700"/>
                <a:gd name="connsiteX9" fmla="*/ 149860 w 390525"/>
                <a:gd name="connsiteY9" fmla="*/ 204138 h 266700"/>
                <a:gd name="connsiteX10" fmla="*/ 56038 w 390525"/>
                <a:gd name="connsiteY10" fmla="*/ 106697 h 266700"/>
                <a:gd name="connsiteX11" fmla="*/ 15938 w 390525"/>
                <a:gd name="connsiteY11" fmla="*/ 105554 h 2667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390525" h="266700">
                  <a:moveTo>
                    <a:pt x="15938" y="105554"/>
                  </a:moveTo>
                  <a:cubicBezTo>
                    <a:pt x="4556" y="116473"/>
                    <a:pt x="4172" y="134548"/>
                    <a:pt x="15081" y="145940"/>
                  </a:cubicBezTo>
                  <a:lnTo>
                    <a:pt x="115379" y="250715"/>
                  </a:lnTo>
                  <a:cubicBezTo>
                    <a:pt x="124280" y="259898"/>
                    <a:pt x="136500" y="265116"/>
                    <a:pt x="149288" y="265193"/>
                  </a:cubicBezTo>
                  <a:lnTo>
                    <a:pt x="149288" y="265193"/>
                  </a:lnTo>
                  <a:cubicBezTo>
                    <a:pt x="161902" y="265179"/>
                    <a:pt x="174007" y="260221"/>
                    <a:pt x="183007" y="251382"/>
                  </a:cubicBezTo>
                  <a:lnTo>
                    <a:pt x="381698" y="56119"/>
                  </a:lnTo>
                  <a:cubicBezTo>
                    <a:pt x="392956" y="45046"/>
                    <a:pt x="393105" y="26943"/>
                    <a:pt x="382031" y="15686"/>
                  </a:cubicBezTo>
                  <a:cubicBezTo>
                    <a:pt x="370958" y="4428"/>
                    <a:pt x="352855" y="4279"/>
                    <a:pt x="341598" y="15352"/>
                  </a:cubicBezTo>
                  <a:lnTo>
                    <a:pt x="149860" y="204138"/>
                  </a:lnTo>
                  <a:lnTo>
                    <a:pt x="56038" y="106697"/>
                  </a:lnTo>
                  <a:cubicBezTo>
                    <a:pt x="45230" y="95420"/>
                    <a:pt x="27371" y="94911"/>
                    <a:pt x="15938" y="105554"/>
                  </a:cubicBez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grpSp>
    </xdr:grpSp>
    <xdr:clientData/>
  </xdr:twoCellAnchor>
</xdr:wsDr>
</file>

<file path=xl/drawings/drawing13.xml><?xml version="1.0" encoding="utf-8"?>
<xdr:wsDr xmlns:xdr="http://schemas.openxmlformats.org/drawingml/2006/spreadsheetDrawing" xmlns:a="http://schemas.openxmlformats.org/drawingml/2006/main">
  <xdr:twoCellAnchor>
    <xdr:from>
      <xdr:col>10</xdr:col>
      <xdr:colOff>7032</xdr:colOff>
      <xdr:row>1</xdr:row>
      <xdr:rowOff>283847</xdr:rowOff>
    </xdr:from>
    <xdr:to>
      <xdr:col>12</xdr:col>
      <xdr:colOff>228600</xdr:colOff>
      <xdr:row>3</xdr:row>
      <xdr:rowOff>1263060</xdr:rowOff>
    </xdr:to>
    <xdr:grpSp>
      <xdr:nvGrpSpPr>
        <xdr:cNvPr id="2" name="Group 1" descr="instruction button">
          <a:hlinkClick xmlns:r="http://schemas.openxmlformats.org/officeDocument/2006/relationships" r:id="rId1"/>
          <a:extLst>
            <a:ext uri="{FF2B5EF4-FFF2-40B4-BE49-F238E27FC236}">
              <a16:creationId xmlns:a16="http://schemas.microsoft.com/office/drawing/2014/main" id="{00000000-0008-0000-0C00-000002000000}"/>
            </a:ext>
          </a:extLst>
        </xdr:cNvPr>
        <xdr:cNvGrpSpPr/>
      </xdr:nvGrpSpPr>
      <xdr:grpSpPr>
        <a:xfrm>
          <a:off x="11229214" y="1239811"/>
          <a:ext cx="1440768" cy="1436413"/>
          <a:chOff x="10998882" y="1245872"/>
          <a:chExt cx="1440768" cy="1445938"/>
        </a:xfrm>
      </xdr:grpSpPr>
      <xdr:sp macro="" textlink="">
        <xdr:nvSpPr>
          <xdr:cNvPr id="3" name="Oval 2">
            <a:hlinkClick xmlns:r="http://schemas.openxmlformats.org/officeDocument/2006/relationships" r:id="rId2"/>
            <a:extLst>
              <a:ext uri="{FF2B5EF4-FFF2-40B4-BE49-F238E27FC236}">
                <a16:creationId xmlns:a16="http://schemas.microsoft.com/office/drawing/2014/main" id="{00000000-0008-0000-0C00-000003000000}"/>
              </a:ext>
            </a:extLst>
          </xdr:cNvPr>
          <xdr:cNvSpPr/>
        </xdr:nvSpPr>
        <xdr:spPr>
          <a:xfrm>
            <a:off x="10998882" y="1245872"/>
            <a:ext cx="1440768" cy="1445938"/>
          </a:xfrm>
          <a:prstGeom prst="ellipse">
            <a:avLst/>
          </a:prstGeom>
          <a:solidFill>
            <a:schemeClr val="accent4">
              <a:lumMod val="50000"/>
            </a:schemeClr>
          </a:solidFill>
          <a:ln>
            <a:noFill/>
          </a:ln>
          <a:effectLst/>
        </xdr:spPr>
        <xdr:style>
          <a:lnRef idx="1">
            <a:schemeClr val="accent1"/>
          </a:lnRef>
          <a:fillRef idx="3">
            <a:schemeClr val="accent1"/>
          </a:fillRef>
          <a:effectRef idx="2">
            <a:schemeClr val="accent1"/>
          </a:effectRef>
          <a:fontRef idx="minor">
            <a:schemeClr val="lt1"/>
          </a:fontRef>
        </xdr:style>
        <xdr:txBody>
          <a:bodyPr wrap="square" lIns="0" tIns="0" rIns="0" rtlCol="0" anchor="b"/>
          <a:lstStyle/>
          <a:p>
            <a:pPr algn="ctr"/>
            <a:r>
              <a:rPr lang="en-US" sz="1400"/>
              <a:t>Mes Affaires</a:t>
            </a:r>
          </a:p>
        </xdr:txBody>
      </xdr:sp>
      <xdr:grpSp>
        <xdr:nvGrpSpPr>
          <xdr:cNvPr id="4" name="Group 3">
            <a:extLst>
              <a:ext uri="{FF2B5EF4-FFF2-40B4-BE49-F238E27FC236}">
                <a16:creationId xmlns:a16="http://schemas.microsoft.com/office/drawing/2014/main" id="{00000000-0008-0000-0C00-000004000000}"/>
              </a:ext>
            </a:extLst>
          </xdr:cNvPr>
          <xdr:cNvGrpSpPr/>
        </xdr:nvGrpSpPr>
        <xdr:grpSpPr>
          <a:xfrm>
            <a:off x="11547911" y="1518865"/>
            <a:ext cx="351238" cy="377023"/>
            <a:chOff x="5745956" y="3055144"/>
            <a:chExt cx="695325" cy="742950"/>
          </a:xfrm>
          <a:solidFill>
            <a:schemeClr val="bg1"/>
          </a:solidFill>
        </xdr:grpSpPr>
        <xdr:sp macro="" textlink="">
          <xdr:nvSpPr>
            <xdr:cNvPr id="5" name="Freeform: Shape 4">
              <a:extLst>
                <a:ext uri="{FF2B5EF4-FFF2-40B4-BE49-F238E27FC236}">
                  <a16:creationId xmlns:a16="http://schemas.microsoft.com/office/drawing/2014/main" id="{00000000-0008-0000-0C00-000005000000}"/>
                </a:ext>
              </a:extLst>
            </xdr:cNvPr>
            <xdr:cNvSpPr/>
          </xdr:nvSpPr>
          <xdr:spPr>
            <a:xfrm>
              <a:off x="5745956" y="3055144"/>
              <a:ext cx="695325" cy="742950"/>
            </a:xfrm>
            <a:custGeom>
              <a:avLst/>
              <a:gdLst>
                <a:gd name="connsiteX0" fmla="*/ 192881 w 695325"/>
                <a:gd name="connsiteY0" fmla="*/ 7144 h 742950"/>
                <a:gd name="connsiteX1" fmla="*/ 111919 w 695325"/>
                <a:gd name="connsiteY1" fmla="*/ 88106 h 742950"/>
                <a:gd name="connsiteX2" fmla="*/ 111919 w 695325"/>
                <a:gd name="connsiteY2" fmla="*/ 112014 h 742950"/>
                <a:gd name="connsiteX3" fmla="*/ 7144 w 695325"/>
                <a:gd name="connsiteY3" fmla="*/ 218123 h 742950"/>
                <a:gd name="connsiteX4" fmla="*/ 7144 w 695325"/>
                <a:gd name="connsiteY4" fmla="*/ 634365 h 742950"/>
                <a:gd name="connsiteX5" fmla="*/ 113348 w 695325"/>
                <a:gd name="connsiteY5" fmla="*/ 740569 h 742950"/>
                <a:gd name="connsiteX6" fmla="*/ 586740 w 695325"/>
                <a:gd name="connsiteY6" fmla="*/ 740569 h 742950"/>
                <a:gd name="connsiteX7" fmla="*/ 692944 w 695325"/>
                <a:gd name="connsiteY7" fmla="*/ 634365 h 742950"/>
                <a:gd name="connsiteX8" fmla="*/ 692944 w 695325"/>
                <a:gd name="connsiteY8" fmla="*/ 217075 h 742950"/>
                <a:gd name="connsiteX9" fmla="*/ 588169 w 695325"/>
                <a:gd name="connsiteY9" fmla="*/ 112300 h 742950"/>
                <a:gd name="connsiteX10" fmla="*/ 588169 w 695325"/>
                <a:gd name="connsiteY10" fmla="*/ 88106 h 742950"/>
                <a:gd name="connsiteX11" fmla="*/ 507206 w 695325"/>
                <a:gd name="connsiteY11" fmla="*/ 7144 h 742950"/>
                <a:gd name="connsiteX12" fmla="*/ 426244 w 695325"/>
                <a:gd name="connsiteY12" fmla="*/ 88106 h 742950"/>
                <a:gd name="connsiteX13" fmla="*/ 426244 w 695325"/>
                <a:gd name="connsiteY13" fmla="*/ 111919 h 742950"/>
                <a:gd name="connsiteX14" fmla="*/ 273844 w 695325"/>
                <a:gd name="connsiteY14" fmla="*/ 111919 h 742950"/>
                <a:gd name="connsiteX15" fmla="*/ 273844 w 695325"/>
                <a:gd name="connsiteY15" fmla="*/ 88106 h 742950"/>
                <a:gd name="connsiteX16" fmla="*/ 192881 w 695325"/>
                <a:gd name="connsiteY16" fmla="*/ 7144 h 742950"/>
                <a:gd name="connsiteX17" fmla="*/ 169069 w 695325"/>
                <a:gd name="connsiteY17" fmla="*/ 88106 h 742950"/>
                <a:gd name="connsiteX18" fmla="*/ 192881 w 695325"/>
                <a:gd name="connsiteY18" fmla="*/ 64294 h 742950"/>
                <a:gd name="connsiteX19" fmla="*/ 216694 w 695325"/>
                <a:gd name="connsiteY19" fmla="*/ 88106 h 742950"/>
                <a:gd name="connsiteX20" fmla="*/ 216694 w 695325"/>
                <a:gd name="connsiteY20" fmla="*/ 207169 h 742950"/>
                <a:gd name="connsiteX21" fmla="*/ 169069 w 695325"/>
                <a:gd name="connsiteY21" fmla="*/ 207169 h 742950"/>
                <a:gd name="connsiteX22" fmla="*/ 483394 w 695325"/>
                <a:gd name="connsiteY22" fmla="*/ 88106 h 742950"/>
                <a:gd name="connsiteX23" fmla="*/ 507206 w 695325"/>
                <a:gd name="connsiteY23" fmla="*/ 64294 h 742950"/>
                <a:gd name="connsiteX24" fmla="*/ 531019 w 695325"/>
                <a:gd name="connsiteY24" fmla="*/ 88106 h 742950"/>
                <a:gd name="connsiteX25" fmla="*/ 531019 w 695325"/>
                <a:gd name="connsiteY25" fmla="*/ 207169 h 742950"/>
                <a:gd name="connsiteX26" fmla="*/ 483394 w 695325"/>
                <a:gd name="connsiteY26" fmla="*/ 207169 h 742950"/>
                <a:gd name="connsiteX27" fmla="*/ 296323 w 695325"/>
                <a:gd name="connsiteY27" fmla="*/ 264319 h 742950"/>
                <a:gd name="connsiteX28" fmla="*/ 635794 w 695325"/>
                <a:gd name="connsiteY28" fmla="*/ 264319 h 742950"/>
                <a:gd name="connsiteX29" fmla="*/ 635794 w 695325"/>
                <a:gd name="connsiteY29" fmla="*/ 634365 h 742950"/>
                <a:gd name="connsiteX30" fmla="*/ 586740 w 695325"/>
                <a:gd name="connsiteY30" fmla="*/ 683419 h 742950"/>
                <a:gd name="connsiteX31" fmla="*/ 113348 w 695325"/>
                <a:gd name="connsiteY31" fmla="*/ 683419 h 742950"/>
                <a:gd name="connsiteX32" fmla="*/ 64294 w 695325"/>
                <a:gd name="connsiteY32" fmla="*/ 634365 h 742950"/>
                <a:gd name="connsiteX33" fmla="*/ 64294 w 695325"/>
                <a:gd name="connsiteY33" fmla="*/ 264319 h 742950"/>
                <a:gd name="connsiteX34" fmla="*/ 296323 w 695325"/>
                <a:gd name="connsiteY34" fmla="*/ 264319 h 7429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Lst>
              <a:rect l="l" t="t" r="r" b="b"/>
              <a:pathLst>
                <a:path w="695325" h="742950">
                  <a:moveTo>
                    <a:pt x="192881" y="7144"/>
                  </a:moveTo>
                  <a:cubicBezTo>
                    <a:pt x="148189" y="7196"/>
                    <a:pt x="111971" y="43414"/>
                    <a:pt x="111919" y="88106"/>
                  </a:cubicBezTo>
                  <a:lnTo>
                    <a:pt x="111919" y="112014"/>
                  </a:lnTo>
                  <a:cubicBezTo>
                    <a:pt x="53838" y="112744"/>
                    <a:pt x="7139" y="160037"/>
                    <a:pt x="7144" y="218123"/>
                  </a:cubicBezTo>
                  <a:lnTo>
                    <a:pt x="7144" y="634365"/>
                  </a:lnTo>
                  <a:cubicBezTo>
                    <a:pt x="7144" y="693020"/>
                    <a:pt x="54693" y="740569"/>
                    <a:pt x="113348" y="740569"/>
                  </a:cubicBezTo>
                  <a:lnTo>
                    <a:pt x="586740" y="740569"/>
                  </a:lnTo>
                  <a:cubicBezTo>
                    <a:pt x="645395" y="740569"/>
                    <a:pt x="692944" y="693020"/>
                    <a:pt x="692944" y="634365"/>
                  </a:cubicBezTo>
                  <a:lnTo>
                    <a:pt x="692944" y="217075"/>
                  </a:lnTo>
                  <a:cubicBezTo>
                    <a:pt x="692944" y="159209"/>
                    <a:pt x="646034" y="112300"/>
                    <a:pt x="588169" y="112300"/>
                  </a:cubicBezTo>
                  <a:lnTo>
                    <a:pt x="588169" y="88106"/>
                  </a:lnTo>
                  <a:cubicBezTo>
                    <a:pt x="588169" y="43392"/>
                    <a:pt x="551920" y="7144"/>
                    <a:pt x="507206" y="7144"/>
                  </a:cubicBezTo>
                  <a:cubicBezTo>
                    <a:pt x="462492" y="7144"/>
                    <a:pt x="426244" y="43392"/>
                    <a:pt x="426244" y="88106"/>
                  </a:cubicBezTo>
                  <a:lnTo>
                    <a:pt x="426244" y="111919"/>
                  </a:lnTo>
                  <a:lnTo>
                    <a:pt x="273844" y="111919"/>
                  </a:lnTo>
                  <a:lnTo>
                    <a:pt x="273844" y="88106"/>
                  </a:lnTo>
                  <a:cubicBezTo>
                    <a:pt x="273791" y="43414"/>
                    <a:pt x="237574" y="7196"/>
                    <a:pt x="192881" y="7144"/>
                  </a:cubicBezTo>
                  <a:close/>
                  <a:moveTo>
                    <a:pt x="169069" y="88106"/>
                  </a:moveTo>
                  <a:cubicBezTo>
                    <a:pt x="169069" y="74955"/>
                    <a:pt x="179730" y="64294"/>
                    <a:pt x="192881" y="64294"/>
                  </a:cubicBezTo>
                  <a:cubicBezTo>
                    <a:pt x="206032" y="64294"/>
                    <a:pt x="216694" y="74955"/>
                    <a:pt x="216694" y="88106"/>
                  </a:cubicBezTo>
                  <a:lnTo>
                    <a:pt x="216694" y="207169"/>
                  </a:lnTo>
                  <a:lnTo>
                    <a:pt x="169069" y="207169"/>
                  </a:lnTo>
                  <a:close/>
                  <a:moveTo>
                    <a:pt x="483394" y="88106"/>
                  </a:moveTo>
                  <a:cubicBezTo>
                    <a:pt x="483394" y="74955"/>
                    <a:pt x="494055" y="64294"/>
                    <a:pt x="507206" y="64294"/>
                  </a:cubicBezTo>
                  <a:cubicBezTo>
                    <a:pt x="520357" y="64294"/>
                    <a:pt x="531019" y="74955"/>
                    <a:pt x="531019" y="88106"/>
                  </a:cubicBezTo>
                  <a:lnTo>
                    <a:pt x="531019" y="207169"/>
                  </a:lnTo>
                  <a:lnTo>
                    <a:pt x="483394" y="207169"/>
                  </a:lnTo>
                  <a:close/>
                  <a:moveTo>
                    <a:pt x="296323" y="264319"/>
                  </a:moveTo>
                  <a:lnTo>
                    <a:pt x="635794" y="264319"/>
                  </a:lnTo>
                  <a:lnTo>
                    <a:pt x="635794" y="634365"/>
                  </a:lnTo>
                  <a:cubicBezTo>
                    <a:pt x="635741" y="661435"/>
                    <a:pt x="613810" y="683366"/>
                    <a:pt x="586740" y="683419"/>
                  </a:cubicBezTo>
                  <a:lnTo>
                    <a:pt x="113348" y="683419"/>
                  </a:lnTo>
                  <a:cubicBezTo>
                    <a:pt x="86277" y="683366"/>
                    <a:pt x="64346" y="661435"/>
                    <a:pt x="64294" y="634365"/>
                  </a:cubicBezTo>
                  <a:lnTo>
                    <a:pt x="64294" y="264319"/>
                  </a:lnTo>
                  <a:lnTo>
                    <a:pt x="296323" y="264319"/>
                  </a:ln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sp macro="" textlink="">
          <xdr:nvSpPr>
            <xdr:cNvPr id="6" name="Freeform: Shape 5">
              <a:extLst>
                <a:ext uri="{FF2B5EF4-FFF2-40B4-BE49-F238E27FC236}">
                  <a16:creationId xmlns:a16="http://schemas.microsoft.com/office/drawing/2014/main" id="{00000000-0008-0000-0C00-000006000000}"/>
                </a:ext>
              </a:extLst>
            </xdr:cNvPr>
            <xdr:cNvSpPr/>
          </xdr:nvSpPr>
          <xdr:spPr>
            <a:xfrm>
              <a:off x="5918137" y="3388978"/>
              <a:ext cx="390525" cy="266700"/>
            </a:xfrm>
            <a:custGeom>
              <a:avLst/>
              <a:gdLst>
                <a:gd name="connsiteX0" fmla="*/ 15938 w 390525"/>
                <a:gd name="connsiteY0" fmla="*/ 105554 h 266700"/>
                <a:gd name="connsiteX1" fmla="*/ 15081 w 390525"/>
                <a:gd name="connsiteY1" fmla="*/ 145940 h 266700"/>
                <a:gd name="connsiteX2" fmla="*/ 115379 w 390525"/>
                <a:gd name="connsiteY2" fmla="*/ 250715 h 266700"/>
                <a:gd name="connsiteX3" fmla="*/ 149288 w 390525"/>
                <a:gd name="connsiteY3" fmla="*/ 265193 h 266700"/>
                <a:gd name="connsiteX4" fmla="*/ 149288 w 390525"/>
                <a:gd name="connsiteY4" fmla="*/ 265193 h 266700"/>
                <a:gd name="connsiteX5" fmla="*/ 183007 w 390525"/>
                <a:gd name="connsiteY5" fmla="*/ 251382 h 266700"/>
                <a:gd name="connsiteX6" fmla="*/ 381698 w 390525"/>
                <a:gd name="connsiteY6" fmla="*/ 56119 h 266700"/>
                <a:gd name="connsiteX7" fmla="*/ 382031 w 390525"/>
                <a:gd name="connsiteY7" fmla="*/ 15686 h 266700"/>
                <a:gd name="connsiteX8" fmla="*/ 341598 w 390525"/>
                <a:gd name="connsiteY8" fmla="*/ 15352 h 266700"/>
                <a:gd name="connsiteX9" fmla="*/ 149860 w 390525"/>
                <a:gd name="connsiteY9" fmla="*/ 204138 h 266700"/>
                <a:gd name="connsiteX10" fmla="*/ 56038 w 390525"/>
                <a:gd name="connsiteY10" fmla="*/ 106697 h 266700"/>
                <a:gd name="connsiteX11" fmla="*/ 15938 w 390525"/>
                <a:gd name="connsiteY11" fmla="*/ 105554 h 2667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390525" h="266700">
                  <a:moveTo>
                    <a:pt x="15938" y="105554"/>
                  </a:moveTo>
                  <a:cubicBezTo>
                    <a:pt x="4556" y="116473"/>
                    <a:pt x="4172" y="134548"/>
                    <a:pt x="15081" y="145940"/>
                  </a:cubicBezTo>
                  <a:lnTo>
                    <a:pt x="115379" y="250715"/>
                  </a:lnTo>
                  <a:cubicBezTo>
                    <a:pt x="124280" y="259898"/>
                    <a:pt x="136500" y="265116"/>
                    <a:pt x="149288" y="265193"/>
                  </a:cubicBezTo>
                  <a:lnTo>
                    <a:pt x="149288" y="265193"/>
                  </a:lnTo>
                  <a:cubicBezTo>
                    <a:pt x="161902" y="265179"/>
                    <a:pt x="174007" y="260221"/>
                    <a:pt x="183007" y="251382"/>
                  </a:cubicBezTo>
                  <a:lnTo>
                    <a:pt x="381698" y="56119"/>
                  </a:lnTo>
                  <a:cubicBezTo>
                    <a:pt x="392956" y="45046"/>
                    <a:pt x="393105" y="26943"/>
                    <a:pt x="382031" y="15686"/>
                  </a:cubicBezTo>
                  <a:cubicBezTo>
                    <a:pt x="370958" y="4428"/>
                    <a:pt x="352855" y="4279"/>
                    <a:pt x="341598" y="15352"/>
                  </a:cubicBezTo>
                  <a:lnTo>
                    <a:pt x="149860" y="204138"/>
                  </a:lnTo>
                  <a:lnTo>
                    <a:pt x="56038" y="106697"/>
                  </a:lnTo>
                  <a:cubicBezTo>
                    <a:pt x="45230" y="95420"/>
                    <a:pt x="27371" y="94911"/>
                    <a:pt x="15938" y="105554"/>
                  </a:cubicBezTo>
                  <a:close/>
                </a:path>
              </a:pathLst>
            </a:custGeom>
            <a:grpFill/>
            <a:ln w="9525" cap="flat">
              <a:noFill/>
              <a:prstDash val="solid"/>
              <a:miter/>
            </a:ln>
          </xdr:spPr>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3600"/>
            </a:p>
          </xdr:txBody>
        </xdr:sp>
      </xdr:grpSp>
    </xdr:grpSp>
    <xdr:clientData/>
  </xdr:twoCellAnchor>
</xdr:wsDr>
</file>

<file path=xl/theme/theme1.xml><?xml version="1.0" encoding="utf-8"?>
<a:theme xmlns:a="http://schemas.openxmlformats.org/drawingml/2006/main" name="9_calendar">
  <a:themeElements>
    <a:clrScheme name="Custom 124">
      <a:dk1>
        <a:sysClr val="windowText" lastClr="000000"/>
      </a:dk1>
      <a:lt1>
        <a:sysClr val="window" lastClr="FFFFFF"/>
      </a:lt1>
      <a:dk2>
        <a:srgbClr val="12121E"/>
      </a:dk2>
      <a:lt2>
        <a:srgbClr val="F2F2F2"/>
      </a:lt2>
      <a:accent1>
        <a:srgbClr val="FCD9C4"/>
      </a:accent1>
      <a:accent2>
        <a:srgbClr val="8CE7F3"/>
      </a:accent2>
      <a:accent3>
        <a:srgbClr val="D6F2B0"/>
      </a:accent3>
      <a:accent4>
        <a:srgbClr val="ECAED0"/>
      </a:accent4>
      <a:accent5>
        <a:srgbClr val="F9BD99"/>
      </a:accent5>
      <a:accent6>
        <a:srgbClr val="A7E356"/>
      </a:accent6>
      <a:hlink>
        <a:srgbClr val="FCD9C4"/>
      </a:hlink>
      <a:folHlink>
        <a:srgbClr val="FCD9C4"/>
      </a:folHlink>
    </a:clrScheme>
    <a:fontScheme name="Custom 207">
      <a:majorFont>
        <a:latin typeface="Rockwell"/>
        <a:ea typeface=""/>
        <a:cs typeface=""/>
      </a:majorFont>
      <a:minorFont>
        <a:latin typeface="Tw Cen MT"/>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trlProp" Target="../ctrlProps/ctrlProp1.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5"/>
    <pageSetUpPr autoPageBreaks="0" fitToPage="1"/>
  </sheetPr>
  <dimension ref="A1:U203"/>
  <sheetViews>
    <sheetView tabSelected="1" zoomScale="70" zoomScaleNormal="70" workbookViewId="0">
      <selection activeCell="J1" sqref="J1:J1048576"/>
    </sheetView>
  </sheetViews>
  <sheetFormatPr baseColWidth="10" defaultColWidth="8.88671875" defaultRowHeight="13.2" x14ac:dyDescent="0.25"/>
  <cols>
    <col min="1" max="1" width="32.6640625" customWidth="1"/>
    <col min="2" max="3" width="23.33203125" style="72" customWidth="1"/>
    <col min="4" max="5" width="23.33203125" customWidth="1"/>
    <col min="6" max="6" width="27.109375" customWidth="1"/>
    <col min="7" max="7" width="53.6640625" customWidth="1"/>
    <col min="8" max="8" width="74" customWidth="1"/>
    <col min="9" max="9" width="1.109375" customWidth="1"/>
    <col min="10" max="10" width="17.33203125" style="72" customWidth="1"/>
    <col min="11" max="12" width="2.5546875" customWidth="1"/>
    <col min="13" max="13" width="20.88671875" customWidth="1"/>
    <col min="14" max="14" width="13.33203125" customWidth="1"/>
  </cols>
  <sheetData>
    <row r="1" spans="1:21" ht="8.25" customHeight="1" x14ac:dyDescent="0.25">
      <c r="A1" s="35"/>
      <c r="D1" s="35"/>
      <c r="E1" s="35"/>
      <c r="F1" s="35"/>
      <c r="G1" s="35"/>
      <c r="H1" s="35"/>
      <c r="I1" s="35"/>
      <c r="K1" s="35"/>
      <c r="L1" s="35"/>
      <c r="M1" s="35"/>
      <c r="N1" s="35"/>
    </row>
    <row r="2" spans="1:21" ht="15" customHeight="1" x14ac:dyDescent="0.3">
      <c r="A2" s="36"/>
      <c r="B2" s="73"/>
      <c r="C2" s="73"/>
      <c r="D2" s="37"/>
      <c r="E2" s="37"/>
      <c r="F2" s="37"/>
      <c r="G2" s="37"/>
      <c r="H2" s="38"/>
      <c r="I2" s="38"/>
      <c r="J2" s="73"/>
      <c r="K2" s="36"/>
      <c r="L2" s="36"/>
      <c r="M2" s="39"/>
      <c r="N2" s="39"/>
      <c r="T2" s="31"/>
      <c r="U2" s="32"/>
    </row>
    <row r="3" spans="1:21" s="1" customFormat="1" ht="96.75" customHeight="1" x14ac:dyDescent="0.55000000000000004">
      <c r="A3" s="40"/>
      <c r="B3" s="59" t="s">
        <v>9</v>
      </c>
      <c r="C3" s="59"/>
      <c r="D3" s="59"/>
      <c r="E3" s="59"/>
      <c r="F3" s="59"/>
      <c r="G3" s="59"/>
      <c r="H3" s="59"/>
      <c r="I3" s="41"/>
      <c r="J3" s="80">
        <v>2020</v>
      </c>
      <c r="K3" s="42"/>
      <c r="L3" s="42"/>
      <c r="M3" s="43"/>
      <c r="N3" s="43"/>
      <c r="Q3"/>
      <c r="T3" s="63" t="s">
        <v>10</v>
      </c>
      <c r="U3" s="63"/>
    </row>
    <row r="4" spans="1:21" ht="34.5" customHeight="1" x14ac:dyDescent="0.3">
      <c r="A4" s="44"/>
      <c r="B4" s="60" t="s">
        <v>3</v>
      </c>
      <c r="C4" s="60"/>
      <c r="D4" s="60"/>
      <c r="E4" s="60"/>
      <c r="F4" s="60"/>
      <c r="G4" s="60"/>
      <c r="H4" s="60"/>
      <c r="I4" s="60"/>
      <c r="J4" s="60"/>
      <c r="K4" s="45"/>
      <c r="L4" s="45"/>
      <c r="M4" s="46"/>
      <c r="N4" s="46"/>
      <c r="T4" s="63"/>
      <c r="U4" s="63"/>
    </row>
    <row r="5" spans="1:21" ht="28.5" customHeight="1" x14ac:dyDescent="0.3">
      <c r="A5" s="7"/>
      <c r="B5" s="74" t="s">
        <v>14</v>
      </c>
      <c r="C5" s="74" t="s">
        <v>17</v>
      </c>
      <c r="D5" s="20" t="s">
        <v>19</v>
      </c>
      <c r="E5" s="20" t="s">
        <v>20</v>
      </c>
      <c r="F5" s="20" t="s">
        <v>16</v>
      </c>
      <c r="G5" s="20" t="s">
        <v>18</v>
      </c>
      <c r="H5" s="19" t="s">
        <v>13</v>
      </c>
      <c r="I5" s="61" t="s">
        <v>12</v>
      </c>
      <c r="J5" s="61"/>
      <c r="K5" s="34"/>
      <c r="L5" s="34"/>
      <c r="M5" s="34"/>
      <c r="N5" s="34"/>
      <c r="O5" s="34"/>
      <c r="P5" s="34"/>
      <c r="T5" s="33"/>
      <c r="U5" s="33"/>
    </row>
    <row r="6" spans="1:21" ht="22.8" customHeight="1" x14ac:dyDescent="0.3">
      <c r="A6" s="8"/>
      <c r="B6" s="75">
        <v>43938</v>
      </c>
      <c r="C6" s="79" t="s">
        <v>21</v>
      </c>
      <c r="D6" s="48"/>
      <c r="E6" s="48"/>
      <c r="F6" s="48" t="s">
        <v>21</v>
      </c>
      <c r="G6" s="48" t="s">
        <v>21</v>
      </c>
      <c r="H6" s="14" t="s">
        <v>21</v>
      </c>
      <c r="I6" s="29"/>
      <c r="J6" s="81" t="s">
        <v>4</v>
      </c>
      <c r="K6" s="34"/>
      <c r="L6" s="34"/>
      <c r="M6" s="34"/>
      <c r="N6" s="34"/>
      <c r="O6" s="34"/>
      <c r="P6" s="34"/>
      <c r="T6" s="65" t="s">
        <v>2</v>
      </c>
      <c r="U6" s="66"/>
    </row>
    <row r="7" spans="1:21" ht="20.100000000000001" customHeight="1" x14ac:dyDescent="0.3">
      <c r="A7" s="8"/>
      <c r="B7" s="75">
        <v>43948</v>
      </c>
      <c r="C7" s="79" t="s">
        <v>21</v>
      </c>
      <c r="D7" s="48"/>
      <c r="E7" s="48"/>
      <c r="F7" s="48" t="s">
        <v>21</v>
      </c>
      <c r="G7" s="48" t="s">
        <v>21</v>
      </c>
      <c r="H7" s="14" t="s">
        <v>21</v>
      </c>
      <c r="I7" s="17"/>
      <c r="J7" s="81" t="s">
        <v>4</v>
      </c>
      <c r="K7" s="34"/>
      <c r="L7" s="34"/>
      <c r="M7" s="34"/>
      <c r="N7" s="34"/>
      <c r="O7" s="34"/>
      <c r="P7" s="34"/>
      <c r="T7" s="64"/>
      <c r="U7" s="64"/>
    </row>
    <row r="8" spans="1:21" ht="20.100000000000001" customHeight="1" x14ac:dyDescent="0.3">
      <c r="A8" s="8"/>
      <c r="B8" s="75">
        <v>43958</v>
      </c>
      <c r="C8" s="79" t="s">
        <v>21</v>
      </c>
      <c r="D8" s="48"/>
      <c r="E8" s="48"/>
      <c r="F8" s="48" t="s">
        <v>21</v>
      </c>
      <c r="G8" s="48" t="s">
        <v>21</v>
      </c>
      <c r="H8" s="14" t="s">
        <v>21</v>
      </c>
      <c r="I8" s="18"/>
      <c r="J8" s="81" t="s">
        <v>4</v>
      </c>
      <c r="K8" s="34"/>
      <c r="L8" s="34"/>
      <c r="M8" s="34"/>
      <c r="N8" s="34"/>
      <c r="O8" s="34"/>
      <c r="P8" s="34"/>
    </row>
    <row r="9" spans="1:21" ht="20.100000000000001" customHeight="1" x14ac:dyDescent="0.3">
      <c r="A9" s="8"/>
      <c r="B9" s="75">
        <v>43969</v>
      </c>
      <c r="C9" s="79" t="s">
        <v>21</v>
      </c>
      <c r="D9" s="48"/>
      <c r="E9" s="48"/>
      <c r="F9" s="48" t="s">
        <v>21</v>
      </c>
      <c r="G9" s="48" t="s">
        <v>21</v>
      </c>
      <c r="H9" s="14" t="s">
        <v>21</v>
      </c>
      <c r="I9" s="16"/>
      <c r="J9" s="81" t="s">
        <v>4</v>
      </c>
      <c r="K9" s="34"/>
      <c r="L9" s="34"/>
      <c r="M9" s="34"/>
      <c r="N9" s="34"/>
      <c r="O9" s="34"/>
      <c r="P9" s="34"/>
    </row>
    <row r="10" spans="1:21" ht="20.100000000000001" customHeight="1" x14ac:dyDescent="0.3">
      <c r="A10" s="8"/>
      <c r="B10" s="75">
        <v>43983</v>
      </c>
      <c r="C10" s="79" t="s">
        <v>21</v>
      </c>
      <c r="D10" s="48"/>
      <c r="E10" s="48"/>
      <c r="F10" s="48" t="s">
        <v>21</v>
      </c>
      <c r="G10" s="48" t="s">
        <v>21</v>
      </c>
      <c r="H10" s="14" t="s">
        <v>21</v>
      </c>
      <c r="I10" s="15"/>
      <c r="J10" s="81" t="s">
        <v>4</v>
      </c>
      <c r="K10" s="34"/>
      <c r="L10" s="34"/>
      <c r="M10" s="34"/>
      <c r="N10" s="34"/>
      <c r="O10" s="34"/>
      <c r="P10" s="34"/>
    </row>
    <row r="11" spans="1:21" ht="23.4" customHeight="1" x14ac:dyDescent="0.25">
      <c r="A11" s="8"/>
      <c r="B11" s="75">
        <v>43944</v>
      </c>
      <c r="C11" s="79" t="s">
        <v>21</v>
      </c>
      <c r="D11" s="48"/>
      <c r="E11" s="48"/>
      <c r="F11" s="48" t="s">
        <v>21</v>
      </c>
      <c r="G11" s="48" t="s">
        <v>21</v>
      </c>
      <c r="H11" s="14" t="s">
        <v>21</v>
      </c>
      <c r="I11" s="15"/>
      <c r="J11" s="81" t="s">
        <v>4</v>
      </c>
      <c r="K11" s="10"/>
      <c r="L11" s="67"/>
      <c r="M11" s="67"/>
      <c r="N11" s="13"/>
      <c r="O11" s="67"/>
      <c r="P11" s="67"/>
    </row>
    <row r="12" spans="1:21" ht="20.100000000000001" customHeight="1" x14ac:dyDescent="0.3">
      <c r="A12" s="8"/>
      <c r="B12" s="75">
        <v>43963</v>
      </c>
      <c r="C12" s="79" t="s">
        <v>21</v>
      </c>
      <c r="D12" s="48"/>
      <c r="E12" s="48"/>
      <c r="F12" s="48" t="s">
        <v>21</v>
      </c>
      <c r="G12" s="48" t="s">
        <v>21</v>
      </c>
      <c r="H12" s="14" t="s">
        <v>21</v>
      </c>
      <c r="I12" s="15"/>
      <c r="J12" s="81" t="s">
        <v>4</v>
      </c>
      <c r="K12" s="10"/>
      <c r="L12" s="62" t="s">
        <v>11</v>
      </c>
      <c r="M12" s="62"/>
      <c r="N12" s="13"/>
      <c r="O12" s="34"/>
      <c r="P12" s="34"/>
    </row>
    <row r="13" spans="1:21" ht="20.100000000000001" customHeight="1" x14ac:dyDescent="0.3">
      <c r="A13" s="8"/>
      <c r="B13" s="75">
        <v>43962</v>
      </c>
      <c r="C13" s="79" t="s">
        <v>21</v>
      </c>
      <c r="D13" s="48"/>
      <c r="E13" s="48"/>
      <c r="F13" s="48" t="s">
        <v>21</v>
      </c>
      <c r="G13" s="48" t="s">
        <v>21</v>
      </c>
      <c r="H13" s="14" t="s">
        <v>21</v>
      </c>
      <c r="I13" s="15"/>
      <c r="J13" s="81" t="s">
        <v>4</v>
      </c>
      <c r="K13" s="10"/>
      <c r="L13" s="62"/>
      <c r="M13" s="62"/>
      <c r="N13" s="13"/>
      <c r="O13" s="34"/>
      <c r="P13" s="34"/>
    </row>
    <row r="14" spans="1:21" ht="20.100000000000001" customHeight="1" x14ac:dyDescent="0.3">
      <c r="A14" s="8"/>
      <c r="B14" s="75">
        <v>43969</v>
      </c>
      <c r="C14" s="79" t="s">
        <v>21</v>
      </c>
      <c r="D14" s="48"/>
      <c r="E14" s="48"/>
      <c r="F14" s="48" t="s">
        <v>21</v>
      </c>
      <c r="G14" s="48" t="s">
        <v>21</v>
      </c>
      <c r="H14" s="14" t="s">
        <v>21</v>
      </c>
      <c r="I14" s="15"/>
      <c r="J14" s="81" t="s">
        <v>4</v>
      </c>
      <c r="K14" s="10"/>
      <c r="L14" s="62"/>
      <c r="M14" s="62"/>
      <c r="N14" s="13"/>
      <c r="O14" s="34"/>
      <c r="P14" s="34"/>
    </row>
    <row r="15" spans="1:21" ht="20.100000000000001" customHeight="1" x14ac:dyDescent="0.3">
      <c r="A15" s="8"/>
      <c r="B15" s="75">
        <v>43966</v>
      </c>
      <c r="C15" s="79" t="s">
        <v>21</v>
      </c>
      <c r="D15" s="48"/>
      <c r="E15" s="48"/>
      <c r="F15" s="48" t="s">
        <v>21</v>
      </c>
      <c r="G15" s="48" t="s">
        <v>21</v>
      </c>
      <c r="H15" s="14" t="s">
        <v>21</v>
      </c>
      <c r="I15" s="15"/>
      <c r="J15" s="81" t="s">
        <v>7</v>
      </c>
      <c r="K15" s="10"/>
      <c r="L15" s="28"/>
      <c r="M15" s="22" t="s">
        <v>15</v>
      </c>
      <c r="N15" s="13"/>
      <c r="O15" s="34"/>
      <c r="P15" s="34"/>
    </row>
    <row r="16" spans="1:21" ht="20.100000000000001" customHeight="1" x14ac:dyDescent="0.3">
      <c r="A16" s="8"/>
      <c r="B16" s="75">
        <v>43973</v>
      </c>
      <c r="C16" s="79" t="s">
        <v>21</v>
      </c>
      <c r="D16" s="48"/>
      <c r="E16" s="48"/>
      <c r="F16" s="48" t="s">
        <v>21</v>
      </c>
      <c r="G16" s="48" t="s">
        <v>21</v>
      </c>
      <c r="H16" s="14" t="s">
        <v>21</v>
      </c>
      <c r="I16" s="15"/>
      <c r="J16" s="81" t="s">
        <v>7</v>
      </c>
      <c r="K16" s="10"/>
      <c r="L16" s="23"/>
      <c r="M16" s="24" t="s">
        <v>6</v>
      </c>
      <c r="N16" s="13"/>
      <c r="O16" s="34"/>
      <c r="P16" s="34"/>
    </row>
    <row r="17" spans="1:16" ht="20.100000000000001" customHeight="1" x14ac:dyDescent="0.3">
      <c r="A17" s="7"/>
      <c r="B17" s="75">
        <v>43931</v>
      </c>
      <c r="C17" s="79" t="s">
        <v>21</v>
      </c>
      <c r="D17" s="48"/>
      <c r="E17" s="48"/>
      <c r="F17" s="48" t="s">
        <v>21</v>
      </c>
      <c r="G17" s="48" t="s">
        <v>21</v>
      </c>
      <c r="H17" s="14" t="s">
        <v>21</v>
      </c>
      <c r="I17" s="15"/>
      <c r="J17" s="81" t="s">
        <v>6</v>
      </c>
      <c r="K17" s="7"/>
      <c r="L17" s="25"/>
      <c r="M17" s="24" t="s">
        <v>7</v>
      </c>
      <c r="N17" s="13"/>
      <c r="O17" s="34"/>
      <c r="P17" s="34"/>
    </row>
    <row r="18" spans="1:16" ht="20.100000000000001" customHeight="1" x14ac:dyDescent="0.3">
      <c r="A18" s="7"/>
      <c r="B18" s="75">
        <v>43936</v>
      </c>
      <c r="C18" s="79" t="s">
        <v>21</v>
      </c>
      <c r="D18" s="48"/>
      <c r="E18" s="48"/>
      <c r="F18" s="48" t="s">
        <v>21</v>
      </c>
      <c r="G18" s="48" t="s">
        <v>21</v>
      </c>
      <c r="H18" s="14" t="s">
        <v>21</v>
      </c>
      <c r="I18" s="15"/>
      <c r="J18" s="81" t="s">
        <v>6</v>
      </c>
      <c r="K18" s="7"/>
      <c r="L18" s="26"/>
      <c r="M18" s="24" t="s">
        <v>4</v>
      </c>
      <c r="N18" s="13"/>
      <c r="O18" s="34"/>
      <c r="P18" s="34"/>
    </row>
    <row r="19" spans="1:16" ht="20.100000000000001" customHeight="1" x14ac:dyDescent="0.3">
      <c r="A19" s="7"/>
      <c r="B19" s="75">
        <v>43952</v>
      </c>
      <c r="C19" s="79" t="s">
        <v>21</v>
      </c>
      <c r="D19" s="48"/>
      <c r="E19" s="48"/>
      <c r="F19" s="48" t="s">
        <v>21</v>
      </c>
      <c r="G19" s="48" t="s">
        <v>21</v>
      </c>
      <c r="H19" s="14" t="s">
        <v>21</v>
      </c>
      <c r="I19" s="15"/>
      <c r="J19" s="81" t="s">
        <v>6</v>
      </c>
      <c r="K19" s="7"/>
      <c r="L19" s="27"/>
      <c r="M19" s="24" t="s">
        <v>5</v>
      </c>
      <c r="N19" s="13"/>
      <c r="O19" s="34"/>
      <c r="P19" s="34"/>
    </row>
    <row r="20" spans="1:16" ht="20.100000000000001" customHeight="1" x14ac:dyDescent="0.3">
      <c r="A20" s="7"/>
      <c r="B20" s="75">
        <v>43900</v>
      </c>
      <c r="C20" s="79"/>
      <c r="D20" s="48"/>
      <c r="E20" s="48"/>
      <c r="F20" s="48"/>
      <c r="G20" s="48"/>
      <c r="H20" s="14"/>
      <c r="I20" s="15"/>
      <c r="J20" s="81"/>
      <c r="K20" s="7"/>
      <c r="L20" s="30"/>
      <c r="M20" s="24" t="s">
        <v>8</v>
      </c>
      <c r="N20" s="13"/>
      <c r="O20" s="34"/>
      <c r="P20" s="34"/>
    </row>
    <row r="21" spans="1:16" ht="20.100000000000001" customHeight="1" x14ac:dyDescent="0.3">
      <c r="A21" s="7"/>
      <c r="B21" s="75"/>
      <c r="C21" s="79"/>
      <c r="D21" s="48"/>
      <c r="E21" s="48"/>
      <c r="F21" s="48"/>
      <c r="G21" s="48"/>
      <c r="H21" s="14"/>
      <c r="I21" s="15"/>
      <c r="J21" s="81"/>
      <c r="K21" s="7"/>
      <c r="L21" s="7"/>
      <c r="M21" s="13"/>
      <c r="N21" s="21"/>
      <c r="O21" s="34"/>
      <c r="P21" s="34"/>
    </row>
    <row r="22" spans="1:16" ht="20.100000000000001" customHeight="1" x14ac:dyDescent="0.3">
      <c r="A22" s="7"/>
      <c r="B22" s="75"/>
      <c r="C22" s="79"/>
      <c r="D22" s="48"/>
      <c r="E22" s="48"/>
      <c r="F22" s="48"/>
      <c r="G22" s="48"/>
      <c r="H22" s="14"/>
      <c r="I22" s="15"/>
      <c r="J22" s="81"/>
      <c r="K22" s="7"/>
      <c r="L22" s="7"/>
      <c r="M22" s="13"/>
      <c r="N22" s="21"/>
      <c r="O22" s="34"/>
      <c r="P22" s="34"/>
    </row>
    <row r="23" spans="1:16" ht="20.100000000000001" customHeight="1" x14ac:dyDescent="0.3">
      <c r="A23" s="7"/>
      <c r="B23" s="75"/>
      <c r="C23" s="79"/>
      <c r="D23" s="48"/>
      <c r="E23" s="48"/>
      <c r="F23" s="48"/>
      <c r="G23" s="48"/>
      <c r="H23" s="14"/>
      <c r="I23" s="15"/>
      <c r="J23" s="81"/>
      <c r="K23" s="7"/>
      <c r="L23" s="7"/>
      <c r="M23" s="13"/>
      <c r="N23" s="21"/>
      <c r="O23" s="34"/>
      <c r="P23" s="34"/>
    </row>
    <row r="24" spans="1:16" ht="20.100000000000001" customHeight="1" x14ac:dyDescent="0.3">
      <c r="A24" s="7"/>
      <c r="B24" s="75"/>
      <c r="C24" s="79"/>
      <c r="D24" s="48"/>
      <c r="E24" s="48"/>
      <c r="F24" s="48"/>
      <c r="G24" s="48"/>
      <c r="H24" s="14"/>
      <c r="I24" s="15"/>
      <c r="J24" s="81"/>
      <c r="K24" s="7"/>
      <c r="L24" s="7"/>
      <c r="M24" s="13"/>
      <c r="N24" s="21"/>
      <c r="O24" s="34"/>
      <c r="P24" s="34"/>
    </row>
    <row r="25" spans="1:16" ht="20.100000000000001" customHeight="1" x14ac:dyDescent="0.3">
      <c r="A25" s="7"/>
      <c r="B25" s="75"/>
      <c r="C25" s="79"/>
      <c r="D25" s="48"/>
      <c r="E25" s="48"/>
      <c r="F25" s="48"/>
      <c r="G25" s="48"/>
      <c r="H25" s="14"/>
      <c r="I25" s="15"/>
      <c r="J25" s="81"/>
      <c r="K25" s="7"/>
      <c r="L25" s="7"/>
      <c r="M25" s="13"/>
      <c r="N25" s="21"/>
      <c r="O25" s="34"/>
      <c r="P25" s="34"/>
    </row>
    <row r="26" spans="1:16" ht="20.100000000000001" customHeight="1" x14ac:dyDescent="0.3">
      <c r="A26" s="7"/>
      <c r="B26" s="75"/>
      <c r="C26" s="79"/>
      <c r="D26" s="48"/>
      <c r="E26" s="48"/>
      <c r="F26" s="48"/>
      <c r="G26" s="48"/>
      <c r="H26" s="14"/>
      <c r="I26" s="15"/>
      <c r="J26" s="81"/>
      <c r="K26" s="7"/>
      <c r="L26" s="7"/>
      <c r="M26" s="13"/>
      <c r="N26" s="21"/>
      <c r="O26" s="34"/>
      <c r="P26" s="34"/>
    </row>
    <row r="27" spans="1:16" ht="20.100000000000001" customHeight="1" x14ac:dyDescent="0.3">
      <c r="A27" s="7"/>
      <c r="B27" s="75"/>
      <c r="C27" s="79"/>
      <c r="D27" s="48"/>
      <c r="E27" s="48"/>
      <c r="F27" s="48"/>
      <c r="G27" s="48"/>
      <c r="H27" s="14"/>
      <c r="I27" s="15"/>
      <c r="J27" s="81"/>
      <c r="K27" s="7"/>
      <c r="L27" s="7"/>
      <c r="M27" s="13"/>
      <c r="N27" s="21"/>
      <c r="O27" s="34"/>
      <c r="P27" s="34"/>
    </row>
    <row r="28" spans="1:16" ht="20.100000000000001" customHeight="1" x14ac:dyDescent="0.3">
      <c r="A28" s="7"/>
      <c r="B28" s="75"/>
      <c r="C28" s="79"/>
      <c r="D28" s="48"/>
      <c r="E28" s="48"/>
      <c r="F28" s="48"/>
      <c r="G28" s="48"/>
      <c r="H28" s="14"/>
      <c r="I28" s="15"/>
      <c r="J28" s="81"/>
      <c r="K28" s="7"/>
      <c r="L28" s="7"/>
      <c r="M28" s="13"/>
      <c r="N28" s="21"/>
      <c r="O28" s="34"/>
      <c r="P28" s="34"/>
    </row>
    <row r="29" spans="1:16" ht="20.100000000000001" customHeight="1" x14ac:dyDescent="0.3">
      <c r="A29" s="7"/>
      <c r="B29" s="75"/>
      <c r="C29" s="79"/>
      <c r="D29" s="48"/>
      <c r="E29" s="48"/>
      <c r="F29" s="48"/>
      <c r="G29" s="48"/>
      <c r="H29" s="14"/>
      <c r="I29" s="15"/>
      <c r="J29" s="81"/>
      <c r="K29" s="7"/>
      <c r="L29" s="7"/>
      <c r="M29" s="13"/>
      <c r="N29" s="21"/>
      <c r="O29" s="34"/>
      <c r="P29" s="34"/>
    </row>
    <row r="30" spans="1:16" ht="20.100000000000001" customHeight="1" x14ac:dyDescent="0.3">
      <c r="A30" s="7"/>
      <c r="B30" s="75"/>
      <c r="C30" s="79"/>
      <c r="D30" s="48"/>
      <c r="E30" s="48"/>
      <c r="F30" s="48"/>
      <c r="G30" s="48"/>
      <c r="H30" s="14"/>
      <c r="I30" s="15"/>
      <c r="J30" s="81"/>
      <c r="K30" s="7"/>
      <c r="L30" s="7"/>
      <c r="M30" s="13"/>
      <c r="N30" s="13"/>
      <c r="O30" s="34"/>
      <c r="P30" s="34"/>
    </row>
    <row r="31" spans="1:16" ht="20.100000000000001" customHeight="1" x14ac:dyDescent="0.3">
      <c r="A31" s="7"/>
      <c r="B31" s="75"/>
      <c r="C31" s="79"/>
      <c r="D31" s="48"/>
      <c r="E31" s="48"/>
      <c r="F31" s="48"/>
      <c r="G31" s="48"/>
      <c r="H31" s="14"/>
      <c r="I31" s="15"/>
      <c r="J31" s="81"/>
      <c r="K31" s="7"/>
      <c r="L31" s="7"/>
      <c r="M31" s="13"/>
      <c r="N31" s="13"/>
      <c r="O31" s="34"/>
      <c r="P31" s="34"/>
    </row>
    <row r="32" spans="1:16" ht="20.100000000000001" customHeight="1" x14ac:dyDescent="0.3">
      <c r="A32" s="7"/>
      <c r="B32" s="75"/>
      <c r="C32" s="79"/>
      <c r="D32" s="48"/>
      <c r="E32" s="48"/>
      <c r="F32" s="48"/>
      <c r="G32" s="48"/>
      <c r="H32" s="14"/>
      <c r="I32" s="15"/>
      <c r="J32" s="81"/>
      <c r="K32" s="7"/>
      <c r="L32" s="7"/>
      <c r="M32" s="13"/>
      <c r="N32" s="13"/>
      <c r="O32" s="34"/>
      <c r="P32" s="34"/>
    </row>
    <row r="33" spans="1:16" ht="20.100000000000001" customHeight="1" x14ac:dyDescent="0.3">
      <c r="A33" s="7"/>
      <c r="B33" s="75"/>
      <c r="C33" s="79"/>
      <c r="D33" s="48"/>
      <c r="E33" s="48"/>
      <c r="F33" s="48"/>
      <c r="G33" s="48"/>
      <c r="H33" s="14"/>
      <c r="I33" s="15"/>
      <c r="J33" s="81"/>
      <c r="K33" s="7"/>
      <c r="L33" s="7"/>
      <c r="M33" s="13"/>
      <c r="N33" s="13"/>
      <c r="O33" s="34"/>
      <c r="P33" s="34"/>
    </row>
    <row r="34" spans="1:16" ht="20.100000000000001" customHeight="1" x14ac:dyDescent="0.3">
      <c r="A34" s="7"/>
      <c r="B34" s="75"/>
      <c r="C34" s="79"/>
      <c r="D34" s="48"/>
      <c r="E34" s="48"/>
      <c r="F34" s="48"/>
      <c r="G34" s="48"/>
      <c r="H34" s="14"/>
      <c r="I34" s="15"/>
      <c r="J34" s="81"/>
      <c r="K34" s="7"/>
      <c r="L34" s="7"/>
      <c r="M34" s="13"/>
      <c r="N34" s="13"/>
      <c r="O34" s="34"/>
      <c r="P34" s="34"/>
    </row>
    <row r="35" spans="1:16" ht="20.100000000000001" customHeight="1" x14ac:dyDescent="0.3">
      <c r="A35" s="7"/>
      <c r="B35" s="75"/>
      <c r="C35" s="79"/>
      <c r="D35" s="48"/>
      <c r="E35" s="48"/>
      <c r="F35" s="48"/>
      <c r="G35" s="48"/>
      <c r="H35" s="14"/>
      <c r="I35" s="15"/>
      <c r="J35" s="81"/>
      <c r="K35" s="7"/>
      <c r="L35" s="7"/>
      <c r="M35" s="13"/>
      <c r="N35" s="13"/>
      <c r="O35" s="34"/>
      <c r="P35" s="34"/>
    </row>
    <row r="36" spans="1:16" ht="15.6" x14ac:dyDescent="0.3">
      <c r="A36" s="7"/>
      <c r="B36" s="76"/>
      <c r="C36" s="76"/>
      <c r="D36" s="11"/>
      <c r="E36" s="11"/>
      <c r="F36" s="11"/>
      <c r="G36" s="11"/>
      <c r="H36" s="12"/>
      <c r="I36" s="12"/>
      <c r="J36" s="82"/>
      <c r="K36" s="7"/>
      <c r="L36" s="7"/>
      <c r="M36" s="13"/>
      <c r="N36" s="13"/>
      <c r="O36" s="34"/>
      <c r="P36" s="34"/>
    </row>
    <row r="37" spans="1:16" ht="15.6" x14ac:dyDescent="0.3">
      <c r="A37" s="7"/>
      <c r="B37" s="77"/>
      <c r="C37" s="77"/>
      <c r="D37" s="7"/>
      <c r="E37" s="7"/>
      <c r="F37" s="7"/>
      <c r="G37" s="7"/>
      <c r="H37" s="9"/>
      <c r="I37" s="9"/>
      <c r="J37" s="83"/>
      <c r="K37" s="7"/>
      <c r="L37" s="7"/>
      <c r="M37" s="13"/>
      <c r="N37" s="13"/>
      <c r="O37" s="34"/>
      <c r="P37" s="34"/>
    </row>
    <row r="174" spans="1:2" x14ac:dyDescent="0.25">
      <c r="A174" t="s">
        <v>19</v>
      </c>
      <c r="B174" s="72" t="s">
        <v>20</v>
      </c>
    </row>
    <row r="175" spans="1:2" x14ac:dyDescent="0.25">
      <c r="A175" s="58">
        <v>0.33333333333333331</v>
      </c>
      <c r="B175" s="78">
        <v>0.33333333333333331</v>
      </c>
    </row>
    <row r="176" spans="1:2" x14ac:dyDescent="0.25">
      <c r="A176" s="58">
        <v>0.35416666666666669</v>
      </c>
      <c r="B176" s="78">
        <v>0.35416666666666669</v>
      </c>
    </row>
    <row r="177" spans="1:2" x14ac:dyDescent="0.25">
      <c r="A177" s="58">
        <v>0.375</v>
      </c>
      <c r="B177" s="78">
        <v>0.375</v>
      </c>
    </row>
    <row r="178" spans="1:2" x14ac:dyDescent="0.25">
      <c r="A178" s="58">
        <v>0.4375</v>
      </c>
      <c r="B178" s="78">
        <v>0.4375</v>
      </c>
    </row>
    <row r="179" spans="1:2" x14ac:dyDescent="0.25">
      <c r="A179" s="58">
        <v>0.45833333333333331</v>
      </c>
      <c r="B179" s="78">
        <v>0.45833333333333331</v>
      </c>
    </row>
    <row r="180" spans="1:2" x14ac:dyDescent="0.25">
      <c r="A180" s="58">
        <v>0.47916666666666669</v>
      </c>
      <c r="B180" s="78">
        <v>0.47916666666666669</v>
      </c>
    </row>
    <row r="181" spans="1:2" x14ac:dyDescent="0.25">
      <c r="A181" s="58">
        <v>0.52083333333333337</v>
      </c>
      <c r="B181" s="78">
        <v>0.52083333333333337</v>
      </c>
    </row>
    <row r="182" spans="1:2" x14ac:dyDescent="0.25">
      <c r="A182" s="58">
        <v>0.54166666666666663</v>
      </c>
      <c r="B182" s="78">
        <v>0.54166666666666663</v>
      </c>
    </row>
    <row r="183" spans="1:2" x14ac:dyDescent="0.25">
      <c r="A183" s="58">
        <v>0.5625</v>
      </c>
      <c r="B183" s="78">
        <v>0.5625</v>
      </c>
    </row>
    <row r="184" spans="1:2" x14ac:dyDescent="0.25">
      <c r="A184" s="58">
        <v>0.58333333333333337</v>
      </c>
      <c r="B184" s="78">
        <v>0.58333333333333337</v>
      </c>
    </row>
    <row r="185" spans="1:2" x14ac:dyDescent="0.25">
      <c r="A185" s="58">
        <v>0.60416666666666663</v>
      </c>
      <c r="B185" s="78">
        <v>0.60416666666666663</v>
      </c>
    </row>
    <row r="186" spans="1:2" x14ac:dyDescent="0.25">
      <c r="A186" s="58">
        <v>0.625</v>
      </c>
      <c r="B186" s="78">
        <v>0.625</v>
      </c>
    </row>
    <row r="187" spans="1:2" x14ac:dyDescent="0.25">
      <c r="A187" s="58">
        <v>0.64583333333333337</v>
      </c>
      <c r="B187" s="78">
        <v>0.64583333333333337</v>
      </c>
    </row>
    <row r="188" spans="1:2" x14ac:dyDescent="0.25">
      <c r="A188" s="58">
        <v>0.66666666666666663</v>
      </c>
      <c r="B188" s="78">
        <v>0.66666666666666663</v>
      </c>
    </row>
    <row r="189" spans="1:2" x14ac:dyDescent="0.25">
      <c r="A189" s="58">
        <v>0.6875</v>
      </c>
      <c r="B189" s="78">
        <v>0.6875</v>
      </c>
    </row>
    <row r="190" spans="1:2" x14ac:dyDescent="0.25">
      <c r="A190" s="58">
        <v>0.70833333333333337</v>
      </c>
      <c r="B190" s="78">
        <v>0.70833333333333337</v>
      </c>
    </row>
    <row r="191" spans="1:2" x14ac:dyDescent="0.25">
      <c r="A191" s="58">
        <v>0.72916666666666663</v>
      </c>
      <c r="B191" s="78">
        <v>0.72916666666666663</v>
      </c>
    </row>
    <row r="192" spans="1:2" x14ac:dyDescent="0.25">
      <c r="A192" s="58">
        <v>0.75</v>
      </c>
      <c r="B192" s="78">
        <v>0.75</v>
      </c>
    </row>
    <row r="193" spans="1:2" x14ac:dyDescent="0.25">
      <c r="A193" s="58">
        <v>0.77083333333333337</v>
      </c>
      <c r="B193" s="78">
        <v>0.77083333333333337</v>
      </c>
    </row>
    <row r="194" spans="1:2" x14ac:dyDescent="0.25">
      <c r="A194" s="58">
        <v>0.79166666666666663</v>
      </c>
      <c r="B194" s="78">
        <v>0.79166666666666663</v>
      </c>
    </row>
    <row r="195" spans="1:2" x14ac:dyDescent="0.25">
      <c r="A195" s="58">
        <v>0.8125</v>
      </c>
      <c r="B195" s="78">
        <v>0.8125</v>
      </c>
    </row>
    <row r="196" spans="1:2" x14ac:dyDescent="0.25">
      <c r="A196" s="58">
        <v>0.83333333333333337</v>
      </c>
      <c r="B196" s="78">
        <v>0.83333333333333337</v>
      </c>
    </row>
    <row r="197" spans="1:2" x14ac:dyDescent="0.25">
      <c r="A197" s="58">
        <v>0.85416666666666663</v>
      </c>
      <c r="B197" s="78">
        <v>0.85416666666666663</v>
      </c>
    </row>
    <row r="198" spans="1:2" x14ac:dyDescent="0.25">
      <c r="A198" s="58">
        <v>0.875</v>
      </c>
      <c r="B198" s="78">
        <v>0.875</v>
      </c>
    </row>
    <row r="199" spans="1:2" x14ac:dyDescent="0.25">
      <c r="A199" s="58">
        <v>0.89583333333333337</v>
      </c>
      <c r="B199" s="78">
        <v>0.89583333333333337</v>
      </c>
    </row>
    <row r="200" spans="1:2" x14ac:dyDescent="0.25">
      <c r="A200" s="58">
        <v>0.91666666666666663</v>
      </c>
      <c r="B200" s="78">
        <v>0.91666666666666663</v>
      </c>
    </row>
    <row r="201" spans="1:2" x14ac:dyDescent="0.25">
      <c r="A201" s="58">
        <v>0.9375</v>
      </c>
      <c r="B201" s="78">
        <v>0.9375</v>
      </c>
    </row>
    <row r="202" spans="1:2" x14ac:dyDescent="0.25">
      <c r="A202" s="58">
        <v>0.97916666666666663</v>
      </c>
      <c r="B202" s="78">
        <v>0.97916666666666663</v>
      </c>
    </row>
    <row r="203" spans="1:2" x14ac:dyDescent="0.25">
      <c r="A203" s="58">
        <v>1</v>
      </c>
      <c r="B203" s="78">
        <v>1</v>
      </c>
    </row>
  </sheetData>
  <dataConsolidate/>
  <mergeCells count="9">
    <mergeCell ref="B3:H3"/>
    <mergeCell ref="B4:J4"/>
    <mergeCell ref="I5:J5"/>
    <mergeCell ref="L12:M14"/>
    <mergeCell ref="T3:U4"/>
    <mergeCell ref="T7:U7"/>
    <mergeCell ref="T6:U6"/>
    <mergeCell ref="L11:M11"/>
    <mergeCell ref="O11:P11"/>
  </mergeCells>
  <conditionalFormatting sqref="J6:J35 B6:H35">
    <cfRule type="expression" dxfId="225" priority="3">
      <formula>AND($B6&lt;&gt;"",$B6&lt;TODAY())</formula>
    </cfRule>
  </conditionalFormatting>
  <conditionalFormatting sqref="B6:J35">
    <cfRule type="expression" dxfId="224" priority="1">
      <formula>AND($B6&lt;&gt;"",$B6=TODAY()+5)</formula>
    </cfRule>
    <cfRule type="expression" dxfId="223" priority="2">
      <formula>AND($B6&lt;&gt;"",$B6=TODAY())</formula>
    </cfRule>
  </conditionalFormatting>
  <conditionalFormatting sqref="I6:I35">
    <cfRule type="expression" dxfId="222" priority="13" stopIfTrue="1">
      <formula>AND(B6&lt;&gt;"",B6&lt;TODAY())</formula>
    </cfRule>
    <cfRule type="expression" dxfId="221" priority="14" stopIfTrue="1">
      <formula>AND(J6&lt;&gt;"",J6=$M$16)</formula>
    </cfRule>
    <cfRule type="expression" dxfId="220" priority="15" stopIfTrue="1">
      <formula>AND(J6&lt;&gt;"",J6=$M$17)</formula>
    </cfRule>
    <cfRule type="expression" dxfId="219" priority="16" stopIfTrue="1">
      <formula>AND(J6&lt;&gt;"",J6=$M$18)</formula>
    </cfRule>
    <cfRule type="expression" dxfId="218" priority="17" stopIfTrue="1">
      <formula>AND(J6&lt;&gt;"",J6=$M$19)</formula>
    </cfRule>
    <cfRule type="expression" dxfId="217" priority="18" stopIfTrue="1">
      <formula>AND(J6&lt;&gt;"",J6=$M$20)</formula>
    </cfRule>
  </conditionalFormatting>
  <dataValidations count="7">
    <dataValidation type="list" allowBlank="1" showInputMessage="1" showErrorMessage="1" sqref="J6:J35" xr:uid="{00000000-0002-0000-0000-000000000000}">
      <formula1>$M$15:$M$20</formula1>
    </dataValidation>
    <dataValidation type="list" allowBlank="1" showInputMessage="1" showErrorMessage="1" sqref="T6:U6" xr:uid="{00000000-0002-0000-0000-000001000000}">
      <formula1>"Sunday, Monday"</formula1>
    </dataValidation>
    <dataValidation allowBlank="1" showInputMessage="1" showErrorMessage="1" promptTitle="Annual Event Calendar" prompt="Enter all important dates in this tab. _x000a__x000a_The monthly tabs will automatically update with each event. " sqref="A1" xr:uid="{00000000-0002-0000-0000-000002000000}"/>
    <dataValidation allowBlank="1" showInputMessage="1" showErrorMessage="1" prompt="Update this cell with the calendar year using the spin buttons" sqref="J3" xr:uid="{00000000-0002-0000-0000-000004000000}"/>
    <dataValidation allowBlank="1" showInputMessage="1" showErrorMessage="1" prompt="Modify this cell with your Family Name" sqref="B3:H3" xr:uid="{00000000-0002-0000-0000-000003000000}"/>
    <dataValidation allowBlank="1" showInputMessage="1" showErrorMessage="1" prompt="Enter important dates in this column.  Enter only the month and day as the year will be added automatically._x000a__x000a_Use only one row for each date. In case of multiple events with the same day, combine the description of the events across the date." sqref="B5:G5" xr:uid="{00000000-0002-0000-0000-000005000000}"/>
    <dataValidation type="list" allowBlank="1" showInputMessage="1" showErrorMessage="1" sqref="D6:E35" xr:uid="{DD518F11-0FB5-4EF4-92AA-6B1DFE122601}">
      <formula1>$A$175:$A$203</formula1>
    </dataValidation>
  </dataValidations>
  <printOptions horizontalCentered="1"/>
  <pageMargins left="0.25" right="0.25" top="0.75" bottom="0.75" header="0.3" footer="0.3"/>
  <pageSetup scale="85" fitToHeight="0" orientation="landscape" r:id="rId1"/>
  <drawing r:id="rId2"/>
  <legacyDrawing r:id="rId3"/>
  <controls>
    <mc:AlternateContent xmlns:mc="http://schemas.openxmlformats.org/markup-compatibility/2006">
      <mc:Choice Requires="x14">
        <control shapeId="1031" r:id="rId4" name="CommandButton1">
          <controlPr defaultSize="0" autoLine="0" r:id="rId5">
            <anchor moveWithCells="1">
              <from>
                <xdr:col>10</xdr:col>
                <xdr:colOff>45720</xdr:colOff>
                <xdr:row>4</xdr:row>
                <xdr:rowOff>22860</xdr:rowOff>
              </from>
              <to>
                <xdr:col>12</xdr:col>
                <xdr:colOff>419100</xdr:colOff>
                <xdr:row>5</xdr:row>
                <xdr:rowOff>15240</xdr:rowOff>
              </to>
            </anchor>
          </controlPr>
        </control>
      </mc:Choice>
      <mc:Fallback>
        <control shapeId="1031" r:id="rId4" name="CommandButton1"/>
      </mc:Fallback>
    </mc:AlternateContent>
    <mc:AlternateContent xmlns:mc="http://schemas.openxmlformats.org/markup-compatibility/2006">
      <mc:Choice Requires="x14">
        <control shapeId="1033" r:id="rId6" name="CommandButton2">
          <controlPr defaultSize="0" autoLine="0" r:id="rId7">
            <anchor moveWithCells="1">
              <from>
                <xdr:col>10</xdr:col>
                <xdr:colOff>30480</xdr:colOff>
                <xdr:row>5</xdr:row>
                <xdr:rowOff>53340</xdr:rowOff>
              </from>
              <to>
                <xdr:col>12</xdr:col>
                <xdr:colOff>426720</xdr:colOff>
                <xdr:row>6</xdr:row>
                <xdr:rowOff>121920</xdr:rowOff>
              </to>
            </anchor>
          </controlPr>
        </control>
      </mc:Choice>
      <mc:Fallback>
        <control shapeId="1033" r:id="rId6" name="CommandButton2"/>
      </mc:Fallback>
    </mc:AlternateContent>
    <mc:AlternateContent xmlns:mc="http://schemas.openxmlformats.org/markup-compatibility/2006">
      <mc:Choice Requires="x14">
        <control shapeId="1034" r:id="rId8" name="CommandButton3">
          <controlPr defaultSize="0" autoLine="0" r:id="rId9">
            <anchor moveWithCells="1">
              <from>
                <xdr:col>10</xdr:col>
                <xdr:colOff>45720</xdr:colOff>
                <xdr:row>6</xdr:row>
                <xdr:rowOff>220980</xdr:rowOff>
              </from>
              <to>
                <xdr:col>12</xdr:col>
                <xdr:colOff>441960</xdr:colOff>
                <xdr:row>8</xdr:row>
                <xdr:rowOff>76200</xdr:rowOff>
              </to>
            </anchor>
          </controlPr>
        </control>
      </mc:Choice>
      <mc:Fallback>
        <control shapeId="1034" r:id="rId8" name="CommandButton3"/>
      </mc:Fallback>
    </mc:AlternateContent>
    <mc:AlternateContent xmlns:mc="http://schemas.openxmlformats.org/markup-compatibility/2006">
      <mc:Choice Requires="x14">
        <control shapeId="1035" r:id="rId10" name="CommandButton4">
          <controlPr defaultSize="0" autoLine="0" r:id="rId11">
            <anchor moveWithCells="1">
              <from>
                <xdr:col>10</xdr:col>
                <xdr:colOff>53340</xdr:colOff>
                <xdr:row>8</xdr:row>
                <xdr:rowOff>121920</xdr:rowOff>
              </from>
              <to>
                <xdr:col>12</xdr:col>
                <xdr:colOff>449580</xdr:colOff>
                <xdr:row>9</xdr:row>
                <xdr:rowOff>228600</xdr:rowOff>
              </to>
            </anchor>
          </controlPr>
        </control>
      </mc:Choice>
      <mc:Fallback>
        <control shapeId="1035" r:id="rId10" name="CommandButton4"/>
      </mc:Fallback>
    </mc:AlternateContent>
    <mc:AlternateContent xmlns:mc="http://schemas.openxmlformats.org/markup-compatibility/2006">
      <mc:Choice Requires="x14">
        <control shapeId="1036" r:id="rId12" name="CommandButton5">
          <controlPr defaultSize="0" autoLine="0" r:id="rId13">
            <anchor moveWithCells="1">
              <from>
                <xdr:col>12</xdr:col>
                <xdr:colOff>533400</xdr:colOff>
                <xdr:row>4</xdr:row>
                <xdr:rowOff>30480</xdr:rowOff>
              </from>
              <to>
                <xdr:col>12</xdr:col>
                <xdr:colOff>1280160</xdr:colOff>
                <xdr:row>5</xdr:row>
                <xdr:rowOff>30480</xdr:rowOff>
              </to>
            </anchor>
          </controlPr>
        </control>
      </mc:Choice>
      <mc:Fallback>
        <control shapeId="1036" r:id="rId12" name="CommandButton5"/>
      </mc:Fallback>
    </mc:AlternateContent>
    <mc:AlternateContent xmlns:mc="http://schemas.openxmlformats.org/markup-compatibility/2006">
      <mc:Choice Requires="x14">
        <control shapeId="1037" r:id="rId14" name="CommandButton6">
          <controlPr defaultSize="0" autoLine="0" r:id="rId15">
            <anchor moveWithCells="1">
              <from>
                <xdr:col>12</xdr:col>
                <xdr:colOff>525780</xdr:colOff>
                <xdr:row>5</xdr:row>
                <xdr:rowOff>76200</xdr:rowOff>
              </from>
              <to>
                <xdr:col>12</xdr:col>
                <xdr:colOff>1272540</xdr:colOff>
                <xdr:row>6</xdr:row>
                <xdr:rowOff>144780</xdr:rowOff>
              </to>
            </anchor>
          </controlPr>
        </control>
      </mc:Choice>
      <mc:Fallback>
        <control shapeId="1037" r:id="rId14" name="CommandButton6"/>
      </mc:Fallback>
    </mc:AlternateContent>
    <mc:AlternateContent xmlns:mc="http://schemas.openxmlformats.org/markup-compatibility/2006">
      <mc:Choice Requires="x14">
        <control shapeId="1038" r:id="rId16" name="CommandButton7">
          <controlPr defaultSize="0" autoLine="0" r:id="rId17">
            <anchor moveWithCells="1">
              <from>
                <xdr:col>12</xdr:col>
                <xdr:colOff>541020</xdr:colOff>
                <xdr:row>6</xdr:row>
                <xdr:rowOff>198120</xdr:rowOff>
              </from>
              <to>
                <xdr:col>12</xdr:col>
                <xdr:colOff>1287780</xdr:colOff>
                <xdr:row>8</xdr:row>
                <xdr:rowOff>53340</xdr:rowOff>
              </to>
            </anchor>
          </controlPr>
        </control>
      </mc:Choice>
      <mc:Fallback>
        <control shapeId="1038" r:id="rId16" name="CommandButton7"/>
      </mc:Fallback>
    </mc:AlternateContent>
    <mc:AlternateContent xmlns:mc="http://schemas.openxmlformats.org/markup-compatibility/2006">
      <mc:Choice Requires="x14">
        <control shapeId="1039" r:id="rId18" name="CommandButton8">
          <controlPr defaultSize="0" autoLine="0" r:id="rId19">
            <anchor moveWithCells="1">
              <from>
                <xdr:col>12</xdr:col>
                <xdr:colOff>533400</xdr:colOff>
                <xdr:row>8</xdr:row>
                <xdr:rowOff>106680</xdr:rowOff>
              </from>
              <to>
                <xdr:col>12</xdr:col>
                <xdr:colOff>1280160</xdr:colOff>
                <xdr:row>9</xdr:row>
                <xdr:rowOff>213360</xdr:rowOff>
              </to>
            </anchor>
          </controlPr>
        </control>
      </mc:Choice>
      <mc:Fallback>
        <control shapeId="1039" r:id="rId18" name="CommandButton8"/>
      </mc:Fallback>
    </mc:AlternateContent>
    <mc:AlternateContent xmlns:mc="http://schemas.openxmlformats.org/markup-compatibility/2006">
      <mc:Choice Requires="x14">
        <control shapeId="1040" r:id="rId20" name="CommandButton9">
          <controlPr defaultSize="0" autoLine="0" r:id="rId21">
            <anchor moveWithCells="1">
              <from>
                <xdr:col>12</xdr:col>
                <xdr:colOff>1356360</xdr:colOff>
                <xdr:row>4</xdr:row>
                <xdr:rowOff>30480</xdr:rowOff>
              </from>
              <to>
                <xdr:col>13</xdr:col>
                <xdr:colOff>723900</xdr:colOff>
                <xdr:row>5</xdr:row>
                <xdr:rowOff>30480</xdr:rowOff>
              </to>
            </anchor>
          </controlPr>
        </control>
      </mc:Choice>
      <mc:Fallback>
        <control shapeId="1040" r:id="rId20" name="CommandButton9"/>
      </mc:Fallback>
    </mc:AlternateContent>
    <mc:AlternateContent xmlns:mc="http://schemas.openxmlformats.org/markup-compatibility/2006">
      <mc:Choice Requires="x14">
        <control shapeId="1041" r:id="rId22" name="CommandButton10">
          <controlPr defaultSize="0" autoLine="0" r:id="rId23">
            <anchor moveWithCells="1">
              <from>
                <xdr:col>12</xdr:col>
                <xdr:colOff>1356360</xdr:colOff>
                <xdr:row>5</xdr:row>
                <xdr:rowOff>76200</xdr:rowOff>
              </from>
              <to>
                <xdr:col>13</xdr:col>
                <xdr:colOff>731520</xdr:colOff>
                <xdr:row>6</xdr:row>
                <xdr:rowOff>144780</xdr:rowOff>
              </to>
            </anchor>
          </controlPr>
        </control>
      </mc:Choice>
      <mc:Fallback>
        <control shapeId="1041" r:id="rId22" name="CommandButton10"/>
      </mc:Fallback>
    </mc:AlternateContent>
    <mc:AlternateContent xmlns:mc="http://schemas.openxmlformats.org/markup-compatibility/2006">
      <mc:Choice Requires="x14">
        <control shapeId="1042" r:id="rId24" name="CommandButton11">
          <controlPr defaultSize="0" autoLine="0" r:id="rId25">
            <anchor moveWithCells="1">
              <from>
                <xdr:col>12</xdr:col>
                <xdr:colOff>1356360</xdr:colOff>
                <xdr:row>6</xdr:row>
                <xdr:rowOff>228600</xdr:rowOff>
              </from>
              <to>
                <xdr:col>13</xdr:col>
                <xdr:colOff>731520</xdr:colOff>
                <xdr:row>8</xdr:row>
                <xdr:rowOff>83820</xdr:rowOff>
              </to>
            </anchor>
          </controlPr>
        </control>
      </mc:Choice>
      <mc:Fallback>
        <control shapeId="1042" r:id="rId24" name="CommandButton11"/>
      </mc:Fallback>
    </mc:AlternateContent>
    <mc:AlternateContent xmlns:mc="http://schemas.openxmlformats.org/markup-compatibility/2006">
      <mc:Choice Requires="x14">
        <control shapeId="1043" r:id="rId26" name="CommandButton12">
          <controlPr defaultSize="0" autoLine="0" r:id="rId27">
            <anchor moveWithCells="1">
              <from>
                <xdr:col>12</xdr:col>
                <xdr:colOff>1363980</xdr:colOff>
                <xdr:row>8</xdr:row>
                <xdr:rowOff>114300</xdr:rowOff>
              </from>
              <to>
                <xdr:col>13</xdr:col>
                <xdr:colOff>723900</xdr:colOff>
                <xdr:row>9</xdr:row>
                <xdr:rowOff>220980</xdr:rowOff>
              </to>
            </anchor>
          </controlPr>
        </control>
      </mc:Choice>
      <mc:Fallback>
        <control shapeId="1043" r:id="rId26" name="CommandButton12"/>
      </mc:Fallback>
    </mc:AlternateContent>
    <mc:AlternateContent xmlns:mc="http://schemas.openxmlformats.org/markup-compatibility/2006">
      <mc:Choice Requires="x14">
        <control shapeId="2" r:id="rId28" name="Spinner">
          <controlPr defaultSize="0" print="0" autoPict="0" altText="Use the spinner button to change calendar year or change the year in cell AE3">
            <anchor moveWithCells="1">
              <from>
                <xdr:col>10</xdr:col>
                <xdr:colOff>38100</xdr:colOff>
                <xdr:row>2</xdr:row>
                <xdr:rowOff>861060</xdr:rowOff>
              </from>
              <to>
                <xdr:col>11</xdr:col>
                <xdr:colOff>22860</xdr:colOff>
                <xdr:row>2</xdr:row>
                <xdr:rowOff>1165860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B1:K14"/>
  <sheetViews>
    <sheetView showGridLines="0" showRowColHeaders="0" zoomScale="55" zoomScaleNormal="55" workbookViewId="0">
      <selection activeCell="N8" sqref="N8"/>
    </sheetView>
  </sheetViews>
  <sheetFormatPr baseColWidth="10" defaultColWidth="8.88671875" defaultRowHeight="13.2" x14ac:dyDescent="0.25"/>
  <cols>
    <col min="2" max="2" width="1.5546875" customWidth="1"/>
    <col min="3" max="9" width="20.6640625" customWidth="1"/>
  </cols>
  <sheetData>
    <row r="1" spans="2:11" ht="75.75" customHeight="1" x14ac:dyDescent="0.25">
      <c r="B1" s="3"/>
      <c r="C1" s="68" t="str">
        <f>"Janvier "&amp;CalendarYear</f>
        <v>Janvier 2020</v>
      </c>
      <c r="D1" s="68"/>
      <c r="E1" s="68"/>
      <c r="F1" s="2"/>
      <c r="G1" s="2"/>
      <c r="H1" s="2"/>
      <c r="I1" s="2"/>
    </row>
    <row r="2" spans="2:11" ht="22.5" customHeight="1" thickBot="1" x14ac:dyDescent="0.3">
      <c r="C2" s="55" t="str">
        <f>TEXT(C3,"jjjj")</f>
        <v>lundi</v>
      </c>
      <c r="D2" s="55" t="str">
        <f t="shared" ref="D2:I2" si="0">TEXT(D3,"jjjj")</f>
        <v>mardi</v>
      </c>
      <c r="E2" s="55" t="str">
        <f t="shared" si="0"/>
        <v>mercredi</v>
      </c>
      <c r="F2" s="55" t="str">
        <f t="shared" si="0"/>
        <v>jeudi</v>
      </c>
      <c r="G2" s="55" t="str">
        <f t="shared" si="0"/>
        <v>vendredi</v>
      </c>
      <c r="H2" s="55" t="str">
        <f t="shared" si="0"/>
        <v>samedi</v>
      </c>
      <c r="I2" s="55" t="str">
        <f t="shared" si="0"/>
        <v>dimanche</v>
      </c>
    </row>
    <row r="3" spans="2:11" ht="14.25" customHeight="1" thickTop="1" x14ac:dyDescent="0.3">
      <c r="C3" s="54">
        <f t="array" ref="C3:I3">DaysAndWeeks+DATE(CalendarYear,1,1)-WEEKDAY(DATE(CalendarYear,1,1),(WeekStart="Monday")+1)+1</f>
        <v>43829</v>
      </c>
      <c r="D3" s="54">
        <v>43830</v>
      </c>
      <c r="E3" s="54">
        <v>43831</v>
      </c>
      <c r="F3" s="54">
        <v>43832</v>
      </c>
      <c r="G3" s="54">
        <v>43833</v>
      </c>
      <c r="H3" s="54">
        <v>43834</v>
      </c>
      <c r="I3" s="54">
        <v>43835</v>
      </c>
      <c r="K3" s="47"/>
    </row>
    <row r="4" spans="2:11" ht="99.9" customHeight="1" x14ac:dyDescent="0.25">
      <c r="C4" s="50" t="str">
        <f t="shared" ref="C4:I4" si="1">IFERROR(VLOOKUP(C3,Important_Dates,2,FALSE),"")</f>
        <v/>
      </c>
      <c r="D4" s="50" t="str">
        <f t="shared" si="1"/>
        <v/>
      </c>
      <c r="E4" s="49" t="str">
        <f t="shared" si="1"/>
        <v/>
      </c>
      <c r="F4" s="49" t="str">
        <f t="shared" si="1"/>
        <v/>
      </c>
      <c r="G4" s="49" t="str">
        <f t="shared" si="1"/>
        <v/>
      </c>
      <c r="H4" s="49" t="str">
        <f t="shared" si="1"/>
        <v/>
      </c>
      <c r="I4" s="49" t="str">
        <f t="shared" si="1"/>
        <v/>
      </c>
    </row>
    <row r="5" spans="2:11" ht="15" customHeight="1" x14ac:dyDescent="0.3">
      <c r="C5" s="54">
        <f t="array" ref="C5:I5">DaysAndWeeks+DATE(CalendarYear,1,1)-WEEKDAY(DATE(CalendarYear,1,1),(WeekStart="Monday")+1)+8</f>
        <v>43836</v>
      </c>
      <c r="D5" s="54">
        <v>43837</v>
      </c>
      <c r="E5" s="54">
        <v>43838</v>
      </c>
      <c r="F5" s="54">
        <v>43839</v>
      </c>
      <c r="G5" s="54">
        <v>43840</v>
      </c>
      <c r="H5" s="54">
        <v>43841</v>
      </c>
      <c r="I5" s="54">
        <v>43842</v>
      </c>
    </row>
    <row r="6" spans="2:11" ht="99.9" customHeight="1" x14ac:dyDescent="0.25">
      <c r="C6" s="49" t="str">
        <f t="shared" ref="C6:I6" si="2">IFERROR(VLOOKUP(C5,Important_Dates,2,FALSE),"")</f>
        <v/>
      </c>
      <c r="D6" s="49" t="str">
        <f t="shared" si="2"/>
        <v/>
      </c>
      <c r="E6" s="49" t="str">
        <f t="shared" si="2"/>
        <v/>
      </c>
      <c r="F6" s="49" t="str">
        <f t="shared" si="2"/>
        <v/>
      </c>
      <c r="G6" s="49" t="str">
        <f t="shared" si="2"/>
        <v/>
      </c>
      <c r="H6" s="49" t="str">
        <f t="shared" si="2"/>
        <v/>
      </c>
      <c r="I6" s="49" t="str">
        <f t="shared" si="2"/>
        <v/>
      </c>
    </row>
    <row r="7" spans="2:11" ht="15" customHeight="1" x14ac:dyDescent="0.3">
      <c r="C7" s="54">
        <f t="array" ref="C7:I7">DaysAndWeeks+DATE(CalendarYear,1,1)-WEEKDAY(DATE(CalendarYear,1,1),(WeekStart="Monday")+1)+15</f>
        <v>43843</v>
      </c>
      <c r="D7" s="54">
        <v>43844</v>
      </c>
      <c r="E7" s="54">
        <v>43845</v>
      </c>
      <c r="F7" s="54">
        <v>43846</v>
      </c>
      <c r="G7" s="52">
        <v>43847</v>
      </c>
      <c r="H7" s="53">
        <v>43848</v>
      </c>
      <c r="I7" s="54">
        <v>43849</v>
      </c>
    </row>
    <row r="8" spans="2:11" ht="99.9" customHeight="1" x14ac:dyDescent="0.25">
      <c r="C8" s="49" t="str">
        <f t="shared" ref="C8:I8" si="3">IFERROR(VLOOKUP(C7,Important_Dates,2,FALSE),"")</f>
        <v/>
      </c>
      <c r="D8" s="49" t="str">
        <f t="shared" si="3"/>
        <v/>
      </c>
      <c r="E8" s="49" t="str">
        <f t="shared" si="3"/>
        <v/>
      </c>
      <c r="F8" s="49" t="str">
        <f t="shared" si="3"/>
        <v/>
      </c>
      <c r="G8" s="49" t="str">
        <f t="shared" si="3"/>
        <v/>
      </c>
      <c r="H8" s="49" t="str">
        <f t="shared" si="3"/>
        <v/>
      </c>
      <c r="I8" s="49" t="str">
        <f t="shared" si="3"/>
        <v/>
      </c>
    </row>
    <row r="9" spans="2:11" ht="15" customHeight="1" x14ac:dyDescent="0.3">
      <c r="C9" s="54">
        <f t="array" ref="C9:I9">DaysAndWeeks+DATE(CalendarYear,1,1)-WEEKDAY(DATE(CalendarYear,1,1),(WeekStart="Monday")+1)+22</f>
        <v>43850</v>
      </c>
      <c r="D9" s="54">
        <v>43851</v>
      </c>
      <c r="E9" s="54">
        <v>43852</v>
      </c>
      <c r="F9" s="54">
        <v>43853</v>
      </c>
      <c r="G9" s="54">
        <v>43854</v>
      </c>
      <c r="H9" s="54">
        <v>43855</v>
      </c>
      <c r="I9" s="54">
        <v>43856</v>
      </c>
    </row>
    <row r="10" spans="2:11" ht="99.9" customHeight="1" x14ac:dyDescent="0.25">
      <c r="C10" s="49" t="str">
        <f t="shared" ref="C10:I10" si="4">IFERROR(VLOOKUP(C9,Important_Dates,2,FALSE),"")</f>
        <v/>
      </c>
      <c r="D10" s="49" t="str">
        <f t="shared" si="4"/>
        <v/>
      </c>
      <c r="E10" s="49" t="str">
        <f t="shared" si="4"/>
        <v/>
      </c>
      <c r="F10" s="49" t="str">
        <f t="shared" si="4"/>
        <v/>
      </c>
      <c r="G10" s="49" t="str">
        <f t="shared" si="4"/>
        <v/>
      </c>
      <c r="H10" s="49" t="str">
        <f t="shared" si="4"/>
        <v/>
      </c>
      <c r="I10" s="49" t="str">
        <f t="shared" si="4"/>
        <v/>
      </c>
    </row>
    <row r="11" spans="2:11" ht="15" customHeight="1" x14ac:dyDescent="0.3">
      <c r="C11" s="54">
        <f t="array" ref="C11:I11">DaysAndWeeks+DATE(CalendarYear,1,1)-WEEKDAY(DATE(CalendarYear,1,1),(WeekStart="Monday")+1)+29</f>
        <v>43857</v>
      </c>
      <c r="D11" s="54">
        <v>43858</v>
      </c>
      <c r="E11" s="54">
        <v>43859</v>
      </c>
      <c r="F11" s="54">
        <v>43860</v>
      </c>
      <c r="G11" s="54">
        <v>43861</v>
      </c>
      <c r="H11" s="54">
        <v>43862</v>
      </c>
      <c r="I11" s="54">
        <v>43863</v>
      </c>
    </row>
    <row r="12" spans="2:11" ht="99.9" customHeight="1" x14ac:dyDescent="0.25">
      <c r="C12" s="49" t="s">
        <v>1</v>
      </c>
      <c r="D12" s="49" t="s">
        <v>1</v>
      </c>
      <c r="E12" s="49" t="s">
        <v>1</v>
      </c>
      <c r="F12" s="49" t="s">
        <v>1</v>
      </c>
      <c r="G12" s="49" t="s">
        <v>1</v>
      </c>
      <c r="H12" s="50" t="s">
        <v>1</v>
      </c>
      <c r="I12" s="50" t="s">
        <v>1</v>
      </c>
    </row>
    <row r="13" spans="2:11" ht="15" customHeight="1" x14ac:dyDescent="0.3">
      <c r="C13" s="54">
        <f t="array" ref="C13:D13">DaysAndWeeks+DATE(CalendarYear,1,1)-WEEKDAY(DATE(CalendarYear,1,1),(WeekStart="Monday")+1)+36</f>
        <v>43864</v>
      </c>
      <c r="D13" s="54">
        <v>43865</v>
      </c>
      <c r="E13" s="69" t="s">
        <v>0</v>
      </c>
      <c r="F13" s="69"/>
      <c r="G13" s="69"/>
      <c r="H13" s="69"/>
      <c r="I13" s="69"/>
    </row>
    <row r="14" spans="2:11" ht="99.9" customHeight="1" x14ac:dyDescent="0.25">
      <c r="C14" s="50" t="s">
        <v>1</v>
      </c>
      <c r="D14" s="50" t="s">
        <v>1</v>
      </c>
      <c r="E14" s="70"/>
      <c r="F14" s="70"/>
      <c r="G14" s="70"/>
      <c r="H14" s="70"/>
      <c r="I14" s="70"/>
    </row>
  </sheetData>
  <mergeCells count="3">
    <mergeCell ref="C1:E1"/>
    <mergeCell ref="E13:I13"/>
    <mergeCell ref="E14:I14"/>
  </mergeCells>
  <conditionalFormatting sqref="C12:I12 C14:D14">
    <cfRule type="expression" dxfId="198" priority="11">
      <formula>AND(DAY(C11)&gt;=1,DAY(C11)&lt;=15)</formula>
    </cfRule>
  </conditionalFormatting>
  <conditionalFormatting sqref="C4:H4">
    <cfRule type="expression" dxfId="197" priority="10">
      <formula>DAY(C3)&gt;8</formula>
    </cfRule>
  </conditionalFormatting>
  <conditionalFormatting sqref="C4:I4 C6:I6 C8:I8 C10:I10 C14:D14 C12:I12">
    <cfRule type="expression" dxfId="196" priority="1">
      <formula>C$2="dimanche"</formula>
    </cfRule>
    <cfRule type="expression" dxfId="195" priority="3">
      <formula>C$2="samedi"</formula>
    </cfRule>
  </conditionalFormatting>
  <dataValidations count="3">
    <dataValidation allowBlank="1" showInputMessage="1" prompt="Enter monthly Notes in cell below" sqref="E13:I13" xr:uid="{00000000-0002-0000-0100-000000000000}"/>
    <dataValidation allowBlank="1" showInputMessage="1" prompt="Enter monthly Notes in this cell" sqref="E14:I14" xr:uid="{00000000-0002-0000-0100-000001000000}"/>
    <dataValidation allowBlank="1" showInputMessage="1" showErrorMessage="1" prompt="Events for the month are automatically updated in this tab. To add or modify an event, click Set Important Dates button. Days from the previous and next months are shaded." sqref="A1" xr:uid="{00000000-0002-0000-0100-000002000000}"/>
  </dataValidations>
  <pageMargins left="0.25" right="0.25" top="0.75" bottom="0.75" header="0.3" footer="0.3"/>
  <pageSetup paperSize="9" scale="63"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5" stopIfTrue="1" id="{11AD5CDF-2D82-4086-ADF0-760A8E9E39CF}">
            <xm:f>VLOOKUP(C3,Important_Dates,9,FALSE)=AFFAIRES!$M$16</xm:f>
            <x14:dxf>
              <fill>
                <patternFill>
                  <bgColor theme="5"/>
                </patternFill>
              </fill>
            </x14:dxf>
          </x14:cfRule>
          <x14:cfRule type="expression" priority="6" stopIfTrue="1" id="{621DC866-3CE0-4179-81FE-3850B6511D09}">
            <xm:f>VLOOKUP(C3,Important_Dates,9,FALSE)=AFFAIRES!$M$17</xm:f>
            <x14:dxf>
              <fill>
                <patternFill>
                  <bgColor theme="6"/>
                </patternFill>
              </fill>
            </x14:dxf>
          </x14:cfRule>
          <x14:cfRule type="expression" priority="7" stopIfTrue="1" id="{1306898D-5440-4761-95A6-0E7814CE2018}">
            <xm:f>VLOOKUP(C3,Important_Dates,9,FALSE)=AFFAIRES!$M$18</xm:f>
            <x14:dxf>
              <fill>
                <patternFill>
                  <bgColor theme="7"/>
                </patternFill>
              </fill>
            </x14:dxf>
          </x14:cfRule>
          <x14:cfRule type="expression" priority="8" stopIfTrue="1" id="{DAA072B4-D52B-4233-94E8-469525E9BB17}">
            <xm:f>VLOOKUP(C3,Important_Dates,9,FALSE)=AFFAIRES!$M$19</xm:f>
            <x14:dxf>
              <fill>
                <patternFill>
                  <bgColor theme="4"/>
                </patternFill>
              </fill>
            </x14:dxf>
          </x14:cfRule>
          <x14:cfRule type="expression" priority="9" stopIfTrue="1" id="{B3E901C4-3515-495F-9E3B-262AB26E4556}">
            <xm:f>VLOOKUP(C3,Important_Dates,9,FALSE)=AFFAIRES!$M$20</xm:f>
            <x14:dxf>
              <fill>
                <patternFill>
                  <bgColor rgb="FFFFFF00"/>
                </patternFill>
              </fill>
            </x14:dxf>
          </x14:cfRule>
          <xm:sqref>C3:I3 C5:I5 C7:I7 C9:I9 C11:I11 C13:D13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pageSetUpPr fitToPage="1"/>
  </sheetPr>
  <dimension ref="B1:I14"/>
  <sheetViews>
    <sheetView showGridLines="0" showRowColHeaders="0" zoomScale="55" zoomScaleNormal="55" workbookViewId="0">
      <selection activeCell="C2" sqref="C2:I2"/>
    </sheetView>
  </sheetViews>
  <sheetFormatPr baseColWidth="10" defaultColWidth="8.88671875" defaultRowHeight="13.2" x14ac:dyDescent="0.25"/>
  <cols>
    <col min="2" max="2" width="1.5546875" customWidth="1"/>
    <col min="3" max="9" width="20.6640625" customWidth="1"/>
  </cols>
  <sheetData>
    <row r="1" spans="2:9" ht="75.75" customHeight="1" x14ac:dyDescent="0.25">
      <c r="B1" s="3"/>
      <c r="C1" s="68" t="str">
        <f>"Fevrier "&amp;CalendarYear</f>
        <v>Fevrier 2020</v>
      </c>
      <c r="D1" s="68"/>
      <c r="E1" s="68"/>
      <c r="F1" s="2"/>
      <c r="G1" s="2"/>
      <c r="H1" s="2"/>
      <c r="I1" s="2"/>
    </row>
    <row r="2" spans="2:9" ht="22.5" customHeight="1" thickBot="1" x14ac:dyDescent="0.3">
      <c r="C2" s="55" t="str">
        <f>TEXT(C3,"jjjj")</f>
        <v>lundi</v>
      </c>
      <c r="D2" s="55" t="str">
        <f t="shared" ref="D2:I2" si="0">TEXT(D3,"jjjj")</f>
        <v>mardi</v>
      </c>
      <c r="E2" s="55" t="str">
        <f t="shared" si="0"/>
        <v>mercredi</v>
      </c>
      <c r="F2" s="55" t="str">
        <f t="shared" si="0"/>
        <v>jeudi</v>
      </c>
      <c r="G2" s="55" t="str">
        <f t="shared" si="0"/>
        <v>vendredi</v>
      </c>
      <c r="H2" s="55" t="str">
        <f t="shared" si="0"/>
        <v>samedi</v>
      </c>
      <c r="I2" s="55" t="str">
        <f t="shared" si="0"/>
        <v>dimanche</v>
      </c>
    </row>
    <row r="3" spans="2:9" ht="14.25" customHeight="1" thickTop="1" x14ac:dyDescent="0.3">
      <c r="C3" s="54">
        <f t="array" ref="C3:I3">DaysAndWeeks+DATE(CalendarYear,2,1)-WEEKDAY(DATE(CalendarYear,2,1),(WeekStart="Monday")+1)+1</f>
        <v>43857</v>
      </c>
      <c r="D3" s="54">
        <v>43858</v>
      </c>
      <c r="E3" s="54">
        <v>43859</v>
      </c>
      <c r="F3" s="54">
        <v>43860</v>
      </c>
      <c r="G3" s="54">
        <v>43861</v>
      </c>
      <c r="H3" s="54">
        <v>43862</v>
      </c>
      <c r="I3" s="54">
        <v>43863</v>
      </c>
    </row>
    <row r="4" spans="2:9" ht="99.9" customHeight="1" x14ac:dyDescent="0.25">
      <c r="C4" s="50" t="str">
        <f t="shared" ref="C4:I4" si="1">IFERROR(VLOOKUP(C3,Important_Dates,2,FALSE),"")</f>
        <v/>
      </c>
      <c r="D4" s="50" t="str">
        <f t="shared" si="1"/>
        <v/>
      </c>
      <c r="E4" s="49" t="str">
        <f t="shared" si="1"/>
        <v/>
      </c>
      <c r="F4" s="49" t="str">
        <f t="shared" si="1"/>
        <v/>
      </c>
      <c r="G4" s="49" t="str">
        <f t="shared" si="1"/>
        <v/>
      </c>
      <c r="H4" s="49" t="str">
        <f t="shared" si="1"/>
        <v/>
      </c>
      <c r="I4" s="49" t="str">
        <f t="shared" si="1"/>
        <v/>
      </c>
    </row>
    <row r="5" spans="2:9" ht="15" customHeight="1" x14ac:dyDescent="0.3">
      <c r="C5" s="54">
        <f t="array" ref="C5:I5">DaysAndWeeks+DATE(CalendarYear,2,1)-WEEKDAY(DATE(CalendarYear,2,1),(WeekStart="Monday")+1)+8</f>
        <v>43864</v>
      </c>
      <c r="D5" s="54">
        <v>43865</v>
      </c>
      <c r="E5" s="54">
        <v>43866</v>
      </c>
      <c r="F5" s="54">
        <v>43867</v>
      </c>
      <c r="G5" s="54">
        <v>43868</v>
      </c>
      <c r="H5" s="54">
        <v>43869</v>
      </c>
      <c r="I5" s="54">
        <v>43870</v>
      </c>
    </row>
    <row r="6" spans="2:9" ht="99.9" customHeight="1" x14ac:dyDescent="0.25">
      <c r="C6" s="49" t="str">
        <f t="shared" ref="C6:I6" si="2">IFERROR(VLOOKUP(C5,Important_Dates,2,FALSE),"")</f>
        <v/>
      </c>
      <c r="D6" s="49" t="str">
        <f t="shared" si="2"/>
        <v/>
      </c>
      <c r="E6" s="49" t="str">
        <f t="shared" si="2"/>
        <v/>
      </c>
      <c r="F6" s="49" t="str">
        <f t="shared" si="2"/>
        <v/>
      </c>
      <c r="G6" s="49" t="str">
        <f t="shared" si="2"/>
        <v/>
      </c>
      <c r="H6" s="49" t="str">
        <f t="shared" si="2"/>
        <v/>
      </c>
      <c r="I6" s="49" t="str">
        <f t="shared" si="2"/>
        <v/>
      </c>
    </row>
    <row r="7" spans="2:9" ht="15" customHeight="1" x14ac:dyDescent="0.3">
      <c r="C7" s="54">
        <f t="array" ref="C7:I7">DaysAndWeeks+DATE(CalendarYear,2,1)-WEEKDAY(DATE(CalendarYear,2,1),(WeekStart="Monday")+1)+15</f>
        <v>43871</v>
      </c>
      <c r="D7" s="54">
        <v>43872</v>
      </c>
      <c r="E7" s="54">
        <v>43873</v>
      </c>
      <c r="F7" s="54">
        <v>43874</v>
      </c>
      <c r="G7" s="52">
        <v>43875</v>
      </c>
      <c r="H7" s="53">
        <v>43876</v>
      </c>
      <c r="I7" s="54">
        <v>43877</v>
      </c>
    </row>
    <row r="8" spans="2:9" ht="99.9" customHeight="1" x14ac:dyDescent="0.25">
      <c r="C8" s="49" t="str">
        <f t="shared" ref="C8:I8" si="3">IFERROR(VLOOKUP(C7,Important_Dates,2,FALSE),"")</f>
        <v/>
      </c>
      <c r="D8" s="49" t="str">
        <f t="shared" si="3"/>
        <v/>
      </c>
      <c r="E8" s="49" t="str">
        <f t="shared" si="3"/>
        <v/>
      </c>
      <c r="F8" s="49" t="str">
        <f t="shared" si="3"/>
        <v/>
      </c>
      <c r="G8" s="49" t="str">
        <f t="shared" si="3"/>
        <v/>
      </c>
      <c r="H8" s="49" t="str">
        <f t="shared" si="3"/>
        <v/>
      </c>
      <c r="I8" s="49" t="str">
        <f t="shared" si="3"/>
        <v/>
      </c>
    </row>
    <row r="9" spans="2:9" ht="15" customHeight="1" x14ac:dyDescent="0.3">
      <c r="C9" s="54">
        <f t="array" ref="C9:I9">DaysAndWeeks+DATE(CalendarYear,2,1)-WEEKDAY(DATE(CalendarYear,2,1),(WeekStart="Monday")+1)+22</f>
        <v>43878</v>
      </c>
      <c r="D9" s="54">
        <v>43879</v>
      </c>
      <c r="E9" s="54">
        <v>43880</v>
      </c>
      <c r="F9" s="54">
        <v>43881</v>
      </c>
      <c r="G9" s="54">
        <v>43882</v>
      </c>
      <c r="H9" s="54">
        <v>43883</v>
      </c>
      <c r="I9" s="54">
        <v>43884</v>
      </c>
    </row>
    <row r="10" spans="2:9" ht="99.9" customHeight="1" x14ac:dyDescent="0.25">
      <c r="C10" s="49" t="str">
        <f t="shared" ref="C10:I10" si="4">IFERROR(VLOOKUP(C9,Important_Dates,2,FALSE),"")</f>
        <v/>
      </c>
      <c r="D10" s="49" t="str">
        <f t="shared" si="4"/>
        <v/>
      </c>
      <c r="E10" s="49" t="str">
        <f t="shared" si="4"/>
        <v/>
      </c>
      <c r="F10" s="49" t="str">
        <f t="shared" si="4"/>
        <v/>
      </c>
      <c r="G10" s="49" t="str">
        <f t="shared" si="4"/>
        <v/>
      </c>
      <c r="H10" s="49" t="str">
        <f t="shared" si="4"/>
        <v/>
      </c>
      <c r="I10" s="49" t="str">
        <f t="shared" si="4"/>
        <v/>
      </c>
    </row>
    <row r="11" spans="2:9" ht="15" customHeight="1" x14ac:dyDescent="0.3">
      <c r="C11" s="54">
        <f t="array" ref="C11:I11">DaysAndWeeks+DATE(CalendarYear,2,1)-WEEKDAY(DATE(CalendarYear,2,1),(WeekStart="Monday")+1)+29</f>
        <v>43885</v>
      </c>
      <c r="D11" s="54">
        <v>43886</v>
      </c>
      <c r="E11" s="54">
        <v>43887</v>
      </c>
      <c r="F11" s="54">
        <v>43888</v>
      </c>
      <c r="G11" s="54">
        <v>43889</v>
      </c>
      <c r="H11" s="54">
        <v>43890</v>
      </c>
      <c r="I11" s="54">
        <v>43891</v>
      </c>
    </row>
    <row r="12" spans="2:9" ht="99.9" customHeight="1" x14ac:dyDescent="0.25">
      <c r="C12" s="49" t="str">
        <f t="shared" ref="C12:I12" si="5">IFERROR(VLOOKUP(C11,Important_Dates,2,FALSE),"")</f>
        <v/>
      </c>
      <c r="D12" s="49" t="str">
        <f t="shared" si="5"/>
        <v/>
      </c>
      <c r="E12" s="49" t="str">
        <f t="shared" si="5"/>
        <v/>
      </c>
      <c r="F12" s="49" t="str">
        <f t="shared" si="5"/>
        <v/>
      </c>
      <c r="G12" s="49" t="str">
        <f t="shared" si="5"/>
        <v/>
      </c>
      <c r="H12" s="50" t="str">
        <f t="shared" si="5"/>
        <v/>
      </c>
      <c r="I12" s="50" t="str">
        <f t="shared" si="5"/>
        <v/>
      </c>
    </row>
    <row r="13" spans="2:9" ht="15" customHeight="1" x14ac:dyDescent="0.3">
      <c r="C13" s="54">
        <f t="array" ref="C13:D13">DaysAndWeeks+DATE(CalendarYear,2,1)-WEEKDAY(DATE(CalendarYear,2,1),(WeekStart="Monday")+1)+36</f>
        <v>43892</v>
      </c>
      <c r="D13" s="54">
        <v>43893</v>
      </c>
      <c r="E13" s="69" t="s">
        <v>0</v>
      </c>
      <c r="F13" s="69"/>
      <c r="G13" s="69"/>
      <c r="H13" s="69"/>
      <c r="I13" s="69"/>
    </row>
    <row r="14" spans="2:9" ht="99.9" customHeight="1" x14ac:dyDescent="0.25">
      <c r="C14" s="50" t="str">
        <f>IFERROR(VLOOKUP(C13,Important_Dates,2,FALSE),"")</f>
        <v/>
      </c>
      <c r="D14" s="50" t="str">
        <f>IFERROR(VLOOKUP(D13,Important_Dates,2,FALSE),"")</f>
        <v/>
      </c>
      <c r="E14" s="70"/>
      <c r="F14" s="70"/>
      <c r="G14" s="70"/>
      <c r="H14" s="70"/>
      <c r="I14" s="70"/>
    </row>
  </sheetData>
  <mergeCells count="3">
    <mergeCell ref="C1:E1"/>
    <mergeCell ref="E13:I13"/>
    <mergeCell ref="E14:I14"/>
  </mergeCells>
  <conditionalFormatting sqref="C12:I12 C14:D14">
    <cfRule type="expression" dxfId="216" priority="10">
      <formula>AND(DAY(C11)&gt;=1,DAY(C11)&lt;=15)</formula>
    </cfRule>
  </conditionalFormatting>
  <conditionalFormatting sqref="C4:H4">
    <cfRule type="expression" dxfId="215" priority="9">
      <formula>DAY(C3)&gt;8</formula>
    </cfRule>
  </conditionalFormatting>
  <conditionalFormatting sqref="C4:I4 C6:I6 C8:I8 C10:I10 C12:I12 C14:D14">
    <cfRule type="expression" dxfId="214" priority="1">
      <formula>C$2="dimanche"</formula>
    </cfRule>
    <cfRule type="expression" dxfId="213" priority="2">
      <formula>C$2="samedi"</formula>
    </cfRule>
  </conditionalFormatting>
  <dataValidations count="3">
    <dataValidation allowBlank="1" showInputMessage="1" prompt="Enter monthly Notes in this cell" sqref="E14:I14" xr:uid="{00000000-0002-0000-0200-000000000000}"/>
    <dataValidation allowBlank="1" showInputMessage="1" prompt="Enter monthly Notes in cell below" sqref="E13:I13" xr:uid="{00000000-0002-0000-0200-000001000000}"/>
    <dataValidation allowBlank="1" showInputMessage="1" showErrorMessage="1" prompt="Events for the month are automatically updated in this tab. To add or modify an event, click Set Important Dates button. Days from the previous and next months are shaded." sqref="A1" xr:uid="{00000000-0002-0000-0200-000002000000}"/>
  </dataValidations>
  <pageMargins left="0.25" right="0.25" top="0.75" bottom="0.75" header="0.3" footer="0.3"/>
  <pageSetup paperSize="9" scale="63"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4" stopIfTrue="1" id="{EDBA1FC5-3A3B-476D-8F91-BED66A74AF8B}">
            <xm:f>VLOOKUP(C3,Important_Dates,9,FALSE)=AFFAIRES!$M$16</xm:f>
            <x14:dxf>
              <fill>
                <patternFill>
                  <bgColor theme="5"/>
                </patternFill>
              </fill>
            </x14:dxf>
          </x14:cfRule>
          <x14:cfRule type="expression" priority="5" stopIfTrue="1" id="{07BA3878-3F9A-4B77-8D12-C73F8257DA0E}">
            <xm:f>VLOOKUP(C3,Important_Dates,9,FALSE)=AFFAIRES!$M$17</xm:f>
            <x14:dxf>
              <fill>
                <patternFill>
                  <bgColor theme="6"/>
                </patternFill>
              </fill>
            </x14:dxf>
          </x14:cfRule>
          <x14:cfRule type="expression" priority="6" stopIfTrue="1" id="{51F4AAD1-9401-41BC-8615-D279A930BDF4}">
            <xm:f>VLOOKUP(C3,Important_Dates,9,FALSE)=AFFAIRES!$M$18</xm:f>
            <x14:dxf>
              <fill>
                <patternFill>
                  <bgColor theme="7"/>
                </patternFill>
              </fill>
            </x14:dxf>
          </x14:cfRule>
          <x14:cfRule type="expression" priority="7" stopIfTrue="1" id="{A6879963-B21D-45D6-99B3-62A686F69569}">
            <xm:f>VLOOKUP(C3,Important_Dates,9,FALSE)=AFFAIRES!$M$19</xm:f>
            <x14:dxf>
              <fill>
                <patternFill>
                  <bgColor theme="4"/>
                </patternFill>
              </fill>
            </x14:dxf>
          </x14:cfRule>
          <x14:cfRule type="expression" priority="8" stopIfTrue="1" id="{019B9027-A586-48B1-AC35-FF26FE589978}">
            <xm:f>VLOOKUP(C3,Important_Dates,9,FALSE)=AFFAIRES!$M$20</xm:f>
            <x14:dxf>
              <fill>
                <patternFill>
                  <bgColor rgb="FFFFFF00"/>
                </patternFill>
              </fill>
            </x14:dxf>
          </x14:cfRule>
          <xm:sqref>C3:I3 C5:I5 C7:I7 C9:I9 C11:I11 C13:D13</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pageSetUpPr fitToPage="1"/>
  </sheetPr>
  <dimension ref="B1:I14"/>
  <sheetViews>
    <sheetView showGridLines="0" showRowColHeaders="0" zoomScale="55" zoomScaleNormal="55" workbookViewId="0">
      <selection activeCell="P8" sqref="P8"/>
    </sheetView>
  </sheetViews>
  <sheetFormatPr baseColWidth="10" defaultColWidth="8.88671875" defaultRowHeight="13.2" x14ac:dyDescent="0.25"/>
  <cols>
    <col min="2" max="2" width="1.5546875" customWidth="1"/>
    <col min="3" max="9" width="20.6640625" customWidth="1"/>
  </cols>
  <sheetData>
    <row r="1" spans="2:9" ht="75.75" customHeight="1" x14ac:dyDescent="0.25">
      <c r="B1" s="4"/>
      <c r="C1" s="68" t="str">
        <f>"Mars "&amp;CalendarYear</f>
        <v>Mars 2020</v>
      </c>
      <c r="D1" s="68"/>
      <c r="E1" s="68"/>
      <c r="F1" s="2"/>
      <c r="G1" s="2"/>
      <c r="H1" s="2"/>
      <c r="I1" s="2"/>
    </row>
    <row r="2" spans="2:9" ht="22.5" customHeight="1" thickBot="1" x14ac:dyDescent="0.3">
      <c r="C2" s="56" t="str">
        <f>TEXT(C3,"jjjj")</f>
        <v>lundi</v>
      </c>
      <c r="D2" s="56" t="str">
        <f t="shared" ref="D2:I2" si="0">TEXT(D3,"jjjj")</f>
        <v>mardi</v>
      </c>
      <c r="E2" s="56" t="str">
        <f t="shared" si="0"/>
        <v>mercredi</v>
      </c>
      <c r="F2" s="56" t="str">
        <f t="shared" si="0"/>
        <v>jeudi</v>
      </c>
      <c r="G2" s="56" t="str">
        <f t="shared" si="0"/>
        <v>vendredi</v>
      </c>
      <c r="H2" s="56" t="str">
        <f t="shared" si="0"/>
        <v>samedi</v>
      </c>
      <c r="I2" s="56" t="str">
        <f t="shared" si="0"/>
        <v>dimanche</v>
      </c>
    </row>
    <row r="3" spans="2:9" ht="14.25" customHeight="1" thickTop="1" x14ac:dyDescent="0.3">
      <c r="C3" s="54">
        <f t="array" ref="C3:I3">DaysAndWeeks+DATE(CalendarYear,3,1)-WEEKDAY(DATE(CalendarYear,3,1),(WeekStart="Monday")+1)+1</f>
        <v>43885</v>
      </c>
      <c r="D3" s="54">
        <v>43886</v>
      </c>
      <c r="E3" s="54">
        <v>43887</v>
      </c>
      <c r="F3" s="54">
        <v>43888</v>
      </c>
      <c r="G3" s="54">
        <v>43889</v>
      </c>
      <c r="H3" s="54">
        <v>43890</v>
      </c>
      <c r="I3" s="54">
        <v>43891</v>
      </c>
    </row>
    <row r="4" spans="2:9" ht="99.9" customHeight="1" x14ac:dyDescent="0.25">
      <c r="C4" s="50" t="str">
        <f t="shared" ref="C4:I4" si="1">IFERROR(VLOOKUP(C3,Important_Dates,2,FALSE),"")</f>
        <v/>
      </c>
      <c r="D4" s="50" t="str">
        <f t="shared" si="1"/>
        <v/>
      </c>
      <c r="E4" s="49" t="str">
        <f t="shared" si="1"/>
        <v/>
      </c>
      <c r="F4" s="49" t="str">
        <f t="shared" si="1"/>
        <v/>
      </c>
      <c r="G4" s="49" t="str">
        <f t="shared" si="1"/>
        <v/>
      </c>
      <c r="H4" s="49" t="str">
        <f t="shared" si="1"/>
        <v/>
      </c>
      <c r="I4" s="49" t="str">
        <f t="shared" si="1"/>
        <v/>
      </c>
    </row>
    <row r="5" spans="2:9" ht="15" customHeight="1" x14ac:dyDescent="0.3">
      <c r="C5" s="54">
        <f t="array" ref="C5:I5">DaysAndWeeks+DATE(CalendarYear,3,1)-WEEKDAY(DATE(CalendarYear,3,1),(WeekStart="Monday")+1)+8</f>
        <v>43892</v>
      </c>
      <c r="D5" s="54">
        <v>43893</v>
      </c>
      <c r="E5" s="54">
        <v>43894</v>
      </c>
      <c r="F5" s="54">
        <v>43895</v>
      </c>
      <c r="G5" s="54">
        <v>43896</v>
      </c>
      <c r="H5" s="54">
        <v>43897</v>
      </c>
      <c r="I5" s="54">
        <v>43898</v>
      </c>
    </row>
    <row r="6" spans="2:9" ht="99.9" customHeight="1" x14ac:dyDescent="0.25">
      <c r="C6" s="49" t="str">
        <f t="shared" ref="C6:I6" si="2">IFERROR(VLOOKUP(C5,Important_Dates,2,FALSE),"")</f>
        <v/>
      </c>
      <c r="D6" s="49" t="str">
        <f t="shared" si="2"/>
        <v/>
      </c>
      <c r="E6" s="49" t="str">
        <f t="shared" si="2"/>
        <v/>
      </c>
      <c r="F6" s="49" t="str">
        <f t="shared" si="2"/>
        <v/>
      </c>
      <c r="G6" s="49" t="str">
        <f t="shared" si="2"/>
        <v/>
      </c>
      <c r="H6" s="49" t="str">
        <f t="shared" si="2"/>
        <v/>
      </c>
      <c r="I6" s="49" t="str">
        <f t="shared" si="2"/>
        <v/>
      </c>
    </row>
    <row r="7" spans="2:9" ht="15" customHeight="1" x14ac:dyDescent="0.3">
      <c r="C7" s="54">
        <f t="array" ref="C7:I7">DaysAndWeeks+DATE(CalendarYear,3,1)-WEEKDAY(DATE(CalendarYear,3,1),(WeekStart="Monday")+1)+15</f>
        <v>43899</v>
      </c>
      <c r="D7" s="54">
        <v>43900</v>
      </c>
      <c r="E7" s="54">
        <v>43901</v>
      </c>
      <c r="F7" s="54">
        <v>43902</v>
      </c>
      <c r="G7" s="52">
        <v>43903</v>
      </c>
      <c r="H7" s="53">
        <v>43904</v>
      </c>
      <c r="I7" s="54">
        <v>43905</v>
      </c>
    </row>
    <row r="8" spans="2:9" ht="99.9" customHeight="1" x14ac:dyDescent="0.25">
      <c r="C8" s="49" t="str">
        <f t="shared" ref="C8:I8" si="3">IFERROR(VLOOKUP(C7,Important_Dates,2,FALSE),"")</f>
        <v/>
      </c>
      <c r="D8" s="49">
        <f t="shared" si="3"/>
        <v>0</v>
      </c>
      <c r="E8" s="49" t="str">
        <f t="shared" si="3"/>
        <v/>
      </c>
      <c r="F8" s="49" t="str">
        <f t="shared" si="3"/>
        <v/>
      </c>
      <c r="G8" s="49" t="str">
        <f t="shared" si="3"/>
        <v/>
      </c>
      <c r="H8" s="49" t="str">
        <f t="shared" si="3"/>
        <v/>
      </c>
      <c r="I8" s="49" t="str">
        <f t="shared" si="3"/>
        <v/>
      </c>
    </row>
    <row r="9" spans="2:9" ht="15" customHeight="1" x14ac:dyDescent="0.3">
      <c r="C9" s="54">
        <f t="array" ref="C9:I9">DaysAndWeeks+DATE(CalendarYear,3,1)-WEEKDAY(DATE(CalendarYear,3,1),(WeekStart="Monday")+1)+22</f>
        <v>43906</v>
      </c>
      <c r="D9" s="54">
        <v>43907</v>
      </c>
      <c r="E9" s="54">
        <v>43908</v>
      </c>
      <c r="F9" s="54">
        <v>43909</v>
      </c>
      <c r="G9" s="54">
        <v>43910</v>
      </c>
      <c r="H9" s="54">
        <v>43911</v>
      </c>
      <c r="I9" s="54">
        <v>43912</v>
      </c>
    </row>
    <row r="10" spans="2:9" ht="99.9" customHeight="1" x14ac:dyDescent="0.25">
      <c r="C10" s="49" t="str">
        <f t="shared" ref="C10:I10" si="4">IFERROR(VLOOKUP(C9,Important_Dates,2,FALSE),"")</f>
        <v/>
      </c>
      <c r="D10" s="49" t="str">
        <f t="shared" si="4"/>
        <v/>
      </c>
      <c r="E10" s="49" t="str">
        <f t="shared" si="4"/>
        <v/>
      </c>
      <c r="F10" s="49" t="str">
        <f t="shared" si="4"/>
        <v/>
      </c>
      <c r="G10" s="49" t="str">
        <f t="shared" si="4"/>
        <v/>
      </c>
      <c r="H10" s="49" t="str">
        <f t="shared" si="4"/>
        <v/>
      </c>
      <c r="I10" s="49" t="str">
        <f t="shared" si="4"/>
        <v/>
      </c>
    </row>
    <row r="11" spans="2:9" ht="15" customHeight="1" x14ac:dyDescent="0.3">
      <c r="C11" s="54">
        <f t="array" ref="C11:I11">DaysAndWeeks+DATE(CalendarYear,3,1)-WEEKDAY(DATE(CalendarYear,3,1),(WeekStart="Monday")+1)+29</f>
        <v>43913</v>
      </c>
      <c r="D11" s="54">
        <v>43914</v>
      </c>
      <c r="E11" s="54">
        <v>43915</v>
      </c>
      <c r="F11" s="54">
        <v>43916</v>
      </c>
      <c r="G11" s="54">
        <v>43917</v>
      </c>
      <c r="H11" s="54">
        <v>43918</v>
      </c>
      <c r="I11" s="54">
        <v>43919</v>
      </c>
    </row>
    <row r="12" spans="2:9" ht="99.9" customHeight="1" x14ac:dyDescent="0.25">
      <c r="C12" s="49" t="str">
        <f t="shared" ref="C12:I12" si="5">IFERROR(VLOOKUP(C11,Important_Dates,2,FALSE),"")</f>
        <v/>
      </c>
      <c r="D12" s="49" t="str">
        <f t="shared" si="5"/>
        <v/>
      </c>
      <c r="E12" s="49" t="str">
        <f t="shared" si="5"/>
        <v/>
      </c>
      <c r="F12" s="49" t="str">
        <f t="shared" si="5"/>
        <v/>
      </c>
      <c r="G12" s="49" t="str">
        <f t="shared" si="5"/>
        <v/>
      </c>
      <c r="H12" s="50" t="str">
        <f t="shared" si="5"/>
        <v/>
      </c>
      <c r="I12" s="50" t="str">
        <f t="shared" si="5"/>
        <v/>
      </c>
    </row>
    <row r="13" spans="2:9" ht="15" customHeight="1" x14ac:dyDescent="0.3">
      <c r="C13" s="54">
        <f t="array" ref="C13:D13">DaysAndWeeks+DATE(CalendarYear,3,1)-WEEKDAY(DATE(CalendarYear,3,1),(WeekStart="Monday")+1)+36</f>
        <v>43920</v>
      </c>
      <c r="D13" s="54">
        <v>43921</v>
      </c>
      <c r="E13" s="69" t="s">
        <v>0</v>
      </c>
      <c r="F13" s="69"/>
      <c r="G13" s="69"/>
      <c r="H13" s="69"/>
      <c r="I13" s="69"/>
    </row>
    <row r="14" spans="2:9" ht="99.9" customHeight="1" x14ac:dyDescent="0.25">
      <c r="C14" s="50" t="str">
        <f>IFERROR(VLOOKUP(C13,Important_Dates,2,FALSE),"")</f>
        <v/>
      </c>
      <c r="D14" s="50" t="str">
        <f>IFERROR(VLOOKUP(D13,Important_Dates,2,FALSE),"")</f>
        <v/>
      </c>
      <c r="E14" s="70"/>
      <c r="F14" s="70"/>
      <c r="G14" s="70"/>
      <c r="H14" s="70"/>
      <c r="I14" s="70"/>
    </row>
  </sheetData>
  <mergeCells count="3">
    <mergeCell ref="C1:E1"/>
    <mergeCell ref="E13:I13"/>
    <mergeCell ref="E14:I14"/>
  </mergeCells>
  <conditionalFormatting sqref="C12:I12 C14:D14">
    <cfRule type="expression" dxfId="180" priority="10">
      <formula>AND(DAY(C11)&gt;=1,DAY(C11)&lt;=15)</formula>
    </cfRule>
  </conditionalFormatting>
  <conditionalFormatting sqref="C4:H4">
    <cfRule type="expression" dxfId="179" priority="9">
      <formula>DAY(C3)&gt;8</formula>
    </cfRule>
  </conditionalFormatting>
  <conditionalFormatting sqref="C6:I6 C8:I8 C10:I10 C12:I12 C14:D14 C4:I4">
    <cfRule type="expression" dxfId="178" priority="1">
      <formula>C$2="dimanche"</formula>
    </cfRule>
    <cfRule type="expression" dxfId="177" priority="2">
      <formula>C$2="samedi"</formula>
    </cfRule>
  </conditionalFormatting>
  <dataValidations disablePrompts="1" xWindow="40" yWindow="379" count="3">
    <dataValidation allowBlank="1" showInputMessage="1" prompt="Enter monthly Notes in cell below" sqref="E13:I13" xr:uid="{00000000-0002-0000-0300-000000000000}"/>
    <dataValidation allowBlank="1" showInputMessage="1" prompt="Enter monthly Notes in this cell" sqref="E14:I14" xr:uid="{00000000-0002-0000-0300-000001000000}"/>
    <dataValidation allowBlank="1" showInputMessage="1" showErrorMessage="1" prompt="Events for the month are automatically updated in this tab. To add or modify an event, click Set Important Dates button. Days from the previous and next months are shaded." sqref="A1" xr:uid="{00000000-0002-0000-0300-000002000000}"/>
  </dataValidations>
  <pageMargins left="0.25" right="0.25" top="0.75" bottom="0.75" header="0.3" footer="0.3"/>
  <pageSetup paperSize="9" scale="63"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4" stopIfTrue="1" id="{8028D071-F9F8-4C70-989C-C1C9402A3EB2}">
            <xm:f>VLOOKUP(C3,Important_Dates,9,FALSE)=AFFAIRES!$M$16</xm:f>
            <x14:dxf>
              <fill>
                <patternFill>
                  <bgColor theme="5"/>
                </patternFill>
              </fill>
            </x14:dxf>
          </x14:cfRule>
          <x14:cfRule type="expression" priority="5" stopIfTrue="1" id="{8633E92D-5369-49F4-9E17-593A2913769D}">
            <xm:f>VLOOKUP(C3,Important_Dates,9,FALSE)=AFFAIRES!$M$17</xm:f>
            <x14:dxf>
              <fill>
                <patternFill>
                  <bgColor theme="6"/>
                </patternFill>
              </fill>
            </x14:dxf>
          </x14:cfRule>
          <x14:cfRule type="expression" priority="6" stopIfTrue="1" id="{806DAECC-0DA2-462C-9905-294C6FAACB9A}">
            <xm:f>VLOOKUP(C3,Important_Dates,9,FALSE)=AFFAIRES!$M$18</xm:f>
            <x14:dxf>
              <fill>
                <patternFill>
                  <bgColor theme="7"/>
                </patternFill>
              </fill>
            </x14:dxf>
          </x14:cfRule>
          <x14:cfRule type="expression" priority="7" stopIfTrue="1" id="{234B52BD-7F5F-44DB-86C7-C2C9830C99D7}">
            <xm:f>VLOOKUP(C3,Important_Dates,9,FALSE)=AFFAIRES!$M$19</xm:f>
            <x14:dxf>
              <fill>
                <patternFill>
                  <bgColor theme="4"/>
                </patternFill>
              </fill>
            </x14:dxf>
          </x14:cfRule>
          <x14:cfRule type="expression" priority="8" stopIfTrue="1" id="{958B6650-FFB1-41A6-B287-43972A85C920}">
            <xm:f>VLOOKUP(C3,Important_Dates,9,FALSE)=AFFAIRES!$M$20</xm:f>
            <x14:dxf>
              <fill>
                <patternFill>
                  <bgColor rgb="FFFFFF00"/>
                </patternFill>
              </fill>
            </x14:dxf>
          </x14:cfRule>
          <xm:sqref>C3:I3 C5:I5 C7:I7 C9:I9 C11:I11 C13:D13</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pageSetUpPr fitToPage="1"/>
  </sheetPr>
  <dimension ref="B1:I14"/>
  <sheetViews>
    <sheetView showGridLines="0" showRowColHeaders="0" zoomScale="55" zoomScaleNormal="55" workbookViewId="0">
      <selection activeCell="K8" sqref="K8"/>
    </sheetView>
  </sheetViews>
  <sheetFormatPr baseColWidth="10" defaultColWidth="8.88671875" defaultRowHeight="13.2" x14ac:dyDescent="0.25"/>
  <cols>
    <col min="2" max="2" width="1.5546875" customWidth="1"/>
    <col min="3" max="9" width="20.6640625" customWidth="1"/>
  </cols>
  <sheetData>
    <row r="1" spans="2:9" ht="75.75" customHeight="1" x14ac:dyDescent="0.25">
      <c r="B1" s="4"/>
      <c r="C1" s="68" t="str">
        <f>"Avril "&amp;CalendarYear</f>
        <v>Avril 2020</v>
      </c>
      <c r="D1" s="68"/>
      <c r="E1" s="68"/>
      <c r="F1" s="2"/>
      <c r="G1" s="2"/>
      <c r="H1" s="2"/>
      <c r="I1" s="2"/>
    </row>
    <row r="2" spans="2:9" ht="22.5" customHeight="1" thickBot="1" x14ac:dyDescent="0.3">
      <c r="C2" s="55" t="str">
        <f>TEXT(C3,"jjjj")</f>
        <v>lundi</v>
      </c>
      <c r="D2" s="55" t="str">
        <f t="shared" ref="D2:I2" si="0">TEXT(D3,"jjjj")</f>
        <v>mardi</v>
      </c>
      <c r="E2" s="55" t="str">
        <f t="shared" si="0"/>
        <v>mercredi</v>
      </c>
      <c r="F2" s="55" t="str">
        <f t="shared" si="0"/>
        <v>jeudi</v>
      </c>
      <c r="G2" s="55" t="str">
        <f t="shared" si="0"/>
        <v>vendredi</v>
      </c>
      <c r="H2" s="55" t="str">
        <f t="shared" si="0"/>
        <v>samedi</v>
      </c>
      <c r="I2" s="55" t="str">
        <f t="shared" si="0"/>
        <v>dimanche</v>
      </c>
    </row>
    <row r="3" spans="2:9" ht="14.25" customHeight="1" thickTop="1" x14ac:dyDescent="0.3">
      <c r="C3" s="54">
        <f t="array" ref="C3:I3">DaysAndWeeks+DATE(CalendarYear,4,1)-WEEKDAY(DATE(CalendarYear,4,1),(WeekStart="Monday")+1)+1</f>
        <v>43920</v>
      </c>
      <c r="D3" s="54">
        <v>43921</v>
      </c>
      <c r="E3" s="54">
        <v>43922</v>
      </c>
      <c r="F3" s="54">
        <v>43923</v>
      </c>
      <c r="G3" s="54">
        <v>43924</v>
      </c>
      <c r="H3" s="54">
        <v>43925</v>
      </c>
      <c r="I3" s="54">
        <v>43926</v>
      </c>
    </row>
    <row r="4" spans="2:9" ht="99.9" customHeight="1" x14ac:dyDescent="0.25">
      <c r="C4" s="50" t="str">
        <f t="shared" ref="C4:I4" si="1">IFERROR(VLOOKUP(C3,Important_Dates,2,FALSE),"")</f>
        <v/>
      </c>
      <c r="D4" s="50" t="str">
        <f t="shared" si="1"/>
        <v/>
      </c>
      <c r="E4" s="49" t="str">
        <f t="shared" si="1"/>
        <v/>
      </c>
      <c r="F4" s="49" t="str">
        <f t="shared" si="1"/>
        <v/>
      </c>
      <c r="G4" s="49" t="str">
        <f t="shared" si="1"/>
        <v/>
      </c>
      <c r="H4" s="49" t="str">
        <f t="shared" si="1"/>
        <v/>
      </c>
      <c r="I4" s="49" t="str">
        <f t="shared" si="1"/>
        <v/>
      </c>
    </row>
    <row r="5" spans="2:9" ht="15" customHeight="1" x14ac:dyDescent="0.3">
      <c r="C5" s="54">
        <f t="array" ref="C5:I5">DaysAndWeeks+DATE(CalendarYear,4,1)-WEEKDAY(DATE(CalendarYear,4,1),(WeekStart="Monday")+1)+8</f>
        <v>43927</v>
      </c>
      <c r="D5" s="54">
        <v>43928</v>
      </c>
      <c r="E5" s="54">
        <v>43929</v>
      </c>
      <c r="F5" s="54">
        <v>43930</v>
      </c>
      <c r="G5" s="54">
        <v>43931</v>
      </c>
      <c r="H5" s="54">
        <v>43932</v>
      </c>
      <c r="I5" s="54">
        <v>43933</v>
      </c>
    </row>
    <row r="6" spans="2:9" ht="99.9" customHeight="1" x14ac:dyDescent="0.25">
      <c r="C6" s="49" t="str">
        <f t="shared" ref="C6:I6" si="2">IFERROR(VLOOKUP(C5,Important_Dates,2,FALSE),"")</f>
        <v/>
      </c>
      <c r="D6" s="49" t="str">
        <f t="shared" si="2"/>
        <v/>
      </c>
      <c r="E6" s="49" t="str">
        <f t="shared" si="2"/>
        <v/>
      </c>
      <c r="F6" s="49" t="str">
        <f t="shared" si="2"/>
        <v/>
      </c>
      <c r="G6" s="49" t="str">
        <f t="shared" si="2"/>
        <v>TEST</v>
      </c>
      <c r="H6" s="49" t="str">
        <f t="shared" si="2"/>
        <v/>
      </c>
      <c r="I6" s="49" t="str">
        <f t="shared" si="2"/>
        <v/>
      </c>
    </row>
    <row r="7" spans="2:9" ht="15" customHeight="1" x14ac:dyDescent="0.3">
      <c r="C7" s="54">
        <f t="array" ref="C7:I7">DaysAndWeeks+DATE(CalendarYear,4,1)-WEEKDAY(DATE(CalendarYear,4,1),(WeekStart="Monday")+1)+15</f>
        <v>43934</v>
      </c>
      <c r="D7" s="54">
        <v>43935</v>
      </c>
      <c r="E7" s="54">
        <v>43936</v>
      </c>
      <c r="F7" s="54">
        <v>43937</v>
      </c>
      <c r="G7" s="52">
        <v>43938</v>
      </c>
      <c r="H7" s="53">
        <v>43939</v>
      </c>
      <c r="I7" s="54">
        <v>43940</v>
      </c>
    </row>
    <row r="8" spans="2:9" ht="99.9" customHeight="1" x14ac:dyDescent="0.25">
      <c r="C8" s="49" t="str">
        <f t="shared" ref="C8:I8" si="3">IFERROR(VLOOKUP(C7,Important_Dates,2,FALSE),"")</f>
        <v/>
      </c>
      <c r="D8" s="49" t="str">
        <f t="shared" si="3"/>
        <v/>
      </c>
      <c r="E8" s="49" t="str">
        <f t="shared" si="3"/>
        <v>TEST</v>
      </c>
      <c r="F8" s="49" t="str">
        <f t="shared" si="3"/>
        <v/>
      </c>
      <c r="G8" s="49" t="str">
        <f>IFERROR(VLOOKUP(G7,Important_Dates,2,FALSE),"")</f>
        <v>TEST</v>
      </c>
      <c r="H8" s="49" t="str">
        <f t="shared" si="3"/>
        <v/>
      </c>
      <c r="I8" s="49" t="str">
        <f t="shared" si="3"/>
        <v/>
      </c>
    </row>
    <row r="9" spans="2:9" ht="15" customHeight="1" x14ac:dyDescent="0.3">
      <c r="C9" s="54">
        <f t="array" ref="C9:I9">DaysAndWeeks+DATE(CalendarYear,4,1)-WEEKDAY(DATE(CalendarYear,4,1),(WeekStart="Monday")+1)+22</f>
        <v>43941</v>
      </c>
      <c r="D9" s="54">
        <v>43942</v>
      </c>
      <c r="E9" s="54">
        <v>43943</v>
      </c>
      <c r="F9" s="54">
        <v>43944</v>
      </c>
      <c r="G9" s="54">
        <v>43945</v>
      </c>
      <c r="H9" s="54">
        <v>43946</v>
      </c>
      <c r="I9" s="54">
        <v>43947</v>
      </c>
    </row>
    <row r="10" spans="2:9" ht="99.9" customHeight="1" x14ac:dyDescent="0.25">
      <c r="C10" s="49" t="str">
        <f t="shared" ref="C10:I10" si="4">IFERROR(VLOOKUP(C9,Important_Dates,2,FALSE),"")</f>
        <v/>
      </c>
      <c r="D10" s="49" t="str">
        <f t="shared" si="4"/>
        <v/>
      </c>
      <c r="E10" s="49" t="str">
        <f t="shared" si="4"/>
        <v/>
      </c>
      <c r="F10" s="49" t="str">
        <f t="shared" si="4"/>
        <v>TEST</v>
      </c>
      <c r="G10" s="49" t="str">
        <f t="shared" si="4"/>
        <v/>
      </c>
      <c r="H10" s="49" t="str">
        <f t="shared" si="4"/>
        <v/>
      </c>
      <c r="I10" s="49" t="str">
        <f t="shared" si="4"/>
        <v/>
      </c>
    </row>
    <row r="11" spans="2:9" ht="15" customHeight="1" x14ac:dyDescent="0.3">
      <c r="C11" s="54">
        <f t="array" ref="C11:I11">DaysAndWeeks+DATE(CalendarYear,4,1)-WEEKDAY(DATE(CalendarYear,4,1),(WeekStart="Monday")+1)+29</f>
        <v>43948</v>
      </c>
      <c r="D11" s="54">
        <v>43949</v>
      </c>
      <c r="E11" s="54">
        <v>43950</v>
      </c>
      <c r="F11" s="54">
        <v>43951</v>
      </c>
      <c r="G11" s="54">
        <v>43952</v>
      </c>
      <c r="H11" s="54">
        <v>43953</v>
      </c>
      <c r="I11" s="54">
        <v>43954</v>
      </c>
    </row>
    <row r="12" spans="2:9" ht="99.9" customHeight="1" x14ac:dyDescent="0.25">
      <c r="C12" s="49" t="str">
        <f t="shared" ref="C12:I12" si="5">IFERROR(VLOOKUP(C11,Important_Dates,2,FALSE),"")</f>
        <v>TEST</v>
      </c>
      <c r="D12" s="49" t="str">
        <f t="shared" si="5"/>
        <v/>
      </c>
      <c r="E12" s="49" t="str">
        <f t="shared" si="5"/>
        <v/>
      </c>
      <c r="F12" s="49" t="str">
        <f t="shared" si="5"/>
        <v/>
      </c>
      <c r="G12" s="49" t="str">
        <f t="shared" si="5"/>
        <v>TEST</v>
      </c>
      <c r="H12" s="50" t="str">
        <f t="shared" si="5"/>
        <v/>
      </c>
      <c r="I12" s="50" t="str">
        <f t="shared" si="5"/>
        <v/>
      </c>
    </row>
    <row r="13" spans="2:9" ht="15" customHeight="1" x14ac:dyDescent="0.3">
      <c r="C13" s="54">
        <f t="array" ref="C13:D13">DaysAndWeeks+DATE(CalendarYear,4,1)-WEEKDAY(DATE(CalendarYear,4,1),(WeekStart="Monday")+1)+36</f>
        <v>43955</v>
      </c>
      <c r="D13" s="54">
        <v>43956</v>
      </c>
      <c r="E13" s="69" t="s">
        <v>0</v>
      </c>
      <c r="F13" s="69"/>
      <c r="G13" s="69"/>
      <c r="H13" s="69"/>
      <c r="I13" s="69"/>
    </row>
    <row r="14" spans="2:9" ht="99.9" customHeight="1" x14ac:dyDescent="0.25">
      <c r="C14" s="50" t="str">
        <f>IFERROR(VLOOKUP(C13,Important_Dates,2,FALSE),"")</f>
        <v/>
      </c>
      <c r="D14" s="50" t="str">
        <f>IFERROR(VLOOKUP(D13,Important_Dates,2,FALSE),"")</f>
        <v/>
      </c>
      <c r="E14" s="70"/>
      <c r="F14" s="70"/>
      <c r="G14" s="70"/>
      <c r="H14" s="70"/>
      <c r="I14" s="70"/>
    </row>
  </sheetData>
  <mergeCells count="3">
    <mergeCell ref="C1:E1"/>
    <mergeCell ref="E13:I13"/>
    <mergeCell ref="E14:I14"/>
  </mergeCells>
  <conditionalFormatting sqref="C12:I12 C14:D14">
    <cfRule type="expression" dxfId="162" priority="11">
      <formula>AND(DAY(C11)&gt;=1,DAY(C11)&lt;=15)</formula>
    </cfRule>
  </conditionalFormatting>
  <conditionalFormatting sqref="C4:H4">
    <cfRule type="expression" dxfId="161" priority="10">
      <formula>DAY(C3)&gt;8</formula>
    </cfRule>
  </conditionalFormatting>
  <conditionalFormatting sqref="C4 D4 E4 F4 G4 H4 I4 I6 H6 F6 G6 E6 C6 D6 D8 C8 E8 F8 G8 H8 I8 I10 H10 G10 F10 F12 E12 E10 D10 D12 C12 C10 D14 C14 G12 H12 I12">
    <cfRule type="expression" dxfId="160" priority="2">
      <formula>C$2="samedi"</formula>
    </cfRule>
  </conditionalFormatting>
  <conditionalFormatting sqref="C6:I6 C8:I8 C10:I10 C12:I12 C14:D14 C4:I4">
    <cfRule type="expression" dxfId="159" priority="1">
      <formula>C$2="dimanche"</formula>
    </cfRule>
  </conditionalFormatting>
  <dataValidations count="3">
    <dataValidation allowBlank="1" showInputMessage="1" prompt="Enter monthly Notes in this cell" sqref="E14:I14" xr:uid="{00000000-0002-0000-0400-000000000000}"/>
    <dataValidation allowBlank="1" showInputMessage="1" prompt="Enter monthly Notes in cell below" sqref="E13:I13" xr:uid="{00000000-0002-0000-0400-000001000000}"/>
    <dataValidation allowBlank="1" showInputMessage="1" showErrorMessage="1" prompt="Events for the month are automatically updated in this tab. To add or modify an event, click Set Important Dates button. Days from the previous and next months are shaded." sqref="A1" xr:uid="{00000000-0002-0000-0400-000002000000}"/>
  </dataValidations>
  <pageMargins left="0.25" right="0.25" top="0.75" bottom="0.75" header="0.3" footer="0.3"/>
  <pageSetup paperSize="9" scale="63"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5" stopIfTrue="1" id="{86B7C3CD-08CF-48D8-982E-E460D73C2239}">
            <xm:f>VLOOKUP(C3,Important_Dates,9,FALSE)=AFFAIRES!$M$16</xm:f>
            <x14:dxf>
              <fill>
                <patternFill>
                  <bgColor theme="5"/>
                </patternFill>
              </fill>
            </x14:dxf>
          </x14:cfRule>
          <x14:cfRule type="expression" priority="6" stopIfTrue="1" id="{04ABAA43-2378-44CE-9AEF-46F687BDE069}">
            <xm:f>VLOOKUP(C3,Important_Dates,9,FALSE)=AFFAIRES!$M$17</xm:f>
            <x14:dxf>
              <fill>
                <patternFill>
                  <bgColor theme="6"/>
                </patternFill>
              </fill>
            </x14:dxf>
          </x14:cfRule>
          <x14:cfRule type="expression" priority="7" stopIfTrue="1" id="{4C181735-F73B-43DF-9360-7254B38B3B3E}">
            <xm:f>VLOOKUP(C3,Important_Dates,9,FALSE)=AFFAIRES!$M$18</xm:f>
            <x14:dxf>
              <fill>
                <patternFill>
                  <bgColor theme="7"/>
                </patternFill>
              </fill>
            </x14:dxf>
          </x14:cfRule>
          <x14:cfRule type="expression" priority="8" stopIfTrue="1" id="{563939E2-F06A-416C-97FC-29A795D5EF7A}">
            <xm:f>VLOOKUP(C3,Important_Dates,9,FALSE)=AFFAIRES!$M$19</xm:f>
            <x14:dxf>
              <fill>
                <patternFill>
                  <bgColor theme="4"/>
                </patternFill>
              </fill>
            </x14:dxf>
          </x14:cfRule>
          <x14:cfRule type="expression" priority="9" stopIfTrue="1" id="{AF19B908-DDB7-4215-90CE-21B989C2CC11}">
            <xm:f>VLOOKUP(C3,Important_Dates,9,FALSE)=AFFAIRES!$M$20</xm:f>
            <x14:dxf>
              <fill>
                <patternFill>
                  <bgColor rgb="FFFFFF00"/>
                </patternFill>
              </fill>
            </x14:dxf>
          </x14:cfRule>
          <xm:sqref>C3:I3 C5:I5 C7:I7 C9:I9 C11:I11 C13:D13</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4">
    <pageSetUpPr fitToPage="1"/>
  </sheetPr>
  <dimension ref="B1:I14"/>
  <sheetViews>
    <sheetView showGridLines="0" showRowColHeaders="0" zoomScale="55" zoomScaleNormal="55" workbookViewId="0">
      <selection activeCell="O10" sqref="O10"/>
    </sheetView>
  </sheetViews>
  <sheetFormatPr baseColWidth="10" defaultColWidth="8.88671875" defaultRowHeight="13.2" x14ac:dyDescent="0.25"/>
  <cols>
    <col min="2" max="2" width="1.5546875" customWidth="1"/>
    <col min="3" max="9" width="20.6640625" customWidth="1"/>
  </cols>
  <sheetData>
    <row r="1" spans="2:9" ht="75.75" customHeight="1" x14ac:dyDescent="0.25">
      <c r="B1" s="4"/>
      <c r="C1" s="68" t="str">
        <f>"Mai "&amp;CalendarYear</f>
        <v>Mai 2020</v>
      </c>
      <c r="D1" s="68"/>
      <c r="E1" s="68"/>
      <c r="F1" s="2"/>
      <c r="G1" s="2"/>
      <c r="H1" s="2"/>
      <c r="I1" s="2"/>
    </row>
    <row r="2" spans="2:9" ht="22.5" customHeight="1" thickBot="1" x14ac:dyDescent="0.3">
      <c r="C2" s="55" t="str">
        <f>TEXT(C3,"jjjj")</f>
        <v>lundi</v>
      </c>
      <c r="D2" s="55" t="str">
        <f t="shared" ref="D2:I2" si="0">TEXT(D3,"jjjj")</f>
        <v>mardi</v>
      </c>
      <c r="E2" s="55" t="str">
        <f t="shared" si="0"/>
        <v>mercredi</v>
      </c>
      <c r="F2" s="55" t="str">
        <f t="shared" si="0"/>
        <v>jeudi</v>
      </c>
      <c r="G2" s="55" t="str">
        <f t="shared" si="0"/>
        <v>vendredi</v>
      </c>
      <c r="H2" s="55" t="str">
        <f t="shared" si="0"/>
        <v>samedi</v>
      </c>
      <c r="I2" s="55" t="str">
        <f t="shared" si="0"/>
        <v>dimanche</v>
      </c>
    </row>
    <row r="3" spans="2:9" ht="14.25" customHeight="1" thickTop="1" x14ac:dyDescent="0.3">
      <c r="C3" s="54">
        <f t="array" ref="C3:I3">DaysAndWeeks+DATE(CalendarYear,5,1)-WEEKDAY(DATE(CalendarYear,5,1),(WeekStart="Monday")+1)+1</f>
        <v>43948</v>
      </c>
      <c r="D3" s="54">
        <v>43949</v>
      </c>
      <c r="E3" s="54">
        <v>43950</v>
      </c>
      <c r="F3" s="54">
        <v>43951</v>
      </c>
      <c r="G3" s="54">
        <v>43952</v>
      </c>
      <c r="H3" s="54">
        <v>43953</v>
      </c>
      <c r="I3" s="54">
        <v>43954</v>
      </c>
    </row>
    <row r="4" spans="2:9" ht="99.9" customHeight="1" x14ac:dyDescent="0.25">
      <c r="C4" s="50" t="str">
        <f t="shared" ref="C4:I4" si="1">IFERROR(VLOOKUP(C3,Important_Dates,2,FALSE),"")</f>
        <v>TEST</v>
      </c>
      <c r="D4" s="50" t="str">
        <f t="shared" si="1"/>
        <v/>
      </c>
      <c r="E4" s="49" t="str">
        <f t="shared" si="1"/>
        <v/>
      </c>
      <c r="F4" s="49" t="str">
        <f t="shared" si="1"/>
        <v/>
      </c>
      <c r="G4" s="49" t="str">
        <f t="shared" si="1"/>
        <v>TEST</v>
      </c>
      <c r="H4" s="49" t="str">
        <f t="shared" si="1"/>
        <v/>
      </c>
      <c r="I4" s="49" t="str">
        <f t="shared" si="1"/>
        <v/>
      </c>
    </row>
    <row r="5" spans="2:9" ht="15" customHeight="1" x14ac:dyDescent="0.3">
      <c r="C5" s="54">
        <f t="array" ref="C5:I5">DaysAndWeeks+DATE(CalendarYear,5,1)-WEEKDAY(DATE(CalendarYear,5,1),(WeekStart="Monday")+1)+8</f>
        <v>43955</v>
      </c>
      <c r="D5" s="54">
        <v>43956</v>
      </c>
      <c r="E5" s="54">
        <v>43957</v>
      </c>
      <c r="F5" s="54">
        <v>43958</v>
      </c>
      <c r="G5" s="54">
        <v>43959</v>
      </c>
      <c r="H5" s="54">
        <v>43960</v>
      </c>
      <c r="I5" s="54">
        <v>43961</v>
      </c>
    </row>
    <row r="6" spans="2:9" ht="99.9" customHeight="1" x14ac:dyDescent="0.25">
      <c r="C6" s="49" t="str">
        <f t="shared" ref="C6:I6" si="2">IFERROR(VLOOKUP(C5,Important_Dates,2,FALSE),"")</f>
        <v/>
      </c>
      <c r="D6" s="49" t="str">
        <f t="shared" si="2"/>
        <v/>
      </c>
      <c r="E6" s="49" t="str">
        <f t="shared" si="2"/>
        <v/>
      </c>
      <c r="F6" s="49" t="str">
        <f t="shared" si="2"/>
        <v>TEST</v>
      </c>
      <c r="G6" s="49" t="str">
        <f t="shared" si="2"/>
        <v/>
      </c>
      <c r="H6" s="49" t="str">
        <f t="shared" si="2"/>
        <v/>
      </c>
      <c r="I6" s="49" t="str">
        <f t="shared" si="2"/>
        <v/>
      </c>
    </row>
    <row r="7" spans="2:9" ht="15" customHeight="1" x14ac:dyDescent="0.3">
      <c r="C7" s="54">
        <f t="array" ref="C7:I7">DaysAndWeeks+DATE(CalendarYear,5,1)-WEEKDAY(DATE(CalendarYear,5,1),(WeekStart="Monday")+1)+15</f>
        <v>43962</v>
      </c>
      <c r="D7" s="54">
        <v>43963</v>
      </c>
      <c r="E7" s="54">
        <v>43964</v>
      </c>
      <c r="F7" s="54">
        <v>43965</v>
      </c>
      <c r="G7" s="52">
        <v>43966</v>
      </c>
      <c r="H7" s="53">
        <v>43967</v>
      </c>
      <c r="I7" s="54">
        <v>43968</v>
      </c>
    </row>
    <row r="8" spans="2:9" ht="99.9" customHeight="1" x14ac:dyDescent="0.25">
      <c r="C8" s="49" t="str">
        <f t="shared" ref="C8:I8" si="3">IFERROR(VLOOKUP(C7,Important_Dates,2,FALSE),"")</f>
        <v>TEST</v>
      </c>
      <c r="D8" s="49" t="str">
        <f t="shared" si="3"/>
        <v>TEST</v>
      </c>
      <c r="E8" s="49" t="str">
        <f t="shared" si="3"/>
        <v/>
      </c>
      <c r="F8" s="49" t="str">
        <f t="shared" si="3"/>
        <v/>
      </c>
      <c r="G8" s="49" t="str">
        <f t="shared" si="3"/>
        <v>TEST</v>
      </c>
      <c r="H8" s="49" t="str">
        <f t="shared" si="3"/>
        <v/>
      </c>
      <c r="I8" s="49" t="str">
        <f t="shared" si="3"/>
        <v/>
      </c>
    </row>
    <row r="9" spans="2:9" ht="15" customHeight="1" x14ac:dyDescent="0.3">
      <c r="C9" s="54">
        <f t="array" ref="C9:I9">DaysAndWeeks+DATE(CalendarYear,5,1)-WEEKDAY(DATE(CalendarYear,5,1),(WeekStart="Monday")+1)+22</f>
        <v>43969</v>
      </c>
      <c r="D9" s="54">
        <v>43970</v>
      </c>
      <c r="E9" s="54">
        <v>43971</v>
      </c>
      <c r="F9" s="54">
        <v>43972</v>
      </c>
      <c r="G9" s="54">
        <v>43973</v>
      </c>
      <c r="H9" s="54">
        <v>43974</v>
      </c>
      <c r="I9" s="54">
        <v>43975</v>
      </c>
    </row>
    <row r="10" spans="2:9" ht="99.9" customHeight="1" x14ac:dyDescent="0.25">
      <c r="C10" s="49" t="str">
        <f t="shared" ref="C10:I10" si="4">IFERROR(VLOOKUP(C9,Important_Dates,2,FALSE),"")</f>
        <v>TEST</v>
      </c>
      <c r="D10" s="49" t="str">
        <f t="shared" si="4"/>
        <v/>
      </c>
      <c r="E10" s="49" t="str">
        <f t="shared" si="4"/>
        <v/>
      </c>
      <c r="F10" s="49" t="str">
        <f t="shared" si="4"/>
        <v/>
      </c>
      <c r="G10" s="49" t="str">
        <f t="shared" si="4"/>
        <v>TEST</v>
      </c>
      <c r="H10" s="49" t="str">
        <f t="shared" si="4"/>
        <v/>
      </c>
      <c r="I10" s="49" t="str">
        <f t="shared" si="4"/>
        <v/>
      </c>
    </row>
    <row r="11" spans="2:9" ht="15" customHeight="1" x14ac:dyDescent="0.3">
      <c r="C11" s="54">
        <f t="array" ref="C11:I11">DaysAndWeeks+DATE(CalendarYear,5,1)-WEEKDAY(DATE(CalendarYear,5,1),(WeekStart="Monday")+1)+29</f>
        <v>43976</v>
      </c>
      <c r="D11" s="54">
        <v>43977</v>
      </c>
      <c r="E11" s="54">
        <v>43978</v>
      </c>
      <c r="F11" s="54">
        <v>43979</v>
      </c>
      <c r="G11" s="54">
        <v>43980</v>
      </c>
      <c r="H11" s="54">
        <v>43981</v>
      </c>
      <c r="I11" s="54">
        <v>43982</v>
      </c>
    </row>
    <row r="12" spans="2:9" ht="99.9" customHeight="1" x14ac:dyDescent="0.25">
      <c r="C12" s="49" t="str">
        <f t="shared" ref="C12:I12" si="5">IFERROR(VLOOKUP(C11,Important_Dates,2,FALSE),"")</f>
        <v/>
      </c>
      <c r="D12" s="49" t="str">
        <f t="shared" si="5"/>
        <v/>
      </c>
      <c r="E12" s="49" t="str">
        <f t="shared" si="5"/>
        <v/>
      </c>
      <c r="F12" s="49" t="str">
        <f t="shared" si="5"/>
        <v/>
      </c>
      <c r="G12" s="49" t="str">
        <f t="shared" si="5"/>
        <v/>
      </c>
      <c r="H12" s="50" t="str">
        <f t="shared" si="5"/>
        <v/>
      </c>
      <c r="I12" s="50" t="str">
        <f t="shared" si="5"/>
        <v/>
      </c>
    </row>
    <row r="13" spans="2:9" ht="15" customHeight="1" x14ac:dyDescent="0.3">
      <c r="C13" s="54">
        <f t="array" ref="C13:D13">DaysAndWeeks+DATE(CalendarYear,5,1)-WEEKDAY(DATE(CalendarYear,5,1),(WeekStart="Monday")+1)+36</f>
        <v>43983</v>
      </c>
      <c r="D13" s="54">
        <v>43984</v>
      </c>
      <c r="E13" s="69" t="s">
        <v>0</v>
      </c>
      <c r="F13" s="69"/>
      <c r="G13" s="69"/>
      <c r="H13" s="69"/>
      <c r="I13" s="69"/>
    </row>
    <row r="14" spans="2:9" ht="99.9" customHeight="1" x14ac:dyDescent="0.25">
      <c r="C14" s="50" t="str">
        <f>IFERROR(VLOOKUP(C13,Important_Dates,2,FALSE),"")</f>
        <v>TEST</v>
      </c>
      <c r="D14" s="50" t="str">
        <f>IFERROR(VLOOKUP(D13,Important_Dates,2,FALSE),"")</f>
        <v/>
      </c>
      <c r="E14" s="70"/>
      <c r="F14" s="70"/>
      <c r="G14" s="70"/>
      <c r="H14" s="70"/>
      <c r="I14" s="70"/>
    </row>
  </sheetData>
  <mergeCells count="3">
    <mergeCell ref="C1:E1"/>
    <mergeCell ref="E13:I13"/>
    <mergeCell ref="E14:I14"/>
  </mergeCells>
  <conditionalFormatting sqref="C12:I12 C14:D14">
    <cfRule type="expression" dxfId="143" priority="11">
      <formula>AND(DAY(C11)&gt;=1,DAY(C11)&lt;=15)</formula>
    </cfRule>
  </conditionalFormatting>
  <conditionalFormatting sqref="C4:H4">
    <cfRule type="expression" dxfId="142" priority="10">
      <formula>DAY(C3)&gt;8</formula>
    </cfRule>
  </conditionalFormatting>
  <conditionalFormatting sqref="C4 D4 E4 F4 G4 H4 I4 I6 H6 G6 G6 F6 E6 D6 C6 C8 D8 E8 F8 G8 H8 I8 I10 H10 G10 F10 E10 D10 C10 C12 D12 E12 F12 G12 H12 I12 D14 C14">
    <cfRule type="expression" dxfId="141" priority="1">
      <formula>C$2="samedi"</formula>
    </cfRule>
    <cfRule type="expression" dxfId="140" priority="2">
      <formula>C$2="dimanche"</formula>
    </cfRule>
  </conditionalFormatting>
  <dataValidations disablePrompts="1" count="3">
    <dataValidation allowBlank="1" showInputMessage="1" prompt="Enter monthly Notes in cell below" sqref="E13:I13" xr:uid="{00000000-0002-0000-0500-000000000000}"/>
    <dataValidation allowBlank="1" showInputMessage="1" prompt="Enter monthly Notes in this cell" sqref="E14:I14" xr:uid="{00000000-0002-0000-0500-000001000000}"/>
    <dataValidation allowBlank="1" showInputMessage="1" showErrorMessage="1" prompt="Events for the month are automatically updated in this tab. To add or modify an event, click Set Important Dates button. Days from the previous and next months are shaded." sqref="A1" xr:uid="{00000000-0002-0000-0500-000002000000}"/>
  </dataValidations>
  <pageMargins left="0.25" right="0.25" top="0.75" bottom="0.75" header="0.3" footer="0.3"/>
  <pageSetup paperSize="9" scale="63"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5" stopIfTrue="1" id="{A18C48B3-12E0-4CAD-8779-AC69EF41AA8B}">
            <xm:f>VLOOKUP(C3,Important_Dates,9,FALSE)=AFFAIRES!$M$16</xm:f>
            <x14:dxf>
              <fill>
                <patternFill>
                  <bgColor theme="5"/>
                </patternFill>
              </fill>
            </x14:dxf>
          </x14:cfRule>
          <x14:cfRule type="expression" priority="6" stopIfTrue="1" id="{B5DA4FAB-F37E-4946-A6AB-33DDBF8BD059}">
            <xm:f>VLOOKUP(C3,Important_Dates,9,FALSE)=AFFAIRES!$M$17</xm:f>
            <x14:dxf>
              <fill>
                <patternFill>
                  <bgColor theme="6"/>
                </patternFill>
              </fill>
            </x14:dxf>
          </x14:cfRule>
          <x14:cfRule type="expression" priority="7" stopIfTrue="1" id="{9950CC0C-5B2F-4EE2-861D-54943945BA85}">
            <xm:f>VLOOKUP(C3,Important_Dates,9,FALSE)=AFFAIRES!$M$18</xm:f>
            <x14:dxf>
              <fill>
                <patternFill>
                  <bgColor theme="7"/>
                </patternFill>
              </fill>
            </x14:dxf>
          </x14:cfRule>
          <x14:cfRule type="expression" priority="8" stopIfTrue="1" id="{7A8AC698-662A-4B67-857D-853346E87B9C}">
            <xm:f>VLOOKUP(C3,Important_Dates,9,FALSE)=AFFAIRES!$M$19</xm:f>
            <x14:dxf>
              <fill>
                <patternFill>
                  <bgColor theme="4"/>
                </patternFill>
              </fill>
            </x14:dxf>
          </x14:cfRule>
          <x14:cfRule type="expression" priority="9" stopIfTrue="1" id="{FD49A4D9-F0A9-439D-89BA-B1BA22FEF90E}">
            <xm:f>VLOOKUP(C3,Important_Dates,9,FALSE)=AFFAIRES!$M$20</xm:f>
            <x14:dxf>
              <fill>
                <patternFill>
                  <bgColor rgb="FFFFFF00"/>
                </patternFill>
              </fill>
            </x14:dxf>
          </x14:cfRule>
          <xm:sqref>C3:I3 C5:I5 C7:I7 C9:I9 C11:I11 C13:D13</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5">
    <pageSetUpPr fitToPage="1"/>
  </sheetPr>
  <dimension ref="B1:I14"/>
  <sheetViews>
    <sheetView showGridLines="0" showRowColHeaders="0" zoomScale="55" zoomScaleNormal="55" workbookViewId="0">
      <selection activeCell="P8" sqref="P8:Q8"/>
    </sheetView>
  </sheetViews>
  <sheetFormatPr baseColWidth="10" defaultColWidth="8.88671875" defaultRowHeight="13.2" x14ac:dyDescent="0.25"/>
  <cols>
    <col min="2" max="2" width="1.5546875" customWidth="1"/>
    <col min="3" max="9" width="20.6640625" customWidth="1"/>
  </cols>
  <sheetData>
    <row r="1" spans="2:9" ht="75.75" customHeight="1" x14ac:dyDescent="0.25">
      <c r="B1" s="6"/>
      <c r="C1" s="68" t="str">
        <f>"Juin "&amp;CalendarYear</f>
        <v>Juin 2020</v>
      </c>
      <c r="D1" s="68"/>
      <c r="E1" s="68"/>
      <c r="F1" s="2"/>
      <c r="G1" s="2"/>
      <c r="H1" s="2"/>
      <c r="I1" s="2"/>
    </row>
    <row r="2" spans="2:9" ht="22.5" customHeight="1" thickBot="1" x14ac:dyDescent="0.3">
      <c r="C2" s="55" t="str">
        <f>TEXT(C3,"jjjj")</f>
        <v>lundi</v>
      </c>
      <c r="D2" s="55" t="str">
        <f t="shared" ref="D2:I2" si="0">TEXT(D3,"jjjj")</f>
        <v>mardi</v>
      </c>
      <c r="E2" s="55" t="str">
        <f t="shared" si="0"/>
        <v>mercredi</v>
      </c>
      <c r="F2" s="55" t="str">
        <f t="shared" si="0"/>
        <v>jeudi</v>
      </c>
      <c r="G2" s="55" t="str">
        <f t="shared" si="0"/>
        <v>vendredi</v>
      </c>
      <c r="H2" s="55" t="str">
        <f t="shared" si="0"/>
        <v>samedi</v>
      </c>
      <c r="I2" s="55" t="str">
        <f t="shared" si="0"/>
        <v>dimanche</v>
      </c>
    </row>
    <row r="3" spans="2:9" ht="14.25" customHeight="1" thickTop="1" x14ac:dyDescent="0.3">
      <c r="C3" s="51">
        <f t="array" ref="C3:I3">DaysAndWeeks+DATE(CalendarYear,6,1)-WEEKDAY(DATE(CalendarYear,6,1),(WeekStart="Monday")+1)+1</f>
        <v>43983</v>
      </c>
      <c r="D3" s="51">
        <v>43984</v>
      </c>
      <c r="E3" s="51">
        <v>43985</v>
      </c>
      <c r="F3" s="51">
        <v>43986</v>
      </c>
      <c r="G3" s="51">
        <v>43987</v>
      </c>
      <c r="H3" s="51">
        <v>43988</v>
      </c>
      <c r="I3" s="51">
        <v>43989</v>
      </c>
    </row>
    <row r="4" spans="2:9" ht="99.9" customHeight="1" x14ac:dyDescent="0.25">
      <c r="C4" s="50" t="str">
        <f t="shared" ref="C4:I4" si="1">IFERROR(VLOOKUP(C3,Important_Dates,2,FALSE),"")</f>
        <v>TEST</v>
      </c>
      <c r="D4" s="50" t="str">
        <f t="shared" si="1"/>
        <v/>
      </c>
      <c r="E4" s="49" t="str">
        <f t="shared" si="1"/>
        <v/>
      </c>
      <c r="F4" s="49" t="str">
        <f t="shared" si="1"/>
        <v/>
      </c>
      <c r="G4" s="49" t="str">
        <f t="shared" si="1"/>
        <v/>
      </c>
      <c r="H4" s="49" t="str">
        <f t="shared" si="1"/>
        <v/>
      </c>
      <c r="I4" s="49" t="str">
        <f t="shared" si="1"/>
        <v/>
      </c>
    </row>
    <row r="5" spans="2:9" ht="15" customHeight="1" x14ac:dyDescent="0.3">
      <c r="C5" s="51">
        <f t="array" ref="C5:I5">DaysAndWeeks+DATE(CalendarYear,6,1)-WEEKDAY(DATE(CalendarYear,6,1),(WeekStart="Monday")+1)+8</f>
        <v>43990</v>
      </c>
      <c r="D5" s="51">
        <v>43991</v>
      </c>
      <c r="E5" s="51">
        <v>43992</v>
      </c>
      <c r="F5" s="51">
        <v>43993</v>
      </c>
      <c r="G5" s="51">
        <v>43994</v>
      </c>
      <c r="H5" s="51">
        <v>43995</v>
      </c>
      <c r="I5" s="51">
        <v>43996</v>
      </c>
    </row>
    <row r="6" spans="2:9" ht="99.9" customHeight="1" x14ac:dyDescent="0.25">
      <c r="C6" s="49" t="str">
        <f t="shared" ref="C6:I6" si="2">IFERROR(VLOOKUP(C5,Important_Dates,2,FALSE),"")</f>
        <v/>
      </c>
      <c r="D6" s="49" t="str">
        <f t="shared" si="2"/>
        <v/>
      </c>
      <c r="E6" s="49" t="str">
        <f t="shared" si="2"/>
        <v/>
      </c>
      <c r="F6" s="49" t="str">
        <f t="shared" si="2"/>
        <v/>
      </c>
      <c r="G6" s="49" t="str">
        <f t="shared" si="2"/>
        <v/>
      </c>
      <c r="H6" s="49" t="str">
        <f t="shared" si="2"/>
        <v/>
      </c>
      <c r="I6" s="49" t="str">
        <f t="shared" si="2"/>
        <v/>
      </c>
    </row>
    <row r="7" spans="2:9" ht="15" customHeight="1" x14ac:dyDescent="0.3">
      <c r="C7" s="51">
        <f t="array" ref="C7:I7">DaysAndWeeks+DATE(CalendarYear,6,1)-WEEKDAY(DATE(CalendarYear,6,1),(WeekStart="Monday")+1)+15</f>
        <v>43997</v>
      </c>
      <c r="D7" s="51">
        <v>43998</v>
      </c>
      <c r="E7" s="51">
        <v>43999</v>
      </c>
      <c r="F7" s="51">
        <v>44000</v>
      </c>
      <c r="G7" s="52">
        <v>44001</v>
      </c>
      <c r="H7" s="53">
        <v>44002</v>
      </c>
      <c r="I7" s="51">
        <v>44003</v>
      </c>
    </row>
    <row r="8" spans="2:9" ht="99.9" customHeight="1" x14ac:dyDescent="0.25">
      <c r="C8" s="49" t="str">
        <f t="shared" ref="C8:I8" si="3">IFERROR(VLOOKUP(C7,Important_Dates,2,FALSE),"")</f>
        <v/>
      </c>
      <c r="D8" s="49" t="str">
        <f t="shared" si="3"/>
        <v/>
      </c>
      <c r="E8" s="49" t="str">
        <f t="shared" si="3"/>
        <v/>
      </c>
      <c r="F8" s="49" t="str">
        <f t="shared" si="3"/>
        <v/>
      </c>
      <c r="G8" s="49" t="str">
        <f t="shared" si="3"/>
        <v/>
      </c>
      <c r="H8" s="49" t="str">
        <f t="shared" si="3"/>
        <v/>
      </c>
      <c r="I8" s="49" t="str">
        <f t="shared" si="3"/>
        <v/>
      </c>
    </row>
    <row r="9" spans="2:9" ht="15" customHeight="1" x14ac:dyDescent="0.3">
      <c r="C9" s="51">
        <f t="array" ref="C9:I9">DaysAndWeeks+DATE(CalendarYear,6,1)-WEEKDAY(DATE(CalendarYear,6,1),(WeekStart="Monday")+1)+22</f>
        <v>44004</v>
      </c>
      <c r="D9" s="51">
        <v>44005</v>
      </c>
      <c r="E9" s="51">
        <v>44006</v>
      </c>
      <c r="F9" s="51">
        <v>44007</v>
      </c>
      <c r="G9" s="51">
        <v>44008</v>
      </c>
      <c r="H9" s="51">
        <v>44009</v>
      </c>
      <c r="I9" s="51">
        <v>44010</v>
      </c>
    </row>
    <row r="10" spans="2:9" ht="99.9" customHeight="1" x14ac:dyDescent="0.25">
      <c r="C10" s="49" t="str">
        <f t="shared" ref="C10:I10" si="4">IFERROR(VLOOKUP(C9,Important_Dates,2,FALSE),"")</f>
        <v/>
      </c>
      <c r="D10" s="49" t="str">
        <f t="shared" si="4"/>
        <v/>
      </c>
      <c r="E10" s="49" t="str">
        <f t="shared" si="4"/>
        <v/>
      </c>
      <c r="F10" s="49" t="str">
        <f t="shared" si="4"/>
        <v/>
      </c>
      <c r="G10" s="49" t="str">
        <f t="shared" si="4"/>
        <v/>
      </c>
      <c r="H10" s="49" t="str">
        <f t="shared" si="4"/>
        <v/>
      </c>
      <c r="I10" s="49" t="str">
        <f t="shared" si="4"/>
        <v/>
      </c>
    </row>
    <row r="11" spans="2:9" ht="15" customHeight="1" x14ac:dyDescent="0.3">
      <c r="C11" s="51">
        <f t="array" ref="C11:I11">DaysAndWeeks+DATE(CalendarYear,6,1)-WEEKDAY(DATE(CalendarYear,6,1),(WeekStart="Monday")+1)+29</f>
        <v>44011</v>
      </c>
      <c r="D11" s="51">
        <v>44012</v>
      </c>
      <c r="E11" s="51">
        <v>44013</v>
      </c>
      <c r="F11" s="51">
        <v>44014</v>
      </c>
      <c r="G11" s="51">
        <v>44015</v>
      </c>
      <c r="H11" s="51">
        <v>44016</v>
      </c>
      <c r="I11" s="51">
        <v>44017</v>
      </c>
    </row>
    <row r="12" spans="2:9" ht="99.9" customHeight="1" x14ac:dyDescent="0.25">
      <c r="C12" s="49" t="str">
        <f t="shared" ref="C12:I12" si="5">IFERROR(VLOOKUP(C11,Important_Dates,2,FALSE),"")</f>
        <v/>
      </c>
      <c r="D12" s="49" t="str">
        <f t="shared" si="5"/>
        <v/>
      </c>
      <c r="E12" s="49" t="str">
        <f t="shared" si="5"/>
        <v/>
      </c>
      <c r="F12" s="49" t="str">
        <f t="shared" si="5"/>
        <v/>
      </c>
      <c r="G12" s="49" t="str">
        <f t="shared" si="5"/>
        <v/>
      </c>
      <c r="H12" s="50" t="str">
        <f t="shared" si="5"/>
        <v/>
      </c>
      <c r="I12" s="50" t="str">
        <f t="shared" si="5"/>
        <v/>
      </c>
    </row>
    <row r="13" spans="2:9" ht="15" customHeight="1" x14ac:dyDescent="0.3">
      <c r="C13" s="51">
        <f t="array" ref="C13:D13">DaysAndWeeks+DATE(CalendarYear,6,1)-WEEKDAY(DATE(CalendarYear,6,1),(WeekStart="Monday")+1)+36</f>
        <v>44018</v>
      </c>
      <c r="D13" s="51">
        <v>44019</v>
      </c>
      <c r="E13" s="71" t="s">
        <v>0</v>
      </c>
      <c r="F13" s="71"/>
      <c r="G13" s="71"/>
      <c r="H13" s="71"/>
      <c r="I13" s="71"/>
    </row>
    <row r="14" spans="2:9" ht="99.9" customHeight="1" x14ac:dyDescent="0.25">
      <c r="C14" s="50" t="str">
        <f>IFERROR(VLOOKUP(C13,Important_Dates,2,FALSE),"")</f>
        <v/>
      </c>
      <c r="D14" s="50" t="str">
        <f>IFERROR(VLOOKUP(D13,Important_Dates,2,FALSE),"")</f>
        <v/>
      </c>
      <c r="E14" s="70"/>
      <c r="F14" s="70"/>
      <c r="G14" s="70"/>
      <c r="H14" s="70"/>
      <c r="I14" s="70"/>
    </row>
  </sheetData>
  <mergeCells count="3">
    <mergeCell ref="C1:E1"/>
    <mergeCell ref="E13:I13"/>
    <mergeCell ref="E14:I14"/>
  </mergeCells>
  <conditionalFormatting sqref="C12:I12 C14:D14">
    <cfRule type="expression" dxfId="125" priority="11">
      <formula>AND(DAY(C11)&gt;=1,DAY(C11)&lt;=15)</formula>
    </cfRule>
  </conditionalFormatting>
  <conditionalFormatting sqref="C4:H4">
    <cfRule type="expression" dxfId="124" priority="10">
      <formula>DAY(C3)&gt;8</formula>
    </cfRule>
  </conditionalFormatting>
  <conditionalFormatting sqref="C4:I4 C6:I6 C8:I8 C10:I10 C12:I12 C14:D14">
    <cfRule type="expression" dxfId="123" priority="1">
      <formula>C$2="dimanche"</formula>
    </cfRule>
    <cfRule type="expression" dxfId="122" priority="2">
      <formula>C$2="samedi"</formula>
    </cfRule>
  </conditionalFormatting>
  <dataValidations count="3">
    <dataValidation allowBlank="1" showInputMessage="1" prompt="Enter monthly Notes in this cell" sqref="E14:I14" xr:uid="{00000000-0002-0000-0600-000000000000}"/>
    <dataValidation allowBlank="1" showInputMessage="1" prompt="Enter monthly Notes in cell below" sqref="E13:I13" xr:uid="{00000000-0002-0000-0600-000001000000}"/>
    <dataValidation allowBlank="1" showInputMessage="1" showErrorMessage="1" prompt="Events for the month are automatically updated in this tab. To add or modify an event, click Set Important Dates button. Days from the previous and next months are shaded." sqref="A1" xr:uid="{00000000-0002-0000-0600-000002000000}"/>
  </dataValidations>
  <pageMargins left="0.25" right="0.25" top="0.75" bottom="0.75" header="0.3" footer="0.3"/>
  <pageSetup paperSize="9" scale="63"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5" stopIfTrue="1" id="{997EFA03-8E04-4D2E-BB8F-8E76C7A7AAD3}">
            <xm:f>VLOOKUP(C3,Important_Dates,9,FALSE)=AFFAIRES!$M$16</xm:f>
            <x14:dxf>
              <fill>
                <patternFill>
                  <bgColor theme="5"/>
                </patternFill>
              </fill>
            </x14:dxf>
          </x14:cfRule>
          <x14:cfRule type="expression" priority="6" stopIfTrue="1" id="{FC5BCC40-4D2C-4FE0-9B08-0463A1035F83}">
            <xm:f>VLOOKUP(C3,Important_Dates,9,FALSE)=AFFAIRES!$M$17</xm:f>
            <x14:dxf>
              <fill>
                <patternFill>
                  <bgColor theme="6"/>
                </patternFill>
              </fill>
            </x14:dxf>
          </x14:cfRule>
          <x14:cfRule type="expression" priority="7" stopIfTrue="1" id="{E5D69B0C-5C02-4611-BFD5-33FD2A2D2E05}">
            <xm:f>VLOOKUP(C3,Important_Dates,9,FALSE)=AFFAIRES!$M$18</xm:f>
            <x14:dxf>
              <fill>
                <patternFill>
                  <bgColor theme="7"/>
                </patternFill>
              </fill>
            </x14:dxf>
          </x14:cfRule>
          <x14:cfRule type="expression" priority="8" stopIfTrue="1" id="{77605858-4031-4CB0-B962-E0B9F45A9524}">
            <xm:f>VLOOKUP(C3,Important_Dates,9,FALSE)=AFFAIRES!$M$19</xm:f>
            <x14:dxf>
              <fill>
                <patternFill>
                  <bgColor theme="4"/>
                </patternFill>
              </fill>
            </x14:dxf>
          </x14:cfRule>
          <x14:cfRule type="expression" priority="9" stopIfTrue="1" id="{CD28860A-C610-45D2-850C-317289DB56F6}">
            <xm:f>VLOOKUP(C3,Important_Dates,9,FALSE)=AFFAIRES!$M$20</xm:f>
            <x14:dxf>
              <fill>
                <patternFill>
                  <bgColor rgb="FFFFFF00"/>
                </patternFill>
              </fill>
            </x14:dxf>
          </x14:cfRule>
          <xm:sqref>C3:I3 C5:I5 C7:I7 C9:I9 C11:I11 C13:D13</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6">
    <pageSetUpPr fitToPage="1"/>
  </sheetPr>
  <dimension ref="B1:I14"/>
  <sheetViews>
    <sheetView showGridLines="0" showRowColHeaders="0" zoomScale="55" zoomScaleNormal="55" workbookViewId="0">
      <selection activeCell="O8" sqref="O8"/>
    </sheetView>
  </sheetViews>
  <sheetFormatPr baseColWidth="10" defaultColWidth="8.88671875" defaultRowHeight="13.2" x14ac:dyDescent="0.25"/>
  <cols>
    <col min="2" max="2" width="1.5546875" customWidth="1"/>
    <col min="3" max="9" width="20.6640625" customWidth="1"/>
  </cols>
  <sheetData>
    <row r="1" spans="2:9" ht="75.75" customHeight="1" x14ac:dyDescent="0.25">
      <c r="B1" s="6"/>
      <c r="C1" s="68" t="str">
        <f>"Juillet "&amp;CalendarYear</f>
        <v>Juillet 2020</v>
      </c>
      <c r="D1" s="68"/>
      <c r="E1" s="68"/>
      <c r="F1" s="2"/>
      <c r="G1" s="2"/>
      <c r="H1" s="2"/>
      <c r="I1" s="2"/>
    </row>
    <row r="2" spans="2:9" ht="22.5" customHeight="1" thickBot="1" x14ac:dyDescent="0.3">
      <c r="C2" s="55" t="str">
        <f>TEXT(C3,"jjjj")</f>
        <v>lundi</v>
      </c>
      <c r="D2" s="55" t="str">
        <f t="shared" ref="D2:I2" si="0">TEXT(D3,"jjjj")</f>
        <v>mardi</v>
      </c>
      <c r="E2" s="55" t="str">
        <f t="shared" si="0"/>
        <v>mercredi</v>
      </c>
      <c r="F2" s="55" t="str">
        <f t="shared" si="0"/>
        <v>jeudi</v>
      </c>
      <c r="G2" s="55" t="str">
        <f t="shared" si="0"/>
        <v>vendredi</v>
      </c>
      <c r="H2" s="55" t="str">
        <f t="shared" si="0"/>
        <v>samedi</v>
      </c>
      <c r="I2" s="55" t="str">
        <f t="shared" si="0"/>
        <v>dimanche</v>
      </c>
    </row>
    <row r="3" spans="2:9" ht="14.25" customHeight="1" thickTop="1" x14ac:dyDescent="0.3">
      <c r="C3" s="54">
        <f t="array" ref="C3:I3">DaysAndWeeks+DATE(CalendarYear,7,1)-WEEKDAY(DATE(CalendarYear,7,1),(WeekStart="Monday")+1)+1</f>
        <v>44011</v>
      </c>
      <c r="D3" s="54">
        <v>44012</v>
      </c>
      <c r="E3" s="54">
        <v>44013</v>
      </c>
      <c r="F3" s="54">
        <v>44014</v>
      </c>
      <c r="G3" s="54">
        <v>44015</v>
      </c>
      <c r="H3" s="54">
        <v>44016</v>
      </c>
      <c r="I3" s="54">
        <v>44017</v>
      </c>
    </row>
    <row r="4" spans="2:9" ht="99.9" customHeight="1" x14ac:dyDescent="0.25">
      <c r="C4" s="50" t="str">
        <f t="shared" ref="C4:I4" si="1">IFERROR(VLOOKUP(C3,Important_Dates,2,FALSE),"")</f>
        <v/>
      </c>
      <c r="D4" s="50" t="str">
        <f t="shared" si="1"/>
        <v/>
      </c>
      <c r="E4" s="49" t="str">
        <f t="shared" si="1"/>
        <v/>
      </c>
      <c r="F4" s="49" t="str">
        <f t="shared" si="1"/>
        <v/>
      </c>
      <c r="G4" s="49" t="str">
        <f t="shared" si="1"/>
        <v/>
      </c>
      <c r="H4" s="49" t="str">
        <f t="shared" si="1"/>
        <v/>
      </c>
      <c r="I4" s="49" t="str">
        <f t="shared" si="1"/>
        <v/>
      </c>
    </row>
    <row r="5" spans="2:9" ht="15" customHeight="1" x14ac:dyDescent="0.3">
      <c r="C5" s="54">
        <f t="array" ref="C5:I5">DaysAndWeeks+DATE(CalendarYear,7,1)-WEEKDAY(DATE(CalendarYear,7,1),(WeekStart="Monday")+1)+8</f>
        <v>44018</v>
      </c>
      <c r="D5" s="54">
        <v>44019</v>
      </c>
      <c r="E5" s="54">
        <v>44020</v>
      </c>
      <c r="F5" s="54">
        <v>44021</v>
      </c>
      <c r="G5" s="54">
        <v>44022</v>
      </c>
      <c r="H5" s="54">
        <v>44023</v>
      </c>
      <c r="I5" s="54">
        <v>44024</v>
      </c>
    </row>
    <row r="6" spans="2:9" ht="99.9" customHeight="1" x14ac:dyDescent="0.25">
      <c r="C6" s="49" t="str">
        <f t="shared" ref="C6:I6" si="2">IFERROR(VLOOKUP(C5,Important_Dates,2,FALSE),"")</f>
        <v/>
      </c>
      <c r="D6" s="49" t="str">
        <f t="shared" si="2"/>
        <v/>
      </c>
      <c r="E6" s="49" t="str">
        <f t="shared" si="2"/>
        <v/>
      </c>
      <c r="F6" s="49" t="str">
        <f t="shared" si="2"/>
        <v/>
      </c>
      <c r="G6" s="49" t="str">
        <f t="shared" si="2"/>
        <v/>
      </c>
      <c r="H6" s="49" t="str">
        <f t="shared" si="2"/>
        <v/>
      </c>
      <c r="I6" s="49" t="str">
        <f t="shared" si="2"/>
        <v/>
      </c>
    </row>
    <row r="7" spans="2:9" ht="15" customHeight="1" x14ac:dyDescent="0.3">
      <c r="C7" s="54">
        <f t="array" ref="C7:I7">DaysAndWeeks+DATE(CalendarYear,7,1)-WEEKDAY(DATE(CalendarYear,7,1),(WeekStart="Monday")+1)+15</f>
        <v>44025</v>
      </c>
      <c r="D7" s="54">
        <v>44026</v>
      </c>
      <c r="E7" s="54">
        <v>44027</v>
      </c>
      <c r="F7" s="54">
        <v>44028</v>
      </c>
      <c r="G7" s="52">
        <v>44029</v>
      </c>
      <c r="H7" s="53">
        <v>44030</v>
      </c>
      <c r="I7" s="54">
        <v>44031</v>
      </c>
    </row>
    <row r="8" spans="2:9" ht="99.9" customHeight="1" x14ac:dyDescent="0.25">
      <c r="C8" s="49" t="str">
        <f t="shared" ref="C8:I8" si="3">IFERROR(VLOOKUP(C7,Important_Dates,2,FALSE),"")</f>
        <v/>
      </c>
      <c r="D8" s="49" t="str">
        <f t="shared" si="3"/>
        <v/>
      </c>
      <c r="E8" s="49" t="str">
        <f t="shared" si="3"/>
        <v/>
      </c>
      <c r="F8" s="49" t="str">
        <f t="shared" si="3"/>
        <v/>
      </c>
      <c r="G8" s="49" t="str">
        <f t="shared" si="3"/>
        <v/>
      </c>
      <c r="H8" s="49" t="str">
        <f t="shared" si="3"/>
        <v/>
      </c>
      <c r="I8" s="49" t="str">
        <f t="shared" si="3"/>
        <v/>
      </c>
    </row>
    <row r="9" spans="2:9" ht="15" customHeight="1" x14ac:dyDescent="0.3">
      <c r="C9" s="54">
        <f t="array" ref="C9:I9">DaysAndWeeks+DATE(CalendarYear,7,1)-WEEKDAY(DATE(CalendarYear,7,1),(WeekStart="Monday")+1)+22</f>
        <v>44032</v>
      </c>
      <c r="D9" s="54">
        <v>44033</v>
      </c>
      <c r="E9" s="54">
        <v>44034</v>
      </c>
      <c r="F9" s="54">
        <v>44035</v>
      </c>
      <c r="G9" s="54">
        <v>44036</v>
      </c>
      <c r="H9" s="54">
        <v>44037</v>
      </c>
      <c r="I9" s="54">
        <v>44038</v>
      </c>
    </row>
    <row r="10" spans="2:9" ht="99.9" customHeight="1" x14ac:dyDescent="0.25">
      <c r="C10" s="49" t="str">
        <f t="shared" ref="C10:I10" si="4">IFERROR(VLOOKUP(C9,Important_Dates,2,FALSE),"")</f>
        <v/>
      </c>
      <c r="D10" s="49" t="str">
        <f t="shared" si="4"/>
        <v/>
      </c>
      <c r="E10" s="49" t="str">
        <f t="shared" si="4"/>
        <v/>
      </c>
      <c r="F10" s="49" t="str">
        <f t="shared" si="4"/>
        <v/>
      </c>
      <c r="G10" s="49" t="str">
        <f t="shared" si="4"/>
        <v/>
      </c>
      <c r="H10" s="49" t="str">
        <f t="shared" si="4"/>
        <v/>
      </c>
      <c r="I10" s="49" t="str">
        <f t="shared" si="4"/>
        <v/>
      </c>
    </row>
    <row r="11" spans="2:9" ht="15" customHeight="1" x14ac:dyDescent="0.3">
      <c r="C11" s="54">
        <f t="array" ref="C11:I11">DaysAndWeeks+DATE(CalendarYear,7,1)-WEEKDAY(DATE(CalendarYear,7,1),(WeekStart="Monday")+1)+29</f>
        <v>44039</v>
      </c>
      <c r="D11" s="54">
        <v>44040</v>
      </c>
      <c r="E11" s="54">
        <v>44041</v>
      </c>
      <c r="F11" s="54">
        <v>44042</v>
      </c>
      <c r="G11" s="54">
        <v>44043</v>
      </c>
      <c r="H11" s="54">
        <v>44044</v>
      </c>
      <c r="I11" s="54">
        <v>44045</v>
      </c>
    </row>
    <row r="12" spans="2:9" ht="99.9" customHeight="1" x14ac:dyDescent="0.25">
      <c r="C12" s="49" t="str">
        <f t="shared" ref="C12:I12" si="5">IFERROR(VLOOKUP(C11,Important_Dates,2,FALSE),"")</f>
        <v/>
      </c>
      <c r="D12" s="49" t="str">
        <f t="shared" si="5"/>
        <v/>
      </c>
      <c r="E12" s="49" t="str">
        <f t="shared" si="5"/>
        <v/>
      </c>
      <c r="F12" s="49" t="str">
        <f t="shared" si="5"/>
        <v/>
      </c>
      <c r="G12" s="49" t="str">
        <f t="shared" si="5"/>
        <v/>
      </c>
      <c r="H12" s="50" t="str">
        <f t="shared" si="5"/>
        <v/>
      </c>
      <c r="I12" s="50" t="str">
        <f t="shared" si="5"/>
        <v/>
      </c>
    </row>
    <row r="13" spans="2:9" ht="15" customHeight="1" x14ac:dyDescent="0.3">
      <c r="C13" s="54">
        <f t="array" ref="C13:D13">DaysAndWeeks+DATE(CalendarYear,7,1)-WEEKDAY(DATE(CalendarYear,7,1),(WeekStart="Monday")+1)+36</f>
        <v>44046</v>
      </c>
      <c r="D13" s="54">
        <v>44047</v>
      </c>
      <c r="E13" s="69" t="s">
        <v>0</v>
      </c>
      <c r="F13" s="69"/>
      <c r="G13" s="69"/>
      <c r="H13" s="69"/>
      <c r="I13" s="69"/>
    </row>
    <row r="14" spans="2:9" ht="99.9" customHeight="1" x14ac:dyDescent="0.25">
      <c r="C14" s="50" t="str">
        <f>IFERROR(VLOOKUP(C13,Important_Dates,2,FALSE),"")</f>
        <v/>
      </c>
      <c r="D14" s="50" t="str">
        <f>IFERROR(VLOOKUP(D13,Important_Dates,2,FALSE),"")</f>
        <v/>
      </c>
      <c r="E14" s="70"/>
      <c r="F14" s="70"/>
      <c r="G14" s="70"/>
      <c r="H14" s="70"/>
      <c r="I14" s="70"/>
    </row>
  </sheetData>
  <mergeCells count="3">
    <mergeCell ref="C1:E1"/>
    <mergeCell ref="E13:I13"/>
    <mergeCell ref="E14:I14"/>
  </mergeCells>
  <conditionalFormatting sqref="C12:I12 C14:D14">
    <cfRule type="expression" dxfId="107" priority="11">
      <formula>AND(DAY(C11)&gt;=1,DAY(C11)&lt;=15)</formula>
    </cfRule>
  </conditionalFormatting>
  <conditionalFormatting sqref="C4:H4">
    <cfRule type="expression" dxfId="106" priority="10">
      <formula>DAY(C3)&gt;8</formula>
    </cfRule>
  </conditionalFormatting>
  <conditionalFormatting sqref="C4:I4 C6:I6 C8:I8 C10:I10 C12:I12 C14:D14">
    <cfRule type="expression" dxfId="105" priority="1">
      <formula>C$2="dimanche"</formula>
    </cfRule>
    <cfRule type="expression" dxfId="104" priority="2">
      <formula>C$2="samedi"</formula>
    </cfRule>
  </conditionalFormatting>
  <dataValidations count="3">
    <dataValidation allowBlank="1" showInputMessage="1" prompt="Enter monthly Notes in cell below" sqref="E13:I13" xr:uid="{00000000-0002-0000-0700-000000000000}"/>
    <dataValidation allowBlank="1" showInputMessage="1" prompt="Enter monthly Notes in this cell" sqref="E14:I14" xr:uid="{00000000-0002-0000-0700-000001000000}"/>
    <dataValidation allowBlank="1" showInputMessage="1" showErrorMessage="1" prompt="Events for the month are automatically updated in this tab. To add or modify an event, click Set Important Dates button. Days from the previous and next months are shaded." sqref="A1" xr:uid="{00000000-0002-0000-0700-000002000000}"/>
  </dataValidations>
  <pageMargins left="0.25" right="0.25" top="0.75" bottom="0.75" header="0.3" footer="0.3"/>
  <pageSetup paperSize="9" scale="63"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5" stopIfTrue="1" id="{67563375-18DB-4576-B495-8FD8BF8B262D}">
            <xm:f>VLOOKUP(C3,Important_Dates,9,FALSE)=AFFAIRES!$M$16</xm:f>
            <x14:dxf>
              <fill>
                <patternFill>
                  <bgColor theme="5"/>
                </patternFill>
              </fill>
            </x14:dxf>
          </x14:cfRule>
          <x14:cfRule type="expression" priority="6" stopIfTrue="1" id="{E9E31A63-5644-47BA-A97C-6C63BD88F95F}">
            <xm:f>VLOOKUP(C3,Important_Dates,9,FALSE)=AFFAIRES!$M$17</xm:f>
            <x14:dxf>
              <fill>
                <patternFill>
                  <bgColor theme="6"/>
                </patternFill>
              </fill>
            </x14:dxf>
          </x14:cfRule>
          <x14:cfRule type="expression" priority="7" stopIfTrue="1" id="{088E1A4A-19B6-4958-987C-A4A964CA2031}">
            <xm:f>VLOOKUP(C3,Important_Dates,9,FALSE)=AFFAIRES!$M$18</xm:f>
            <x14:dxf>
              <fill>
                <patternFill>
                  <bgColor theme="7"/>
                </patternFill>
              </fill>
            </x14:dxf>
          </x14:cfRule>
          <x14:cfRule type="expression" priority="8" stopIfTrue="1" id="{0CAD0AA2-5C84-44C1-BDE6-B617E78A3EB7}">
            <xm:f>VLOOKUP(C3,Important_Dates,9,FALSE)=AFFAIRES!$M$19</xm:f>
            <x14:dxf>
              <fill>
                <patternFill>
                  <bgColor theme="4"/>
                </patternFill>
              </fill>
            </x14:dxf>
          </x14:cfRule>
          <x14:cfRule type="expression" priority="9" stopIfTrue="1" id="{479ECEC0-6149-4150-8F2B-9B8918CB3A1C}">
            <xm:f>VLOOKUP(C3,Important_Dates,9,FALSE)=AFFAIRES!$M$20</xm:f>
            <x14:dxf>
              <fill>
                <patternFill>
                  <bgColor rgb="FFFFFF00"/>
                </patternFill>
              </fill>
            </x14:dxf>
          </x14:cfRule>
          <xm:sqref>C3:I3 C5:I5 C7:I7 C9:I9 C11:I11 C13:D13</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7">
    <pageSetUpPr fitToPage="1"/>
  </sheetPr>
  <dimension ref="B1:I14"/>
  <sheetViews>
    <sheetView showGridLines="0" showRowColHeaders="0" zoomScale="55" zoomScaleNormal="55" workbookViewId="0">
      <selection activeCell="Q8" sqref="Q8"/>
    </sheetView>
  </sheetViews>
  <sheetFormatPr baseColWidth="10" defaultColWidth="8.88671875" defaultRowHeight="13.2" x14ac:dyDescent="0.25"/>
  <cols>
    <col min="2" max="2" width="1.5546875" customWidth="1"/>
    <col min="3" max="9" width="20.6640625" customWidth="1"/>
  </cols>
  <sheetData>
    <row r="1" spans="2:9" ht="75.75" customHeight="1" x14ac:dyDescent="0.25">
      <c r="B1" s="6"/>
      <c r="C1" s="68" t="str">
        <f>"Août "&amp;CalendarYear</f>
        <v>Août 2020</v>
      </c>
      <c r="D1" s="68"/>
      <c r="E1" s="68"/>
      <c r="F1" s="2"/>
      <c r="G1" s="2"/>
      <c r="H1" s="2"/>
      <c r="I1" s="2"/>
    </row>
    <row r="2" spans="2:9" ht="22.5" customHeight="1" thickBot="1" x14ac:dyDescent="0.3">
      <c r="C2" s="55" t="str">
        <f>TEXT(C3,"jjjj")</f>
        <v>lundi</v>
      </c>
      <c r="D2" s="55" t="str">
        <f t="shared" ref="D2:I2" si="0">TEXT(D3,"jjjj")</f>
        <v>mardi</v>
      </c>
      <c r="E2" s="55" t="str">
        <f t="shared" si="0"/>
        <v>mercredi</v>
      </c>
      <c r="F2" s="55" t="str">
        <f t="shared" si="0"/>
        <v>jeudi</v>
      </c>
      <c r="G2" s="55" t="str">
        <f t="shared" si="0"/>
        <v>vendredi</v>
      </c>
      <c r="H2" s="55" t="str">
        <f t="shared" si="0"/>
        <v>samedi</v>
      </c>
      <c r="I2" s="55" t="str">
        <f t="shared" si="0"/>
        <v>dimanche</v>
      </c>
    </row>
    <row r="3" spans="2:9" ht="14.25" customHeight="1" thickTop="1" x14ac:dyDescent="0.3">
      <c r="C3" s="54">
        <f t="array" ref="C3:I3">DaysAndWeeks+DATE(CalendarYear,8,1)-WEEKDAY(DATE(CalendarYear,8,1),(WeekStart="Monday")+1)+1</f>
        <v>44039</v>
      </c>
      <c r="D3" s="54">
        <v>44040</v>
      </c>
      <c r="E3" s="54">
        <v>44041</v>
      </c>
      <c r="F3" s="54">
        <v>44042</v>
      </c>
      <c r="G3" s="54">
        <v>44043</v>
      </c>
      <c r="H3" s="54">
        <v>44044</v>
      </c>
      <c r="I3" s="54">
        <v>44045</v>
      </c>
    </row>
    <row r="4" spans="2:9" ht="99.9" customHeight="1" x14ac:dyDescent="0.25">
      <c r="C4" s="50" t="str">
        <f t="shared" ref="C4:I4" si="1">IFERROR(VLOOKUP(C3,Important_Dates,2,FALSE),"")</f>
        <v/>
      </c>
      <c r="D4" s="50" t="str">
        <f t="shared" si="1"/>
        <v/>
      </c>
      <c r="E4" s="49" t="str">
        <f t="shared" si="1"/>
        <v/>
      </c>
      <c r="F4" s="49" t="str">
        <f t="shared" si="1"/>
        <v/>
      </c>
      <c r="G4" s="49" t="str">
        <f t="shared" si="1"/>
        <v/>
      </c>
      <c r="H4" s="49" t="str">
        <f t="shared" si="1"/>
        <v/>
      </c>
      <c r="I4" s="49" t="str">
        <f t="shared" si="1"/>
        <v/>
      </c>
    </row>
    <row r="5" spans="2:9" ht="15" customHeight="1" x14ac:dyDescent="0.3">
      <c r="C5" s="54">
        <f t="array" ref="C5:I5">DaysAndWeeks+DATE(CalendarYear,8,1)-WEEKDAY(DATE(CalendarYear,8,1),(WeekStart="Monday")+1)+8</f>
        <v>44046</v>
      </c>
      <c r="D5" s="54">
        <v>44047</v>
      </c>
      <c r="E5" s="54">
        <v>44048</v>
      </c>
      <c r="F5" s="54">
        <v>44049</v>
      </c>
      <c r="G5" s="54">
        <v>44050</v>
      </c>
      <c r="H5" s="54">
        <v>44051</v>
      </c>
      <c r="I5" s="54">
        <v>44052</v>
      </c>
    </row>
    <row r="6" spans="2:9" ht="99.9" customHeight="1" x14ac:dyDescent="0.25">
      <c r="C6" s="49" t="str">
        <f t="shared" ref="C6:I6" si="2">IFERROR(VLOOKUP(C5,Important_Dates,2,FALSE),"")</f>
        <v/>
      </c>
      <c r="D6" s="49" t="str">
        <f t="shared" si="2"/>
        <v/>
      </c>
      <c r="E6" s="49" t="str">
        <f t="shared" si="2"/>
        <v/>
      </c>
      <c r="F6" s="49" t="str">
        <f t="shared" si="2"/>
        <v/>
      </c>
      <c r="G6" s="49" t="str">
        <f t="shared" si="2"/>
        <v/>
      </c>
      <c r="H6" s="49" t="str">
        <f t="shared" si="2"/>
        <v/>
      </c>
      <c r="I6" s="49" t="str">
        <f t="shared" si="2"/>
        <v/>
      </c>
    </row>
    <row r="7" spans="2:9" ht="15" customHeight="1" x14ac:dyDescent="0.3">
      <c r="C7" s="54">
        <f t="array" ref="C7:I7">DaysAndWeeks+DATE(CalendarYear,8,1)-WEEKDAY(DATE(CalendarYear,8,1),(WeekStart="Monday")+1)+15</f>
        <v>44053</v>
      </c>
      <c r="D7" s="54">
        <v>44054</v>
      </c>
      <c r="E7" s="54">
        <v>44055</v>
      </c>
      <c r="F7" s="54">
        <v>44056</v>
      </c>
      <c r="G7" s="52">
        <v>44057</v>
      </c>
      <c r="H7" s="53">
        <v>44058</v>
      </c>
      <c r="I7" s="54">
        <v>44059</v>
      </c>
    </row>
    <row r="8" spans="2:9" ht="99.9" customHeight="1" x14ac:dyDescent="0.25">
      <c r="C8" s="49" t="str">
        <f t="shared" ref="C8:I8" si="3">IFERROR(VLOOKUP(C7,Important_Dates,2,FALSE),"")</f>
        <v/>
      </c>
      <c r="D8" s="49" t="str">
        <f t="shared" si="3"/>
        <v/>
      </c>
      <c r="E8" s="49" t="str">
        <f t="shared" si="3"/>
        <v/>
      </c>
      <c r="F8" s="49" t="str">
        <f t="shared" si="3"/>
        <v/>
      </c>
      <c r="G8" s="49" t="str">
        <f t="shared" si="3"/>
        <v/>
      </c>
      <c r="H8" s="49" t="str">
        <f t="shared" si="3"/>
        <v/>
      </c>
      <c r="I8" s="49" t="str">
        <f t="shared" si="3"/>
        <v/>
      </c>
    </row>
    <row r="9" spans="2:9" ht="15" customHeight="1" x14ac:dyDescent="0.3">
      <c r="C9" s="54">
        <f t="array" ref="C9:I9">DaysAndWeeks+DATE(CalendarYear,8,1)-WEEKDAY(DATE(CalendarYear,8,1),(WeekStart="Monday")+1)+22</f>
        <v>44060</v>
      </c>
      <c r="D9" s="54">
        <v>44061</v>
      </c>
      <c r="E9" s="54">
        <v>44062</v>
      </c>
      <c r="F9" s="54">
        <v>44063</v>
      </c>
      <c r="G9" s="54">
        <v>44064</v>
      </c>
      <c r="H9" s="54">
        <v>44065</v>
      </c>
      <c r="I9" s="54">
        <v>44066</v>
      </c>
    </row>
    <row r="10" spans="2:9" ht="99.9" customHeight="1" x14ac:dyDescent="0.25">
      <c r="C10" s="49" t="str">
        <f t="shared" ref="C10:I10" si="4">IFERROR(VLOOKUP(C9,Important_Dates,2,FALSE),"")</f>
        <v/>
      </c>
      <c r="D10" s="49" t="str">
        <f t="shared" si="4"/>
        <v/>
      </c>
      <c r="E10" s="49" t="str">
        <f t="shared" si="4"/>
        <v/>
      </c>
      <c r="F10" s="49" t="str">
        <f t="shared" si="4"/>
        <v/>
      </c>
      <c r="G10" s="49" t="str">
        <f t="shared" si="4"/>
        <v/>
      </c>
      <c r="H10" s="49" t="str">
        <f t="shared" si="4"/>
        <v/>
      </c>
      <c r="I10" s="49" t="str">
        <f t="shared" si="4"/>
        <v/>
      </c>
    </row>
    <row r="11" spans="2:9" ht="15" customHeight="1" x14ac:dyDescent="0.3">
      <c r="C11" s="54">
        <f t="array" ref="C11:I11">DaysAndWeeks+DATE(CalendarYear,8,1)-WEEKDAY(DATE(CalendarYear,8,1),(WeekStart="Monday")+1)+29</f>
        <v>44067</v>
      </c>
      <c r="D11" s="54">
        <v>44068</v>
      </c>
      <c r="E11" s="54">
        <v>44069</v>
      </c>
      <c r="F11" s="54">
        <v>44070</v>
      </c>
      <c r="G11" s="54">
        <v>44071</v>
      </c>
      <c r="H11" s="54">
        <v>44072</v>
      </c>
      <c r="I11" s="54">
        <v>44073</v>
      </c>
    </row>
    <row r="12" spans="2:9" ht="99.9" customHeight="1" x14ac:dyDescent="0.25">
      <c r="C12" s="49" t="str">
        <f t="shared" ref="C12:I12" si="5">IFERROR(VLOOKUP(C11,Important_Dates,2,FALSE),"")</f>
        <v/>
      </c>
      <c r="D12" s="49" t="str">
        <f t="shared" si="5"/>
        <v/>
      </c>
      <c r="E12" s="49" t="str">
        <f t="shared" si="5"/>
        <v/>
      </c>
      <c r="F12" s="49" t="str">
        <f t="shared" si="5"/>
        <v/>
      </c>
      <c r="G12" s="49" t="str">
        <f t="shared" si="5"/>
        <v/>
      </c>
      <c r="H12" s="50" t="str">
        <f t="shared" si="5"/>
        <v/>
      </c>
      <c r="I12" s="50" t="str">
        <f t="shared" si="5"/>
        <v/>
      </c>
    </row>
    <row r="13" spans="2:9" ht="15" customHeight="1" x14ac:dyDescent="0.3">
      <c r="C13" s="54">
        <f t="array" ref="C13:D13">DaysAndWeeks+DATE(CalendarYear,8,1)-WEEKDAY(DATE(CalendarYear,8,1),(WeekStart="Monday")+1)+36</f>
        <v>44074</v>
      </c>
      <c r="D13" s="54">
        <v>44075</v>
      </c>
      <c r="E13" s="69" t="s">
        <v>0</v>
      </c>
      <c r="F13" s="69"/>
      <c r="G13" s="69"/>
      <c r="H13" s="69"/>
      <c r="I13" s="69"/>
    </row>
    <row r="14" spans="2:9" ht="99.9" customHeight="1" x14ac:dyDescent="0.25">
      <c r="C14" s="50" t="str">
        <f>IFERROR(VLOOKUP(C13,Important_Dates,2,FALSE),"")</f>
        <v/>
      </c>
      <c r="D14" s="50" t="str">
        <f>IFERROR(VLOOKUP(D13,Important_Dates,2,FALSE),"")</f>
        <v/>
      </c>
      <c r="E14" s="70"/>
      <c r="F14" s="70"/>
      <c r="G14" s="70"/>
      <c r="H14" s="70"/>
      <c r="I14" s="70"/>
    </row>
  </sheetData>
  <mergeCells count="3">
    <mergeCell ref="C1:E1"/>
    <mergeCell ref="E13:I13"/>
    <mergeCell ref="E14:I14"/>
  </mergeCells>
  <conditionalFormatting sqref="C12:I12 C14:D14">
    <cfRule type="expression" dxfId="89" priority="11">
      <formula>AND(DAY(C11)&gt;=1,DAY(C11)&lt;=15)</formula>
    </cfRule>
  </conditionalFormatting>
  <conditionalFormatting sqref="C4:H4">
    <cfRule type="expression" dxfId="88" priority="10">
      <formula>DAY(C3)&gt;8</formula>
    </cfRule>
  </conditionalFormatting>
  <conditionalFormatting sqref="C4:I4 C6:I6 C8:I8 C10:I10 C12:I12 C14:D14">
    <cfRule type="expression" dxfId="87" priority="1">
      <formula>C$2="dimanche"</formula>
    </cfRule>
    <cfRule type="expression" dxfId="86" priority="2">
      <formula>C$2="samedi"</formula>
    </cfRule>
  </conditionalFormatting>
  <dataValidations count="3">
    <dataValidation allowBlank="1" showInputMessage="1" prompt="Enter monthly Notes in this cell" sqref="E14:I14" xr:uid="{00000000-0002-0000-0800-000000000000}"/>
    <dataValidation allowBlank="1" showInputMessage="1" prompt="Enter monthly Notes in cell below" sqref="E13:I13" xr:uid="{00000000-0002-0000-0800-000001000000}"/>
    <dataValidation allowBlank="1" showInputMessage="1" showErrorMessage="1" prompt="Events for the month are automatically updated in this tab. To add or modify an event, click Set Important Dates button. Days from the previous and next months are shaded." sqref="A1" xr:uid="{00000000-0002-0000-0800-000002000000}"/>
  </dataValidations>
  <pageMargins left="0.25" right="0.25" top="0.75" bottom="0.75" header="0.3" footer="0.3"/>
  <pageSetup paperSize="9" scale="63"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5" stopIfTrue="1" id="{EBE0D384-59D2-4B4B-9FC7-0660A6DA9886}">
            <xm:f>VLOOKUP(C3,Important_Dates,9,FALSE)=AFFAIRES!$M$16</xm:f>
            <x14:dxf>
              <fill>
                <patternFill>
                  <bgColor theme="5"/>
                </patternFill>
              </fill>
            </x14:dxf>
          </x14:cfRule>
          <x14:cfRule type="expression" priority="6" stopIfTrue="1" id="{EAE649BF-EE3C-4BB7-AFB8-6BC938586D29}">
            <xm:f>VLOOKUP(C3,Important_Dates,9,FALSE)=AFFAIRES!$M$17</xm:f>
            <x14:dxf>
              <fill>
                <patternFill>
                  <bgColor theme="6"/>
                </patternFill>
              </fill>
            </x14:dxf>
          </x14:cfRule>
          <x14:cfRule type="expression" priority="7" stopIfTrue="1" id="{32B16BA7-F5DF-4DEA-B15A-2063499C96DF}">
            <xm:f>VLOOKUP(C3,Important_Dates,9,FALSE)=AFFAIRES!$M$18</xm:f>
            <x14:dxf>
              <fill>
                <patternFill>
                  <bgColor theme="7"/>
                </patternFill>
              </fill>
            </x14:dxf>
          </x14:cfRule>
          <x14:cfRule type="expression" priority="8" stopIfTrue="1" id="{57C50AE7-BB01-4B21-BCB7-ECD70114B0F5}">
            <xm:f>VLOOKUP(C3,Important_Dates,9,FALSE)=AFFAIRES!$M$19</xm:f>
            <x14:dxf>
              <fill>
                <patternFill>
                  <bgColor theme="4"/>
                </patternFill>
              </fill>
            </x14:dxf>
          </x14:cfRule>
          <x14:cfRule type="expression" priority="9" stopIfTrue="1" id="{7CAA4289-E230-4AF7-BEAA-4AC7FDB7377F}">
            <xm:f>VLOOKUP(C3,Important_Dates,9,FALSE)=AFFAIRES!$M$20</xm:f>
            <x14:dxf>
              <fill>
                <patternFill>
                  <bgColor rgb="FFFFFF00"/>
                </patternFill>
              </fill>
            </x14:dxf>
          </x14:cfRule>
          <xm:sqref>C3:I3 C5:I5 C7:I7 C9:I9 C11:I11 C13:D13</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8">
    <pageSetUpPr fitToPage="1"/>
  </sheetPr>
  <dimension ref="B1:I14"/>
  <sheetViews>
    <sheetView showGridLines="0" showRowColHeaders="0" zoomScale="55" zoomScaleNormal="55" workbookViewId="0">
      <selection activeCell="R10" sqref="R10"/>
    </sheetView>
  </sheetViews>
  <sheetFormatPr baseColWidth="10" defaultColWidth="8.88671875" defaultRowHeight="13.2" x14ac:dyDescent="0.25"/>
  <cols>
    <col min="2" max="2" width="1.5546875" customWidth="1"/>
    <col min="3" max="9" width="20.6640625" customWidth="1"/>
  </cols>
  <sheetData>
    <row r="1" spans="2:9" ht="75.75" customHeight="1" x14ac:dyDescent="0.25">
      <c r="B1" s="5"/>
      <c r="C1" s="68" t="str">
        <f>"Septembre "&amp;CalendarYear</f>
        <v>Septembre 2020</v>
      </c>
      <c r="D1" s="68"/>
      <c r="E1" s="68"/>
      <c r="F1" s="2"/>
      <c r="G1" s="2"/>
      <c r="H1" s="2"/>
      <c r="I1" s="2"/>
    </row>
    <row r="2" spans="2:9" ht="22.5" customHeight="1" thickBot="1" x14ac:dyDescent="0.3">
      <c r="C2" s="55" t="str">
        <f>TEXT(C3,"jjjj")</f>
        <v>lundi</v>
      </c>
      <c r="D2" s="55" t="str">
        <f t="shared" ref="D2:I2" si="0">TEXT(D3,"jjjj")</f>
        <v>mardi</v>
      </c>
      <c r="E2" s="55" t="str">
        <f t="shared" si="0"/>
        <v>mercredi</v>
      </c>
      <c r="F2" s="55" t="str">
        <f t="shared" si="0"/>
        <v>jeudi</v>
      </c>
      <c r="G2" s="55" t="str">
        <f t="shared" si="0"/>
        <v>vendredi</v>
      </c>
      <c r="H2" s="55" t="str">
        <f t="shared" si="0"/>
        <v>samedi</v>
      </c>
      <c r="I2" s="55" t="str">
        <f t="shared" si="0"/>
        <v>dimanche</v>
      </c>
    </row>
    <row r="3" spans="2:9" ht="14.25" customHeight="1" thickTop="1" x14ac:dyDescent="0.3">
      <c r="C3" s="54">
        <f t="array" ref="C3:I3">DaysAndWeeks+DATE(CalendarYear,9,1)-WEEKDAY(DATE(CalendarYear,9,1),(WeekStart="Monday")+1)+1</f>
        <v>44074</v>
      </c>
      <c r="D3" s="54">
        <v>44075</v>
      </c>
      <c r="E3" s="54">
        <v>44076</v>
      </c>
      <c r="F3" s="54">
        <v>44077</v>
      </c>
      <c r="G3" s="54">
        <v>44078</v>
      </c>
      <c r="H3" s="54">
        <v>44079</v>
      </c>
      <c r="I3" s="54">
        <v>44080</v>
      </c>
    </row>
    <row r="4" spans="2:9" ht="99.9" customHeight="1" x14ac:dyDescent="0.25">
      <c r="C4" s="50" t="str">
        <f t="shared" ref="C4:I4" si="1">IFERROR(VLOOKUP(C3,Important_Dates,2,FALSE),"")</f>
        <v/>
      </c>
      <c r="D4" s="50" t="str">
        <f t="shared" si="1"/>
        <v/>
      </c>
      <c r="E4" s="49" t="str">
        <f t="shared" si="1"/>
        <v/>
      </c>
      <c r="F4" s="49" t="str">
        <f t="shared" si="1"/>
        <v/>
      </c>
      <c r="G4" s="49" t="str">
        <f t="shared" si="1"/>
        <v/>
      </c>
      <c r="H4" s="49" t="str">
        <f t="shared" si="1"/>
        <v/>
      </c>
      <c r="I4" s="49" t="str">
        <f t="shared" si="1"/>
        <v/>
      </c>
    </row>
    <row r="5" spans="2:9" ht="15" customHeight="1" x14ac:dyDescent="0.3">
      <c r="C5" s="54">
        <f t="array" ref="C5:I5">DaysAndWeeks+DATE(CalendarYear,9,1)-WEEKDAY(DATE(CalendarYear,9,1),(WeekStart="Monday")+1)+8</f>
        <v>44081</v>
      </c>
      <c r="D5" s="54">
        <v>44082</v>
      </c>
      <c r="E5" s="54">
        <v>44083</v>
      </c>
      <c r="F5" s="54">
        <v>44084</v>
      </c>
      <c r="G5" s="54">
        <v>44085</v>
      </c>
      <c r="H5" s="54">
        <v>44086</v>
      </c>
      <c r="I5" s="54">
        <v>44087</v>
      </c>
    </row>
    <row r="6" spans="2:9" ht="99.9" customHeight="1" x14ac:dyDescent="0.25">
      <c r="C6" s="49" t="str">
        <f t="shared" ref="C6:I6" si="2">IFERROR(VLOOKUP(C5,Important_Dates,2,FALSE),"")</f>
        <v/>
      </c>
      <c r="D6" s="49" t="str">
        <f t="shared" si="2"/>
        <v/>
      </c>
      <c r="E6" s="49" t="str">
        <f t="shared" si="2"/>
        <v/>
      </c>
      <c r="F6" s="49" t="str">
        <f t="shared" si="2"/>
        <v/>
      </c>
      <c r="G6" s="49" t="str">
        <f t="shared" si="2"/>
        <v/>
      </c>
      <c r="H6" s="49" t="str">
        <f t="shared" si="2"/>
        <v/>
      </c>
      <c r="I6" s="49" t="str">
        <f t="shared" si="2"/>
        <v/>
      </c>
    </row>
    <row r="7" spans="2:9" ht="15" customHeight="1" x14ac:dyDescent="0.3">
      <c r="C7" s="54">
        <f t="array" ref="C7:I7">DaysAndWeeks+DATE(CalendarYear,9,1)-WEEKDAY(DATE(CalendarYear,9,1),(WeekStart="Monday")+1)+15</f>
        <v>44088</v>
      </c>
      <c r="D7" s="54">
        <v>44089</v>
      </c>
      <c r="E7" s="54">
        <v>44090</v>
      </c>
      <c r="F7" s="54">
        <v>44091</v>
      </c>
      <c r="G7" s="52">
        <v>44092</v>
      </c>
      <c r="H7" s="53">
        <v>44093</v>
      </c>
      <c r="I7" s="54">
        <v>44094</v>
      </c>
    </row>
    <row r="8" spans="2:9" ht="99.9" customHeight="1" x14ac:dyDescent="0.25">
      <c r="C8" s="49" t="str">
        <f t="shared" ref="C8:I8" si="3">IFERROR(VLOOKUP(C7,Important_Dates,2,FALSE),"")</f>
        <v/>
      </c>
      <c r="D8" s="49" t="str">
        <f t="shared" si="3"/>
        <v/>
      </c>
      <c r="E8" s="49" t="str">
        <f t="shared" si="3"/>
        <v/>
      </c>
      <c r="F8" s="49" t="str">
        <f t="shared" si="3"/>
        <v/>
      </c>
      <c r="G8" s="49" t="str">
        <f t="shared" si="3"/>
        <v/>
      </c>
      <c r="H8" s="49" t="str">
        <f t="shared" si="3"/>
        <v/>
      </c>
      <c r="I8" s="49" t="str">
        <f t="shared" si="3"/>
        <v/>
      </c>
    </row>
    <row r="9" spans="2:9" ht="15" customHeight="1" x14ac:dyDescent="0.3">
      <c r="C9" s="54">
        <f t="array" ref="C9:I9">DaysAndWeeks+DATE(CalendarYear,9,1)-WEEKDAY(DATE(CalendarYear,9,1),(WeekStart="Monday")+1)+22</f>
        <v>44095</v>
      </c>
      <c r="D9" s="54">
        <v>44096</v>
      </c>
      <c r="E9" s="54">
        <v>44097</v>
      </c>
      <c r="F9" s="54">
        <v>44098</v>
      </c>
      <c r="G9" s="54">
        <v>44099</v>
      </c>
      <c r="H9" s="54">
        <v>44100</v>
      </c>
      <c r="I9" s="54">
        <v>44101</v>
      </c>
    </row>
    <row r="10" spans="2:9" ht="99.9" customHeight="1" x14ac:dyDescent="0.25">
      <c r="C10" s="49" t="str">
        <f t="shared" ref="C10:I10" si="4">IFERROR(VLOOKUP(C9,Important_Dates,2,FALSE),"")</f>
        <v/>
      </c>
      <c r="D10" s="49" t="str">
        <f t="shared" si="4"/>
        <v/>
      </c>
      <c r="E10" s="49" t="str">
        <f t="shared" si="4"/>
        <v/>
      </c>
      <c r="F10" s="49" t="str">
        <f t="shared" si="4"/>
        <v/>
      </c>
      <c r="G10" s="49" t="str">
        <f t="shared" si="4"/>
        <v/>
      </c>
      <c r="H10" s="49" t="str">
        <f t="shared" si="4"/>
        <v/>
      </c>
      <c r="I10" s="49" t="str">
        <f t="shared" si="4"/>
        <v/>
      </c>
    </row>
    <row r="11" spans="2:9" ht="15" customHeight="1" x14ac:dyDescent="0.3">
      <c r="C11" s="54">
        <f t="array" ref="C11:I11">DaysAndWeeks+DATE(CalendarYear,9,1)-WEEKDAY(DATE(CalendarYear,9,1),(WeekStart="Monday")+1)+29</f>
        <v>44102</v>
      </c>
      <c r="D11" s="54">
        <v>44103</v>
      </c>
      <c r="E11" s="54">
        <v>44104</v>
      </c>
      <c r="F11" s="54">
        <v>44105</v>
      </c>
      <c r="G11" s="54">
        <v>44106</v>
      </c>
      <c r="H11" s="54">
        <v>44107</v>
      </c>
      <c r="I11" s="54">
        <v>44108</v>
      </c>
    </row>
    <row r="12" spans="2:9" ht="99.9" customHeight="1" x14ac:dyDescent="0.25">
      <c r="C12" s="49" t="str">
        <f t="shared" ref="C12:I12" si="5">IFERROR(VLOOKUP(C11,Important_Dates,2,FALSE),"")</f>
        <v/>
      </c>
      <c r="D12" s="49" t="str">
        <f t="shared" si="5"/>
        <v/>
      </c>
      <c r="E12" s="49" t="str">
        <f t="shared" si="5"/>
        <v/>
      </c>
      <c r="F12" s="49" t="str">
        <f t="shared" si="5"/>
        <v/>
      </c>
      <c r="G12" s="49" t="str">
        <f t="shared" si="5"/>
        <v/>
      </c>
      <c r="H12" s="50" t="str">
        <f t="shared" si="5"/>
        <v/>
      </c>
      <c r="I12" s="50" t="str">
        <f t="shared" si="5"/>
        <v/>
      </c>
    </row>
    <row r="13" spans="2:9" ht="15" customHeight="1" x14ac:dyDescent="0.3">
      <c r="C13" s="54">
        <f t="array" ref="C13:D13">DaysAndWeeks+DATE(CalendarYear,9,1)-WEEKDAY(DATE(CalendarYear,9,1),(WeekStart="Monday")+1)+36</f>
        <v>44109</v>
      </c>
      <c r="D13" s="54">
        <v>44110</v>
      </c>
      <c r="E13" s="69" t="s">
        <v>0</v>
      </c>
      <c r="F13" s="69"/>
      <c r="G13" s="69"/>
      <c r="H13" s="69"/>
      <c r="I13" s="69"/>
    </row>
    <row r="14" spans="2:9" ht="99.9" customHeight="1" x14ac:dyDescent="0.25">
      <c r="C14" s="50" t="str">
        <f>IFERROR(VLOOKUP(C13,Important_Dates,2,FALSE),"")</f>
        <v/>
      </c>
      <c r="D14" s="50" t="str">
        <f>IFERROR(VLOOKUP(D13,Important_Dates,2,FALSE),"")</f>
        <v/>
      </c>
      <c r="E14" s="70"/>
      <c r="F14" s="70"/>
      <c r="G14" s="70"/>
      <c r="H14" s="70"/>
      <c r="I14" s="70"/>
    </row>
  </sheetData>
  <mergeCells count="3">
    <mergeCell ref="C1:E1"/>
    <mergeCell ref="E13:I13"/>
    <mergeCell ref="E14:I14"/>
  </mergeCells>
  <conditionalFormatting sqref="C12:I12 C14:D14">
    <cfRule type="expression" dxfId="71" priority="11">
      <formula>AND(DAY(C11)&gt;=1,DAY(C11)&lt;=15)</formula>
    </cfRule>
  </conditionalFormatting>
  <conditionalFormatting sqref="C4:H4">
    <cfRule type="expression" dxfId="70" priority="10">
      <formula>DAY(C3)&gt;8</formula>
    </cfRule>
  </conditionalFormatting>
  <conditionalFormatting sqref="C4:I4 C6:I6 C8:I8 C10:I10 C12:I12 C14:D14">
    <cfRule type="expression" dxfId="69" priority="1">
      <formula>C$2="dimanche"</formula>
    </cfRule>
    <cfRule type="expression" dxfId="68" priority="2">
      <formula>C$2="samedi"</formula>
    </cfRule>
  </conditionalFormatting>
  <dataValidations count="3">
    <dataValidation allowBlank="1" showInputMessage="1" prompt="Enter monthly Notes in cell below" sqref="E13:I13" xr:uid="{00000000-0002-0000-0900-000000000000}"/>
    <dataValidation allowBlank="1" showInputMessage="1" prompt="Enter monthly Notes in this cell" sqref="E14:I14" xr:uid="{00000000-0002-0000-0900-000001000000}"/>
    <dataValidation allowBlank="1" showInputMessage="1" showErrorMessage="1" prompt="Events for the month are automatically updated in this tab. To add or modify an event, click Set Important Dates button. Days from the previous and next months are shaded." sqref="A1" xr:uid="{00000000-0002-0000-0900-000002000000}"/>
  </dataValidations>
  <pageMargins left="0.25" right="0.25" top="0.75" bottom="0.75" header="0.3" footer="0.3"/>
  <pageSetup paperSize="9" scale="63"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5" stopIfTrue="1" id="{D680D30F-C9F3-4CC6-A7F8-43B6DFA95B67}">
            <xm:f>VLOOKUP(C3,Important_Dates,9,FALSE)=AFFAIRES!$M$16</xm:f>
            <x14:dxf>
              <fill>
                <patternFill>
                  <bgColor theme="5"/>
                </patternFill>
              </fill>
            </x14:dxf>
          </x14:cfRule>
          <x14:cfRule type="expression" priority="6" stopIfTrue="1" id="{349213BC-8AEB-4CF5-9DCF-199CC011AFFC}">
            <xm:f>VLOOKUP(C3,Important_Dates,9,FALSE)=AFFAIRES!$M$17</xm:f>
            <x14:dxf>
              <fill>
                <patternFill>
                  <bgColor theme="6"/>
                </patternFill>
              </fill>
            </x14:dxf>
          </x14:cfRule>
          <x14:cfRule type="expression" priority="7" stopIfTrue="1" id="{3179DDA1-DDA7-4B0B-A170-EEA6431CB7C4}">
            <xm:f>VLOOKUP(C3,Important_Dates,9,FALSE)=AFFAIRES!$M$18</xm:f>
            <x14:dxf>
              <fill>
                <patternFill>
                  <bgColor theme="7"/>
                </patternFill>
              </fill>
            </x14:dxf>
          </x14:cfRule>
          <x14:cfRule type="expression" priority="8" stopIfTrue="1" id="{AB3497E2-C183-40AE-A233-9D26760589AE}">
            <xm:f>VLOOKUP(C3,Important_Dates,9,FALSE)=AFFAIRES!$M$19</xm:f>
            <x14:dxf>
              <fill>
                <patternFill>
                  <bgColor theme="4"/>
                </patternFill>
              </fill>
            </x14:dxf>
          </x14:cfRule>
          <x14:cfRule type="expression" priority="9" stopIfTrue="1" id="{869F356C-AF59-47E8-8484-367D811CBF79}">
            <xm:f>VLOOKUP(C3,Important_Dates,9,FALSE)=AFFAIRES!$M$20</xm:f>
            <x14:dxf>
              <fill>
                <patternFill>
                  <bgColor rgb="FFFFFF00"/>
                </patternFill>
              </fill>
            </x14:dxf>
          </x14:cfRule>
          <xm:sqref>C3:I3 C5:I5 C7:I7 C9:I9 C11:I11 C13:D13</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9">
    <pageSetUpPr fitToPage="1"/>
  </sheetPr>
  <dimension ref="B1:I14"/>
  <sheetViews>
    <sheetView showGridLines="0" showRowColHeaders="0" zoomScale="55" zoomScaleNormal="55" workbookViewId="0">
      <selection activeCell="M7" sqref="M7"/>
    </sheetView>
  </sheetViews>
  <sheetFormatPr baseColWidth="10" defaultColWidth="8.88671875" defaultRowHeight="13.2" x14ac:dyDescent="0.25"/>
  <cols>
    <col min="2" max="2" width="1.5546875" customWidth="1"/>
    <col min="3" max="9" width="20.6640625" customWidth="1"/>
  </cols>
  <sheetData>
    <row r="1" spans="2:9" ht="75.75" customHeight="1" x14ac:dyDescent="0.25">
      <c r="B1" s="5"/>
      <c r="C1" s="68" t="str">
        <f>"Octobre "&amp;CalendarYear</f>
        <v>Octobre 2020</v>
      </c>
      <c r="D1" s="68"/>
      <c r="E1" s="68"/>
      <c r="F1" s="2"/>
      <c r="G1" s="2"/>
      <c r="H1" s="2"/>
      <c r="I1" s="2"/>
    </row>
    <row r="2" spans="2:9" ht="22.5" customHeight="1" thickBot="1" x14ac:dyDescent="0.3">
      <c r="C2" s="55" t="str">
        <f>TEXT(C3,"jjjj")</f>
        <v>lundi</v>
      </c>
      <c r="D2" s="55" t="str">
        <f t="shared" ref="D2:I2" si="0">TEXT(D3,"jjjj")</f>
        <v>mardi</v>
      </c>
      <c r="E2" s="55" t="str">
        <f t="shared" si="0"/>
        <v>mercredi</v>
      </c>
      <c r="F2" s="55" t="str">
        <f t="shared" si="0"/>
        <v>jeudi</v>
      </c>
      <c r="G2" s="55" t="str">
        <f t="shared" si="0"/>
        <v>vendredi</v>
      </c>
      <c r="H2" s="55" t="str">
        <f t="shared" si="0"/>
        <v>samedi</v>
      </c>
      <c r="I2" s="55" t="str">
        <f t="shared" si="0"/>
        <v>dimanche</v>
      </c>
    </row>
    <row r="3" spans="2:9" ht="14.25" customHeight="1" thickTop="1" x14ac:dyDescent="0.3">
      <c r="C3" s="54">
        <f t="array" ref="C3:I3">DaysAndWeeks+DATE(CalendarYear,10,1)-WEEKDAY(DATE(CalendarYear,10,1),(WeekStart="Monday")+1)+1</f>
        <v>44102</v>
      </c>
      <c r="D3" s="54">
        <v>44103</v>
      </c>
      <c r="E3" s="54">
        <v>44104</v>
      </c>
      <c r="F3" s="54">
        <v>44105</v>
      </c>
      <c r="G3" s="54">
        <v>44106</v>
      </c>
      <c r="H3" s="54">
        <v>44107</v>
      </c>
      <c r="I3" s="54">
        <v>44108</v>
      </c>
    </row>
    <row r="4" spans="2:9" ht="99.9" customHeight="1" x14ac:dyDescent="0.25">
      <c r="C4" s="50" t="str">
        <f t="shared" ref="C4:I4" si="1">IFERROR(VLOOKUP(C3,Important_Dates,2,FALSE),"")</f>
        <v/>
      </c>
      <c r="D4" s="50" t="str">
        <f t="shared" si="1"/>
        <v/>
      </c>
      <c r="E4" s="49" t="str">
        <f t="shared" si="1"/>
        <v/>
      </c>
      <c r="F4" s="49" t="str">
        <f t="shared" si="1"/>
        <v/>
      </c>
      <c r="G4" s="49" t="str">
        <f t="shared" si="1"/>
        <v/>
      </c>
      <c r="H4" s="49" t="str">
        <f t="shared" si="1"/>
        <v/>
      </c>
      <c r="I4" s="49" t="str">
        <f t="shared" si="1"/>
        <v/>
      </c>
    </row>
    <row r="5" spans="2:9" ht="15" customHeight="1" x14ac:dyDescent="0.3">
      <c r="C5" s="54">
        <f t="array" ref="C5:I5">DaysAndWeeks+DATE(CalendarYear,10,1)-WEEKDAY(DATE(CalendarYear,10,1),(WeekStart="Monday")+1)+8</f>
        <v>44109</v>
      </c>
      <c r="D5" s="54">
        <v>44110</v>
      </c>
      <c r="E5" s="54">
        <v>44111</v>
      </c>
      <c r="F5" s="54">
        <v>44112</v>
      </c>
      <c r="G5" s="54">
        <v>44113</v>
      </c>
      <c r="H5" s="54">
        <v>44114</v>
      </c>
      <c r="I5" s="54">
        <v>44115</v>
      </c>
    </row>
    <row r="6" spans="2:9" ht="99.9" customHeight="1" x14ac:dyDescent="0.25">
      <c r="C6" s="49" t="str">
        <f t="shared" ref="C6:I6" si="2">IFERROR(VLOOKUP(C5,Important_Dates,2,FALSE),"")</f>
        <v/>
      </c>
      <c r="D6" s="49" t="str">
        <f t="shared" si="2"/>
        <v/>
      </c>
      <c r="E6" s="49" t="str">
        <f t="shared" si="2"/>
        <v/>
      </c>
      <c r="F6" s="49" t="str">
        <f t="shared" si="2"/>
        <v/>
      </c>
      <c r="G6" s="49" t="str">
        <f t="shared" si="2"/>
        <v/>
      </c>
      <c r="H6" s="49" t="str">
        <f t="shared" si="2"/>
        <v/>
      </c>
      <c r="I6" s="49" t="str">
        <f t="shared" si="2"/>
        <v/>
      </c>
    </row>
    <row r="7" spans="2:9" ht="15" customHeight="1" x14ac:dyDescent="0.3">
      <c r="C7" s="54">
        <f t="array" ref="C7:I7">DaysAndWeeks+DATE(CalendarYear,10,1)-WEEKDAY(DATE(CalendarYear,10,1),(WeekStart="Monday")+1)+15</f>
        <v>44116</v>
      </c>
      <c r="D7" s="54">
        <v>44117</v>
      </c>
      <c r="E7" s="54">
        <v>44118</v>
      </c>
      <c r="F7" s="54">
        <v>44119</v>
      </c>
      <c r="G7" s="52">
        <v>44120</v>
      </c>
      <c r="H7" s="53">
        <v>44121</v>
      </c>
      <c r="I7" s="54">
        <v>44122</v>
      </c>
    </row>
    <row r="8" spans="2:9" ht="99.9" customHeight="1" x14ac:dyDescent="0.25">
      <c r="C8" s="49" t="str">
        <f t="shared" ref="C8:I8" si="3">IFERROR(VLOOKUP(C7,Important_Dates,2,FALSE),"")</f>
        <v/>
      </c>
      <c r="D8" s="49" t="str">
        <f t="shared" si="3"/>
        <v/>
      </c>
      <c r="E8" s="49" t="str">
        <f t="shared" si="3"/>
        <v/>
      </c>
      <c r="F8" s="49" t="str">
        <f t="shared" si="3"/>
        <v/>
      </c>
      <c r="G8" s="49" t="str">
        <f t="shared" si="3"/>
        <v/>
      </c>
      <c r="H8" s="49" t="str">
        <f t="shared" si="3"/>
        <v/>
      </c>
      <c r="I8" s="49" t="str">
        <f t="shared" si="3"/>
        <v/>
      </c>
    </row>
    <row r="9" spans="2:9" ht="15" customHeight="1" x14ac:dyDescent="0.3">
      <c r="C9" s="54">
        <f t="array" ref="C9:I9">DaysAndWeeks+DATE(CalendarYear,10,1)-WEEKDAY(DATE(CalendarYear,10,1),(WeekStart="Monday")+1)+22</f>
        <v>44123</v>
      </c>
      <c r="D9" s="54">
        <v>44124</v>
      </c>
      <c r="E9" s="54">
        <v>44125</v>
      </c>
      <c r="F9" s="54">
        <v>44126</v>
      </c>
      <c r="G9" s="54">
        <v>44127</v>
      </c>
      <c r="H9" s="54">
        <v>44128</v>
      </c>
      <c r="I9" s="54">
        <v>44129</v>
      </c>
    </row>
    <row r="10" spans="2:9" ht="99.9" customHeight="1" x14ac:dyDescent="0.25">
      <c r="C10" s="49" t="str">
        <f t="shared" ref="C10:I10" si="4">IFERROR(VLOOKUP(C9,Important_Dates,2,FALSE),"")</f>
        <v/>
      </c>
      <c r="D10" s="49" t="str">
        <f t="shared" si="4"/>
        <v/>
      </c>
      <c r="E10" s="49" t="str">
        <f t="shared" si="4"/>
        <v/>
      </c>
      <c r="F10" s="49" t="str">
        <f t="shared" si="4"/>
        <v/>
      </c>
      <c r="G10" s="49" t="str">
        <f t="shared" si="4"/>
        <v/>
      </c>
      <c r="H10" s="49" t="str">
        <f t="shared" si="4"/>
        <v/>
      </c>
      <c r="I10" s="49" t="str">
        <f t="shared" si="4"/>
        <v/>
      </c>
    </row>
    <row r="11" spans="2:9" ht="15" customHeight="1" x14ac:dyDescent="0.3">
      <c r="C11" s="54">
        <f t="array" ref="C11:I11">DaysAndWeeks+DATE(CalendarYear,10,1)-WEEKDAY(DATE(CalendarYear,10,1),(WeekStart="Monday")+1)+29</f>
        <v>44130</v>
      </c>
      <c r="D11" s="54">
        <v>44131</v>
      </c>
      <c r="E11" s="54">
        <v>44132</v>
      </c>
      <c r="F11" s="54">
        <v>44133</v>
      </c>
      <c r="G11" s="54">
        <v>44134</v>
      </c>
      <c r="H11" s="54">
        <v>44135</v>
      </c>
      <c r="I11" s="54">
        <v>44136</v>
      </c>
    </row>
    <row r="12" spans="2:9" ht="99.9" customHeight="1" x14ac:dyDescent="0.25">
      <c r="C12" s="49" t="str">
        <f t="shared" ref="C12:I12" si="5">IFERROR(VLOOKUP(C11,Important_Dates,2,FALSE),"")</f>
        <v/>
      </c>
      <c r="D12" s="49" t="str">
        <f t="shared" si="5"/>
        <v/>
      </c>
      <c r="E12" s="49" t="str">
        <f t="shared" si="5"/>
        <v/>
      </c>
      <c r="F12" s="49" t="str">
        <f t="shared" si="5"/>
        <v/>
      </c>
      <c r="G12" s="49" t="str">
        <f t="shared" si="5"/>
        <v/>
      </c>
      <c r="H12" s="50" t="str">
        <f t="shared" si="5"/>
        <v/>
      </c>
      <c r="I12" s="50" t="str">
        <f t="shared" si="5"/>
        <v/>
      </c>
    </row>
    <row r="13" spans="2:9" ht="15" customHeight="1" x14ac:dyDescent="0.3">
      <c r="C13" s="54">
        <f t="array" ref="C13:D13">DaysAndWeeks+DATE(CalendarYear,10,1)-WEEKDAY(DATE(CalendarYear,10,1),(WeekStart="Monday")+1)+36</f>
        <v>44137</v>
      </c>
      <c r="D13" s="54">
        <v>44138</v>
      </c>
      <c r="E13" s="69" t="s">
        <v>0</v>
      </c>
      <c r="F13" s="69"/>
      <c r="G13" s="69"/>
      <c r="H13" s="69"/>
      <c r="I13" s="69"/>
    </row>
    <row r="14" spans="2:9" ht="99.9" customHeight="1" x14ac:dyDescent="0.25">
      <c r="C14" s="50" t="str">
        <f>IFERROR(VLOOKUP(C13,Important_Dates,2,FALSE),"")</f>
        <v/>
      </c>
      <c r="D14" s="50" t="str">
        <f>IFERROR(VLOOKUP(D13,Important_Dates,2,FALSE),"")</f>
        <v/>
      </c>
      <c r="E14" s="70"/>
      <c r="F14" s="70"/>
      <c r="G14" s="70"/>
      <c r="H14" s="70"/>
      <c r="I14" s="70"/>
    </row>
  </sheetData>
  <mergeCells count="3">
    <mergeCell ref="C1:E1"/>
    <mergeCell ref="E13:I13"/>
    <mergeCell ref="E14:I14"/>
  </mergeCells>
  <conditionalFormatting sqref="C12:I12 C14:D14">
    <cfRule type="expression" dxfId="53" priority="11">
      <formula>AND(DAY(C11)&gt;=1,DAY(C11)&lt;=15)</formula>
    </cfRule>
  </conditionalFormatting>
  <conditionalFormatting sqref="C4:H4">
    <cfRule type="expression" dxfId="52" priority="10">
      <formula>DAY(C3)&gt;8</formula>
    </cfRule>
  </conditionalFormatting>
  <conditionalFormatting sqref="C4:I4 C6:I6 C8:I8 C10:I10 C12:I12 C14:D14">
    <cfRule type="expression" dxfId="51" priority="2">
      <formula>C$2="samedi"</formula>
    </cfRule>
  </conditionalFormatting>
  <conditionalFormatting sqref="C4:I4 C6:I6 C8:I8 C10:I10 C12:I12 C14:D14">
    <cfRule type="expression" dxfId="50" priority="1">
      <formula>C$2="dimanche"</formula>
    </cfRule>
  </conditionalFormatting>
  <dataValidations count="3">
    <dataValidation allowBlank="1" showInputMessage="1" prompt="Enter monthly Notes in this cell" sqref="E14:I14" xr:uid="{00000000-0002-0000-0A00-000000000000}"/>
    <dataValidation allowBlank="1" showInputMessage="1" prompt="Enter monthly Notes in cell below" sqref="E13:I13" xr:uid="{00000000-0002-0000-0A00-000001000000}"/>
    <dataValidation allowBlank="1" showInputMessage="1" showErrorMessage="1" prompt="Events for the month are automatically updated in this tab. To add or modify an event, click Set Important Dates button. Days from the previous and next months are shaded." sqref="A1" xr:uid="{00000000-0002-0000-0A00-000002000000}"/>
  </dataValidations>
  <pageMargins left="0.25" right="0.25" top="0.75" bottom="0.75" header="0.3" footer="0.3"/>
  <pageSetup paperSize="9" scale="63"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5" stopIfTrue="1" id="{13134271-AFDB-41DD-8798-5EE754262E4B}">
            <xm:f>VLOOKUP(C3,Important_Dates,9,FALSE)=AFFAIRES!$M$16</xm:f>
            <x14:dxf>
              <fill>
                <patternFill>
                  <bgColor theme="5"/>
                </patternFill>
              </fill>
            </x14:dxf>
          </x14:cfRule>
          <x14:cfRule type="expression" priority="6" stopIfTrue="1" id="{1D691FFE-C64C-455F-B1D4-8F552BEC752F}">
            <xm:f>VLOOKUP(C3,Important_Dates,9,FALSE)=AFFAIRES!$M$17</xm:f>
            <x14:dxf>
              <fill>
                <patternFill>
                  <bgColor theme="6"/>
                </patternFill>
              </fill>
            </x14:dxf>
          </x14:cfRule>
          <x14:cfRule type="expression" priority="7" stopIfTrue="1" id="{F83BE808-76A2-4BF0-B0C4-DD04960F9E0A}">
            <xm:f>VLOOKUP(C3,Important_Dates,9,FALSE)=AFFAIRES!$M$18</xm:f>
            <x14:dxf>
              <fill>
                <patternFill>
                  <bgColor theme="7"/>
                </patternFill>
              </fill>
            </x14:dxf>
          </x14:cfRule>
          <x14:cfRule type="expression" priority="8" stopIfTrue="1" id="{B98E1F4A-7E36-41A3-8FBA-C8AB9797FE0D}">
            <xm:f>VLOOKUP(C3,Important_Dates,9,FALSE)=AFFAIRES!$M$19</xm:f>
            <x14:dxf>
              <fill>
                <patternFill>
                  <bgColor theme="4"/>
                </patternFill>
              </fill>
            </x14:dxf>
          </x14:cfRule>
          <x14:cfRule type="expression" priority="9" stopIfTrue="1" id="{39A05777-2F85-4E1D-B009-8A65EB4D8499}">
            <xm:f>VLOOKUP(C3,Important_Dates,9,FALSE)=AFFAIRES!$M$20</xm:f>
            <x14:dxf>
              <fill>
                <patternFill>
                  <bgColor rgb="FFFFFF00"/>
                </patternFill>
              </fill>
            </x14:dxf>
          </x14:cfRule>
          <xm:sqref>C3:I3 C5:I5 C7:I7 C9:I9 C11:I11 C13:D13</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0">
    <pageSetUpPr fitToPage="1"/>
  </sheetPr>
  <dimension ref="B1:I14"/>
  <sheetViews>
    <sheetView showGridLines="0" showRowColHeaders="0" zoomScale="55" zoomScaleNormal="55" workbookViewId="0">
      <selection activeCell="P8" sqref="P8"/>
    </sheetView>
  </sheetViews>
  <sheetFormatPr baseColWidth="10" defaultColWidth="8.88671875" defaultRowHeight="13.2" x14ac:dyDescent="0.25"/>
  <cols>
    <col min="2" max="2" width="1.5546875" customWidth="1"/>
    <col min="3" max="9" width="20.6640625" customWidth="1"/>
  </cols>
  <sheetData>
    <row r="1" spans="2:9" ht="75.75" customHeight="1" x14ac:dyDescent="0.25">
      <c r="B1" s="5"/>
      <c r="C1" s="68" t="str">
        <f>"Novembre "&amp;CalendarYear</f>
        <v>Novembre 2020</v>
      </c>
      <c r="D1" s="68"/>
      <c r="E1" s="68"/>
      <c r="F1" s="2"/>
      <c r="G1" s="2"/>
      <c r="H1" s="2"/>
      <c r="I1" s="2"/>
    </row>
    <row r="2" spans="2:9" ht="22.5" customHeight="1" thickBot="1" x14ac:dyDescent="0.3">
      <c r="C2" s="55" t="str">
        <f>TEXT(C3,"jjjj")</f>
        <v>lundi</v>
      </c>
      <c r="D2" s="55" t="str">
        <f t="shared" ref="D2:I2" si="0">TEXT(D3,"jjjj")</f>
        <v>mardi</v>
      </c>
      <c r="E2" s="55" t="str">
        <f t="shared" si="0"/>
        <v>mercredi</v>
      </c>
      <c r="F2" s="55" t="str">
        <f t="shared" si="0"/>
        <v>jeudi</v>
      </c>
      <c r="G2" s="55" t="str">
        <f t="shared" si="0"/>
        <v>vendredi</v>
      </c>
      <c r="H2" s="55" t="str">
        <f t="shared" si="0"/>
        <v>samedi</v>
      </c>
      <c r="I2" s="55" t="str">
        <f t="shared" si="0"/>
        <v>dimanche</v>
      </c>
    </row>
    <row r="3" spans="2:9" ht="14.25" customHeight="1" thickTop="1" x14ac:dyDescent="0.3">
      <c r="C3" s="54">
        <f t="array" ref="C3:I3">DaysAndWeeks+DATE(CalendarYear,11,1)-WEEKDAY(DATE(CalendarYear,11,1),(WeekStart="Monday")+1)+1</f>
        <v>44130</v>
      </c>
      <c r="D3" s="54">
        <v>44131</v>
      </c>
      <c r="E3" s="54">
        <v>44132</v>
      </c>
      <c r="F3" s="54">
        <v>44133</v>
      </c>
      <c r="G3" s="54">
        <v>44134</v>
      </c>
      <c r="H3" s="54">
        <v>44135</v>
      </c>
      <c r="I3" s="54">
        <v>44136</v>
      </c>
    </row>
    <row r="4" spans="2:9" ht="99.9" customHeight="1" x14ac:dyDescent="0.25">
      <c r="C4" s="50" t="str">
        <f t="shared" ref="C4:I4" si="1">IFERROR(VLOOKUP(C3,Important_Dates,2,FALSE),"")</f>
        <v/>
      </c>
      <c r="D4" s="50" t="str">
        <f t="shared" si="1"/>
        <v/>
      </c>
      <c r="E4" s="49" t="str">
        <f t="shared" si="1"/>
        <v/>
      </c>
      <c r="F4" s="49" t="str">
        <f t="shared" si="1"/>
        <v/>
      </c>
      <c r="G4" s="49" t="str">
        <f t="shared" si="1"/>
        <v/>
      </c>
      <c r="H4" s="49" t="str">
        <f t="shared" si="1"/>
        <v/>
      </c>
      <c r="I4" s="49" t="str">
        <f t="shared" si="1"/>
        <v/>
      </c>
    </row>
    <row r="5" spans="2:9" ht="15" customHeight="1" x14ac:dyDescent="0.3">
      <c r="C5" s="54">
        <f t="array" ref="C5:I5">DaysAndWeeks+DATE(CalendarYear,11,1)-WEEKDAY(DATE(CalendarYear,11,1),(WeekStart="Monday")+1)+8</f>
        <v>44137</v>
      </c>
      <c r="D5" s="54">
        <v>44138</v>
      </c>
      <c r="E5" s="54">
        <v>44139</v>
      </c>
      <c r="F5" s="54">
        <v>44140</v>
      </c>
      <c r="G5" s="54">
        <v>44141</v>
      </c>
      <c r="H5" s="54">
        <v>44142</v>
      </c>
      <c r="I5" s="54">
        <v>44143</v>
      </c>
    </row>
    <row r="6" spans="2:9" ht="99.9" customHeight="1" x14ac:dyDescent="0.25">
      <c r="C6" s="49" t="str">
        <f t="shared" ref="C6:I6" si="2">IFERROR(VLOOKUP(C5,Important_Dates,2,FALSE),"")</f>
        <v/>
      </c>
      <c r="D6" s="49" t="str">
        <f t="shared" si="2"/>
        <v/>
      </c>
      <c r="E6" s="49" t="str">
        <f t="shared" si="2"/>
        <v/>
      </c>
      <c r="F6" s="49" t="str">
        <f t="shared" si="2"/>
        <v/>
      </c>
      <c r="G6" s="49" t="str">
        <f t="shared" si="2"/>
        <v/>
      </c>
      <c r="H6" s="49" t="str">
        <f t="shared" si="2"/>
        <v/>
      </c>
      <c r="I6" s="49" t="str">
        <f t="shared" si="2"/>
        <v/>
      </c>
    </row>
    <row r="7" spans="2:9" ht="15" customHeight="1" x14ac:dyDescent="0.3">
      <c r="C7" s="54">
        <f t="array" ref="C7:I7">DaysAndWeeks+DATE(CalendarYear,11,1)-WEEKDAY(DATE(CalendarYear,11,1),(WeekStart="Monday")+1)+15</f>
        <v>44144</v>
      </c>
      <c r="D7" s="54">
        <v>44145</v>
      </c>
      <c r="E7" s="54">
        <v>44146</v>
      </c>
      <c r="F7" s="54">
        <v>44147</v>
      </c>
      <c r="G7" s="52">
        <v>44148</v>
      </c>
      <c r="H7" s="53">
        <v>44149</v>
      </c>
      <c r="I7" s="54">
        <v>44150</v>
      </c>
    </row>
    <row r="8" spans="2:9" ht="99.9" customHeight="1" x14ac:dyDescent="0.25">
      <c r="C8" s="49" t="str">
        <f t="shared" ref="C8:I8" si="3">IFERROR(VLOOKUP(C7,Important_Dates,2,FALSE),"")</f>
        <v/>
      </c>
      <c r="D8" s="49" t="str">
        <f t="shared" si="3"/>
        <v/>
      </c>
      <c r="E8" s="49" t="str">
        <f t="shared" si="3"/>
        <v/>
      </c>
      <c r="F8" s="49" t="str">
        <f t="shared" si="3"/>
        <v/>
      </c>
      <c r="G8" s="49" t="str">
        <f t="shared" si="3"/>
        <v/>
      </c>
      <c r="H8" s="49" t="str">
        <f t="shared" si="3"/>
        <v/>
      </c>
      <c r="I8" s="49" t="str">
        <f t="shared" si="3"/>
        <v/>
      </c>
    </row>
    <row r="9" spans="2:9" ht="15" customHeight="1" x14ac:dyDescent="0.3">
      <c r="C9" s="54">
        <f t="array" ref="C9:I9">DaysAndWeeks+DATE(CalendarYear,11,1)-WEEKDAY(DATE(CalendarYear,11,1),(WeekStart="Monday")+1)+22</f>
        <v>44151</v>
      </c>
      <c r="D9" s="54">
        <v>44152</v>
      </c>
      <c r="E9" s="54">
        <v>44153</v>
      </c>
      <c r="F9" s="54">
        <v>44154</v>
      </c>
      <c r="G9" s="54">
        <v>44155</v>
      </c>
      <c r="H9" s="54">
        <v>44156</v>
      </c>
      <c r="I9" s="54">
        <v>44157</v>
      </c>
    </row>
    <row r="10" spans="2:9" ht="99.9" customHeight="1" x14ac:dyDescent="0.25">
      <c r="C10" s="49" t="str">
        <f t="shared" ref="C10:I10" si="4">IFERROR(VLOOKUP(C9,Important_Dates,2,FALSE),"")</f>
        <v/>
      </c>
      <c r="D10" s="49" t="str">
        <f t="shared" si="4"/>
        <v/>
      </c>
      <c r="E10" s="49" t="str">
        <f t="shared" si="4"/>
        <v/>
      </c>
      <c r="F10" s="49" t="str">
        <f t="shared" si="4"/>
        <v/>
      </c>
      <c r="G10" s="49" t="str">
        <f t="shared" si="4"/>
        <v/>
      </c>
      <c r="H10" s="49" t="str">
        <f t="shared" si="4"/>
        <v/>
      </c>
      <c r="I10" s="49" t="str">
        <f t="shared" si="4"/>
        <v/>
      </c>
    </row>
    <row r="11" spans="2:9" ht="15" customHeight="1" x14ac:dyDescent="0.3">
      <c r="C11" s="54">
        <f t="array" ref="C11:I11">DaysAndWeeks+DATE(CalendarYear,11,1)-WEEKDAY(DATE(CalendarYear,11,1),(WeekStart="Monday")+1)+29</f>
        <v>44158</v>
      </c>
      <c r="D11" s="54">
        <v>44159</v>
      </c>
      <c r="E11" s="54">
        <v>44160</v>
      </c>
      <c r="F11" s="54">
        <v>44161</v>
      </c>
      <c r="G11" s="54">
        <v>44162</v>
      </c>
      <c r="H11" s="54">
        <v>44163</v>
      </c>
      <c r="I11" s="54">
        <v>44164</v>
      </c>
    </row>
    <row r="12" spans="2:9" ht="99.9" customHeight="1" x14ac:dyDescent="0.25">
      <c r="C12" s="49" t="str">
        <f t="shared" ref="C12:I12" si="5">IFERROR(VLOOKUP(C11,Important_Dates,2,FALSE),"")</f>
        <v/>
      </c>
      <c r="D12" s="49" t="str">
        <f t="shared" si="5"/>
        <v/>
      </c>
      <c r="E12" s="49" t="str">
        <f t="shared" si="5"/>
        <v/>
      </c>
      <c r="F12" s="49" t="str">
        <f t="shared" si="5"/>
        <v/>
      </c>
      <c r="G12" s="49" t="str">
        <f t="shared" si="5"/>
        <v/>
      </c>
      <c r="H12" s="50" t="str">
        <f t="shared" si="5"/>
        <v/>
      </c>
      <c r="I12" s="50" t="str">
        <f t="shared" si="5"/>
        <v/>
      </c>
    </row>
    <row r="13" spans="2:9" ht="15" customHeight="1" x14ac:dyDescent="0.3">
      <c r="C13" s="54">
        <f t="array" ref="C13:D13">DaysAndWeeks+DATE(CalendarYear,11,1)-WEEKDAY(DATE(CalendarYear,11,1),(WeekStart="Monday")+1)+36</f>
        <v>44165</v>
      </c>
      <c r="D13" s="54">
        <v>44166</v>
      </c>
      <c r="E13" s="69" t="s">
        <v>0</v>
      </c>
      <c r="F13" s="69"/>
      <c r="G13" s="69"/>
      <c r="H13" s="69"/>
      <c r="I13" s="69"/>
    </row>
    <row r="14" spans="2:9" ht="99.9" customHeight="1" x14ac:dyDescent="0.25">
      <c r="C14" s="50" t="str">
        <f>IFERROR(VLOOKUP(C13,Important_Dates,2,FALSE),"")</f>
        <v/>
      </c>
      <c r="D14" s="50" t="str">
        <f>IFERROR(VLOOKUP(D13,Important_Dates,2,FALSE),"")</f>
        <v/>
      </c>
      <c r="E14" s="70"/>
      <c r="F14" s="70"/>
      <c r="G14" s="70"/>
      <c r="H14" s="70"/>
      <c r="I14" s="70"/>
    </row>
  </sheetData>
  <mergeCells count="3">
    <mergeCell ref="C1:E1"/>
    <mergeCell ref="E13:I13"/>
    <mergeCell ref="E14:I14"/>
  </mergeCells>
  <conditionalFormatting sqref="C12:I12 C14:D14">
    <cfRule type="expression" dxfId="35" priority="11">
      <formula>AND(DAY(C11)&gt;=1,DAY(C11)&lt;=15)</formula>
    </cfRule>
  </conditionalFormatting>
  <conditionalFormatting sqref="C4:H4">
    <cfRule type="expression" dxfId="34" priority="10">
      <formula>DAY(C3)&gt;8</formula>
    </cfRule>
  </conditionalFormatting>
  <conditionalFormatting sqref="C4:I4 C6:I6 C8:I8 C10:I10 C12:I12 C14:D14">
    <cfRule type="expression" dxfId="33" priority="1">
      <formula>C$2="dimanche"</formula>
    </cfRule>
    <cfRule type="expression" dxfId="32" priority="2">
      <formula>C$2="samedi"</formula>
    </cfRule>
  </conditionalFormatting>
  <dataValidations count="3">
    <dataValidation allowBlank="1" showInputMessage="1" prompt="Enter monthly Notes in cell below" sqref="E13:I13" xr:uid="{00000000-0002-0000-0B00-000000000000}"/>
    <dataValidation allowBlank="1" showInputMessage="1" prompt="Enter monthly Notes in this cell" sqref="E14:I14" xr:uid="{00000000-0002-0000-0B00-000001000000}"/>
    <dataValidation allowBlank="1" showInputMessage="1" showErrorMessage="1" prompt="Events for the month are automatically updated in this tab. To add or modify an event, click Set Important Dates button. Days from the previous and next months are shaded." sqref="A1" xr:uid="{00000000-0002-0000-0B00-000002000000}"/>
  </dataValidations>
  <pageMargins left="0.25" right="0.25" top="0.75" bottom="0.75" header="0.3" footer="0.3"/>
  <pageSetup paperSize="9" scale="63"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5" stopIfTrue="1" id="{646E5396-1599-40CC-9572-90C79EF446AE}">
            <xm:f>VLOOKUP(C3,Important_Dates,9,FALSE)=AFFAIRES!$M$16</xm:f>
            <x14:dxf>
              <fill>
                <patternFill>
                  <bgColor theme="5"/>
                </patternFill>
              </fill>
            </x14:dxf>
          </x14:cfRule>
          <x14:cfRule type="expression" priority="6" stopIfTrue="1" id="{5409FD47-E3EE-4CDC-B563-4A8077B046C4}">
            <xm:f>VLOOKUP(C3,Important_Dates,9,FALSE)=AFFAIRES!$M$17</xm:f>
            <x14:dxf>
              <fill>
                <patternFill>
                  <bgColor theme="6"/>
                </patternFill>
              </fill>
            </x14:dxf>
          </x14:cfRule>
          <x14:cfRule type="expression" priority="7" stopIfTrue="1" id="{98A78EE3-BE97-4DB8-B2A5-59D7ECB9B088}">
            <xm:f>VLOOKUP(C3,Important_Dates,9,FALSE)=AFFAIRES!$M$18</xm:f>
            <x14:dxf>
              <fill>
                <patternFill>
                  <bgColor theme="7"/>
                </patternFill>
              </fill>
            </x14:dxf>
          </x14:cfRule>
          <x14:cfRule type="expression" priority="8" stopIfTrue="1" id="{FF8874DE-5757-4952-97D4-B2D272D53203}">
            <xm:f>VLOOKUP(C3,Important_Dates,9,FALSE)=AFFAIRES!$M$19</xm:f>
            <x14:dxf>
              <fill>
                <patternFill>
                  <bgColor theme="4"/>
                </patternFill>
              </fill>
            </x14:dxf>
          </x14:cfRule>
          <x14:cfRule type="expression" priority="9" stopIfTrue="1" id="{555D5FA4-BB5D-4763-B971-0AE99C881330}">
            <xm:f>VLOOKUP(C3,Important_Dates,9,FALSE)=AFFAIRES!$M$20</xm:f>
            <x14:dxf>
              <fill>
                <patternFill>
                  <bgColor rgb="FFFFFF00"/>
                </patternFill>
              </fill>
            </x14:dxf>
          </x14:cfRule>
          <xm:sqref>C3:I3 C5:I5 C7:I7 C9:I9 C11:I11 C13:D13</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1">
    <pageSetUpPr fitToPage="1"/>
  </sheetPr>
  <dimension ref="B1:I15"/>
  <sheetViews>
    <sheetView showGridLines="0" showRowColHeaders="0" zoomScale="55" zoomScaleNormal="55" workbookViewId="0">
      <selection activeCell="R9" sqref="R9:R10"/>
    </sheetView>
  </sheetViews>
  <sheetFormatPr baseColWidth="10" defaultColWidth="8.88671875" defaultRowHeight="13.2" x14ac:dyDescent="0.25"/>
  <cols>
    <col min="2" max="2" width="1.5546875" customWidth="1"/>
    <col min="3" max="9" width="20.6640625" customWidth="1"/>
  </cols>
  <sheetData>
    <row r="1" spans="2:9" ht="75.75" customHeight="1" x14ac:dyDescent="0.25">
      <c r="B1" s="3"/>
      <c r="C1" s="68" t="str">
        <f>"Decembre "&amp;CalendarYear</f>
        <v>Decembre 2020</v>
      </c>
      <c r="D1" s="68"/>
      <c r="E1" s="68"/>
      <c r="F1" s="2"/>
      <c r="G1" s="2"/>
      <c r="H1" s="2"/>
      <c r="I1" s="2"/>
    </row>
    <row r="2" spans="2:9" ht="22.5" customHeight="1" thickBot="1" x14ac:dyDescent="0.3">
      <c r="C2" s="55" t="str">
        <f>TEXT(C3,"jjjj")</f>
        <v>lundi</v>
      </c>
      <c r="D2" s="55" t="str">
        <f t="shared" ref="D2:I2" si="0">TEXT(D3,"jjjj")</f>
        <v>mardi</v>
      </c>
      <c r="E2" s="55" t="str">
        <f t="shared" si="0"/>
        <v>mercredi</v>
      </c>
      <c r="F2" s="55" t="str">
        <f t="shared" si="0"/>
        <v>jeudi</v>
      </c>
      <c r="G2" s="55" t="str">
        <f t="shared" si="0"/>
        <v>vendredi</v>
      </c>
      <c r="H2" s="55" t="str">
        <f t="shared" si="0"/>
        <v>samedi</v>
      </c>
      <c r="I2" s="55" t="str">
        <f t="shared" si="0"/>
        <v>dimanche</v>
      </c>
    </row>
    <row r="3" spans="2:9" ht="14.25" customHeight="1" thickTop="1" x14ac:dyDescent="0.3">
      <c r="C3" s="54">
        <f t="array" ref="C3:I3">DaysAndWeeks+DATE(CalendarYear,12,1)-WEEKDAY(DATE(CalendarYear,12,1),(WeekStart="Monday")+1)+1</f>
        <v>44165</v>
      </c>
      <c r="D3" s="54">
        <v>44166</v>
      </c>
      <c r="E3" s="54">
        <v>44167</v>
      </c>
      <c r="F3" s="54">
        <v>44168</v>
      </c>
      <c r="G3" s="54">
        <v>44169</v>
      </c>
      <c r="H3" s="54">
        <v>44170</v>
      </c>
      <c r="I3" s="54">
        <v>44171</v>
      </c>
    </row>
    <row r="4" spans="2:9" ht="99.9" customHeight="1" x14ac:dyDescent="0.25">
      <c r="C4" s="50" t="str">
        <f t="shared" ref="C4:I4" si="1">IFERROR(VLOOKUP(C3,Important_Dates,2,FALSE),"")</f>
        <v/>
      </c>
      <c r="D4" s="50" t="str">
        <f t="shared" si="1"/>
        <v/>
      </c>
      <c r="E4" s="49" t="str">
        <f t="shared" si="1"/>
        <v/>
      </c>
      <c r="F4" s="49" t="str">
        <f t="shared" si="1"/>
        <v/>
      </c>
      <c r="G4" s="49" t="str">
        <f t="shared" si="1"/>
        <v/>
      </c>
      <c r="H4" s="49" t="str">
        <f t="shared" si="1"/>
        <v/>
      </c>
      <c r="I4" s="49" t="str">
        <f t="shared" si="1"/>
        <v/>
      </c>
    </row>
    <row r="5" spans="2:9" ht="15" customHeight="1" x14ac:dyDescent="0.3">
      <c r="C5" s="54">
        <f t="array" ref="C5:I5">DaysAndWeeks+DATE(CalendarYear,12,1)-WEEKDAY(DATE(CalendarYear,12,1),(WeekStart="Monday")+1)+8</f>
        <v>44172</v>
      </c>
      <c r="D5" s="54">
        <v>44173</v>
      </c>
      <c r="E5" s="54">
        <v>44174</v>
      </c>
      <c r="F5" s="54">
        <v>44175</v>
      </c>
      <c r="G5" s="54">
        <v>44176</v>
      </c>
      <c r="H5" s="54">
        <v>44177</v>
      </c>
      <c r="I5" s="54">
        <v>44178</v>
      </c>
    </row>
    <row r="6" spans="2:9" ht="99.9" customHeight="1" x14ac:dyDescent="0.25">
      <c r="C6" s="49" t="str">
        <f t="shared" ref="C6:I6" si="2">IFERROR(VLOOKUP(C5,Important_Dates,2,FALSE),"")</f>
        <v/>
      </c>
      <c r="D6" s="49" t="str">
        <f t="shared" si="2"/>
        <v/>
      </c>
      <c r="E6" s="49" t="str">
        <f t="shared" si="2"/>
        <v/>
      </c>
      <c r="F6" s="49" t="str">
        <f t="shared" si="2"/>
        <v/>
      </c>
      <c r="G6" s="49" t="str">
        <f t="shared" si="2"/>
        <v/>
      </c>
      <c r="H6" s="49" t="str">
        <f t="shared" si="2"/>
        <v/>
      </c>
      <c r="I6" s="49" t="str">
        <f t="shared" si="2"/>
        <v/>
      </c>
    </row>
    <row r="7" spans="2:9" ht="15" customHeight="1" x14ac:dyDescent="0.3">
      <c r="C7" s="54">
        <f t="array" ref="C7:I7">DaysAndWeeks+DATE(CalendarYear,12,1)-WEEKDAY(DATE(CalendarYear,12,1),(WeekStart="Monday")+1)+15</f>
        <v>44179</v>
      </c>
      <c r="D7" s="54">
        <v>44180</v>
      </c>
      <c r="E7" s="54">
        <v>44181</v>
      </c>
      <c r="F7" s="54">
        <v>44182</v>
      </c>
      <c r="G7" s="52">
        <v>44183</v>
      </c>
      <c r="H7" s="53">
        <v>44184</v>
      </c>
      <c r="I7" s="54">
        <v>44185</v>
      </c>
    </row>
    <row r="8" spans="2:9" ht="99.9" customHeight="1" x14ac:dyDescent="0.25">
      <c r="C8" s="49" t="str">
        <f t="shared" ref="C8:I8" si="3">IFERROR(VLOOKUP(C7,Important_Dates,2,FALSE),"")</f>
        <v/>
      </c>
      <c r="D8" s="49" t="str">
        <f t="shared" si="3"/>
        <v/>
      </c>
      <c r="E8" s="49" t="str">
        <f t="shared" si="3"/>
        <v/>
      </c>
      <c r="F8" s="49" t="str">
        <f t="shared" si="3"/>
        <v/>
      </c>
      <c r="G8" s="49" t="str">
        <f t="shared" si="3"/>
        <v/>
      </c>
      <c r="H8" s="49" t="str">
        <f t="shared" si="3"/>
        <v/>
      </c>
      <c r="I8" s="49" t="str">
        <f t="shared" si="3"/>
        <v/>
      </c>
    </row>
    <row r="9" spans="2:9" ht="15" customHeight="1" x14ac:dyDescent="0.3">
      <c r="C9" s="54">
        <f t="array" ref="C9:I9">DaysAndWeeks+DATE(CalendarYear,12,1)-WEEKDAY(DATE(CalendarYear,12,1),(WeekStart="Monday")+1)+22</f>
        <v>44186</v>
      </c>
      <c r="D9" s="54">
        <v>44187</v>
      </c>
      <c r="E9" s="54">
        <v>44188</v>
      </c>
      <c r="F9" s="54">
        <v>44189</v>
      </c>
      <c r="G9" s="54">
        <v>44190</v>
      </c>
      <c r="H9" s="54">
        <v>44191</v>
      </c>
      <c r="I9" s="54">
        <v>44192</v>
      </c>
    </row>
    <row r="10" spans="2:9" ht="99.9" customHeight="1" x14ac:dyDescent="0.25">
      <c r="C10" s="49" t="str">
        <f t="shared" ref="C10:I10" si="4">IFERROR(VLOOKUP(C9,Important_Dates,2,FALSE),"")</f>
        <v/>
      </c>
      <c r="D10" s="49" t="str">
        <f t="shared" si="4"/>
        <v/>
      </c>
      <c r="E10" s="49" t="str">
        <f t="shared" si="4"/>
        <v/>
      </c>
      <c r="F10" s="49" t="str">
        <f t="shared" si="4"/>
        <v/>
      </c>
      <c r="G10" s="49" t="str">
        <f t="shared" si="4"/>
        <v/>
      </c>
      <c r="H10" s="49" t="str">
        <f t="shared" si="4"/>
        <v/>
      </c>
      <c r="I10" s="49" t="str">
        <f t="shared" si="4"/>
        <v/>
      </c>
    </row>
    <row r="11" spans="2:9" ht="15" customHeight="1" x14ac:dyDescent="0.3">
      <c r="C11" s="54">
        <f t="array" ref="C11:I11">DaysAndWeeks+DATE(CalendarYear,12,1)-WEEKDAY(DATE(CalendarYear,12,1),(WeekStart="Monday")+1)+29</f>
        <v>44193</v>
      </c>
      <c r="D11" s="54">
        <v>44194</v>
      </c>
      <c r="E11" s="54">
        <v>44195</v>
      </c>
      <c r="F11" s="54">
        <v>44196</v>
      </c>
      <c r="G11" s="54">
        <v>44197</v>
      </c>
      <c r="H11" s="54">
        <v>44198</v>
      </c>
      <c r="I11" s="54">
        <v>44199</v>
      </c>
    </row>
    <row r="12" spans="2:9" ht="99.9" customHeight="1" x14ac:dyDescent="0.25">
      <c r="C12" s="49" t="str">
        <f t="shared" ref="C12:I12" si="5">IFERROR(VLOOKUP(C11,Important_Dates,2,FALSE),"")</f>
        <v/>
      </c>
      <c r="D12" s="49" t="str">
        <f t="shared" si="5"/>
        <v/>
      </c>
      <c r="E12" s="49" t="str">
        <f t="shared" si="5"/>
        <v/>
      </c>
      <c r="F12" s="49" t="str">
        <f t="shared" si="5"/>
        <v/>
      </c>
      <c r="G12" s="49" t="str">
        <f t="shared" si="5"/>
        <v/>
      </c>
      <c r="H12" s="50" t="str">
        <f t="shared" si="5"/>
        <v/>
      </c>
      <c r="I12" s="50" t="str">
        <f t="shared" si="5"/>
        <v/>
      </c>
    </row>
    <row r="13" spans="2:9" ht="15" customHeight="1" x14ac:dyDescent="0.3">
      <c r="C13" s="54">
        <f t="array" ref="C13:D13">DaysAndWeeks+DATE(CalendarYear,12,1)-WEEKDAY(DATE(CalendarYear,12,1),(WeekStart="Monday")+1)+36</f>
        <v>44200</v>
      </c>
      <c r="D13" s="54">
        <v>44201</v>
      </c>
      <c r="E13" s="69" t="s">
        <v>0</v>
      </c>
      <c r="F13" s="69"/>
      <c r="G13" s="69"/>
      <c r="H13" s="69"/>
      <c r="I13" s="69"/>
    </row>
    <row r="14" spans="2:9" ht="99.9" customHeight="1" x14ac:dyDescent="0.25">
      <c r="C14" s="50" t="str">
        <f>IFERROR(VLOOKUP(C13,Important_Dates,2,FALSE),"")</f>
        <v/>
      </c>
      <c r="D14" s="50" t="str">
        <f>IFERROR(VLOOKUP(D13,Important_Dates,2,FALSE),"")</f>
        <v/>
      </c>
      <c r="E14" s="70"/>
      <c r="F14" s="70"/>
      <c r="G14" s="70"/>
      <c r="H14" s="70"/>
      <c r="I14" s="70"/>
    </row>
    <row r="15" spans="2:9" ht="15.6" x14ac:dyDescent="0.3">
      <c r="C15" s="57"/>
      <c r="D15" s="57"/>
      <c r="E15" s="57"/>
      <c r="F15" s="57"/>
      <c r="G15" s="57"/>
      <c r="H15" s="57"/>
      <c r="I15" s="57"/>
    </row>
  </sheetData>
  <mergeCells count="3">
    <mergeCell ref="C1:E1"/>
    <mergeCell ref="E13:I13"/>
    <mergeCell ref="E14:I14"/>
  </mergeCells>
  <conditionalFormatting sqref="C12:I12 C14:D14">
    <cfRule type="expression" dxfId="17" priority="12">
      <formula>AND(DAY(C11)&gt;=1,DAY(C11)&lt;=15)</formula>
    </cfRule>
  </conditionalFormatting>
  <conditionalFormatting sqref="C4:H4">
    <cfRule type="expression" dxfId="16" priority="11">
      <formula>DAY(C3)&gt;8</formula>
    </cfRule>
  </conditionalFormatting>
  <conditionalFormatting sqref="C4:I4 C6:I6 C8:I8 C10:I10 C12:I12 C14:D14">
    <cfRule type="expression" dxfId="15" priority="1">
      <formula>C$2="dimanche"</formula>
    </cfRule>
    <cfRule type="expression" dxfId="14" priority="2">
      <formula>C$2="samedi"</formula>
    </cfRule>
  </conditionalFormatting>
  <dataValidations xWindow="20" yWindow="434" count="3">
    <dataValidation allowBlank="1" showInputMessage="1" prompt="Enter monthly Notes in this cell" sqref="E14:I14" xr:uid="{00000000-0002-0000-0C00-000000000000}"/>
    <dataValidation allowBlank="1" showInputMessage="1" prompt="Enter monthly Notes in cell below" sqref="E13:I13" xr:uid="{00000000-0002-0000-0C00-000001000000}"/>
    <dataValidation allowBlank="1" showInputMessage="1" showErrorMessage="1" prompt="Events for the month are automatically updated in this tab. To add or modify an event, click Set Important Dates button. Days from the previous and next months are shaded." sqref="A1" xr:uid="{00000000-0002-0000-0C00-000002000000}"/>
  </dataValidations>
  <pageMargins left="0.25" right="0.25" top="0.75" bottom="0.75" header="0.3" footer="0.3"/>
  <pageSetup paperSize="9" scale="63"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6" stopIfTrue="1" id="{BD52B2D0-FA2E-47BB-8136-64E564C3DE31}">
            <xm:f>VLOOKUP(C3,Important_Dates,9,FALSE)=AFFAIRES!$M$16</xm:f>
            <x14:dxf>
              <fill>
                <patternFill>
                  <bgColor theme="5"/>
                </patternFill>
              </fill>
            </x14:dxf>
          </x14:cfRule>
          <x14:cfRule type="expression" priority="7" stopIfTrue="1" id="{B84FBFE2-80EE-41B3-9229-C7270D68E7C8}">
            <xm:f>VLOOKUP(C3,Important_Dates,9,FALSE)=AFFAIRES!$M$17</xm:f>
            <x14:dxf>
              <fill>
                <patternFill>
                  <bgColor theme="6"/>
                </patternFill>
              </fill>
            </x14:dxf>
          </x14:cfRule>
          <x14:cfRule type="expression" priority="8" stopIfTrue="1" id="{D6C10FBE-4950-4BE4-929D-3CB1831B3DF5}">
            <xm:f>VLOOKUP(C3,Important_Dates,9,FALSE)=AFFAIRES!$M$18</xm:f>
            <x14:dxf>
              <fill>
                <patternFill>
                  <bgColor theme="7"/>
                </patternFill>
              </fill>
            </x14:dxf>
          </x14:cfRule>
          <x14:cfRule type="expression" priority="9" stopIfTrue="1" id="{897F4A83-B04D-428F-814F-AB9817677A11}">
            <xm:f>VLOOKUP(C3,Important_Dates,9,FALSE)=AFFAIRES!$M$19</xm:f>
            <x14:dxf>
              <fill>
                <patternFill>
                  <bgColor theme="4"/>
                </patternFill>
              </fill>
            </x14:dxf>
          </x14:cfRule>
          <x14:cfRule type="expression" priority="10" stopIfTrue="1" id="{9C0D49E4-6CB5-49E4-ADD3-E27E6B4C563C}">
            <xm:f>VLOOKUP(C3,Important_Dates,9,FALSE)=AFFAIRES!$M$20</xm:f>
            <x14:dxf>
              <fill>
                <patternFill>
                  <bgColor rgb="FFFFFF00"/>
                </patternFill>
              </fill>
            </x14:dxf>
          </x14:cfRule>
          <xm:sqref>C3:I3 C5:I5 C7:I7 C9:I9 C11:I11 C13:D13</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ediaServiceKeyPoints xmlns="71af3243-3dd4-4a8d-8c0d-dd76da1f02a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11" ma:contentTypeDescription="Create a new document." ma:contentTypeScope="" ma:versionID="1c2eb7a32e66fb6e4260f3771546a5e2">
  <xsd:schema xmlns:xsd="http://www.w3.org/2001/XMLSchema" xmlns:xs="http://www.w3.org/2001/XMLSchema" xmlns:p="http://schemas.microsoft.com/office/2006/metadata/properties" xmlns:ns2="71af3243-3dd4-4a8d-8c0d-dd76da1f02a5" xmlns:ns3="16c05727-aa75-4e4a-9b5f-8a80a1165891" targetNamespace="http://schemas.microsoft.com/office/2006/metadata/properties" ma:root="true" ma:fieldsID="04e1f6479c48b08974ba73b5ca973489" ns2:_="" ns3:_="">
    <xsd:import namespace="71af3243-3dd4-4a8d-8c0d-dd76da1f02a5"/>
    <xsd:import namespace="16c05727-aa75-4e4a-9b5f-8a80a1165891"/>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1" nillable="true" ma:displayName="MediaServiceAutoTags"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fals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743D82-113E-464F-8476-B523A99E7F27}">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16c05727-aa75-4e4a-9b5f-8a80a1165891"/>
    <ds:schemaRef ds:uri="http://purl.org/dc/dcmitype/"/>
    <ds:schemaRef ds:uri="http://schemas.microsoft.com/office/infopath/2007/PartnerControls"/>
    <ds:schemaRef ds:uri="71af3243-3dd4-4a8d-8c0d-dd76da1f02a5"/>
    <ds:schemaRef ds:uri="http://www.w3.org/XML/1998/namespace"/>
  </ds:schemaRefs>
</ds:datastoreItem>
</file>

<file path=customXml/itemProps2.xml><?xml version="1.0" encoding="utf-8"?>
<ds:datastoreItem xmlns:ds="http://schemas.openxmlformats.org/officeDocument/2006/customXml" ds:itemID="{ABD63907-A002-4280-9B87-713E8F72AE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af3243-3dd4-4a8d-8c0d-dd76da1f02a5"/>
    <ds:schemaRef ds:uri="16c05727-aa75-4e4a-9b5f-8a80a11658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7CDF009-BB58-4143-A649-7108A28E6F3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4</vt:i4>
      </vt:variant>
    </vt:vector>
  </HeadingPairs>
  <TitlesOfParts>
    <vt:vector size="17" baseType="lpstr">
      <vt:lpstr>AFFAIRES</vt:lpstr>
      <vt:lpstr>Jan</vt:lpstr>
      <vt:lpstr>Fev</vt:lpstr>
      <vt:lpstr>Mar</vt:lpstr>
      <vt:lpstr>Avr</vt:lpstr>
      <vt:lpstr>Mai</vt:lpstr>
      <vt:lpstr>Juin</vt:lpstr>
      <vt:lpstr>Jul</vt:lpstr>
      <vt:lpstr>Août</vt:lpstr>
      <vt:lpstr>Sep</vt:lpstr>
      <vt:lpstr>Oct</vt:lpstr>
      <vt:lpstr>Nov</vt:lpstr>
      <vt:lpstr>Dec</vt:lpstr>
      <vt:lpstr>CalendarYear</vt:lpstr>
      <vt:lpstr>Event_Categories</vt:lpstr>
      <vt:lpstr>Important_Dates</vt:lpstr>
      <vt:lpstr>WeekStart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2019-01-30T05:02:05Z</dcterms:created>
  <dcterms:modified xsi:type="dcterms:W3CDTF">2020-03-15T11:53:31Z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