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guy.riou\Desktop\"/>
    </mc:Choice>
  </mc:AlternateContent>
  <bookViews>
    <workbookView xWindow="0" yWindow="0" windowWidth="19155" windowHeight="11895"/>
  </bookViews>
  <sheets>
    <sheet name="VMC A" sheetId="8" r:id="rId1"/>
    <sheet name="VMC B" sheetId="9" r:id="rId2"/>
    <sheet name="VMC Bat A" sheetId="2" r:id="rId3"/>
    <sheet name="ECS AL2" sheetId="7" r:id="rId4"/>
  </sheets>
  <definedNames>
    <definedName name="_xlnm.Print_Area" localSheetId="0">'VMC A'!$B$2:$AA$108</definedName>
    <definedName name="_xlnm.Print_Area" localSheetId="1">'VMC B'!$B$2:$Z$85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5" i="8" l="1"/>
  <c r="D89" i="8" l="1"/>
  <c r="D78" i="8"/>
  <c r="D87" i="8"/>
  <c r="D85" i="8"/>
  <c r="I163" i="8"/>
  <c r="I162" i="8"/>
  <c r="J190" i="8"/>
  <c r="I190" i="8"/>
  <c r="J189" i="8"/>
  <c r="I189" i="8"/>
  <c r="J188" i="8"/>
  <c r="I188" i="8"/>
  <c r="J187" i="8"/>
  <c r="I187" i="8"/>
  <c r="J186" i="8"/>
  <c r="I186" i="8"/>
  <c r="J185" i="8"/>
  <c r="I185" i="8"/>
  <c r="J184" i="8"/>
  <c r="I184" i="8"/>
  <c r="J179" i="8"/>
  <c r="I179" i="8"/>
  <c r="J178" i="8"/>
  <c r="I178" i="8"/>
  <c r="J177" i="8"/>
  <c r="I177" i="8"/>
  <c r="J176" i="8"/>
  <c r="I176" i="8"/>
  <c r="J175" i="8"/>
  <c r="I175" i="8"/>
  <c r="J174" i="8"/>
  <c r="I174" i="8"/>
  <c r="J173" i="8"/>
  <c r="I173" i="8"/>
  <c r="J168" i="8"/>
  <c r="I168" i="8"/>
  <c r="J167" i="8"/>
  <c r="I167" i="8"/>
  <c r="J166" i="8"/>
  <c r="I166" i="8"/>
  <c r="J165" i="8"/>
  <c r="I165" i="8"/>
  <c r="J164" i="8"/>
  <c r="I164" i="8"/>
  <c r="J163" i="8"/>
  <c r="J162" i="8"/>
  <c r="J152" i="8"/>
  <c r="J153" i="8"/>
  <c r="J154" i="8"/>
  <c r="J155" i="8"/>
  <c r="J156" i="8"/>
  <c r="J157" i="8"/>
  <c r="J151" i="8"/>
  <c r="I157" i="8"/>
  <c r="I152" i="8"/>
  <c r="I153" i="8"/>
  <c r="I154" i="8"/>
  <c r="I155" i="8"/>
  <c r="I156" i="8"/>
  <c r="I151" i="8"/>
  <c r="D84" i="8"/>
  <c r="E84" i="8"/>
  <c r="F84" i="8"/>
  <c r="G84" i="8"/>
  <c r="H84" i="8"/>
  <c r="I84" i="8"/>
  <c r="J84" i="8"/>
  <c r="K84" i="8"/>
  <c r="L84" i="8"/>
  <c r="M84" i="8"/>
  <c r="N84" i="8"/>
  <c r="O84" i="8"/>
  <c r="P84" i="8"/>
  <c r="Q84" i="8"/>
  <c r="R84" i="8"/>
  <c r="S84" i="8"/>
  <c r="T84" i="8"/>
  <c r="U84" i="8"/>
  <c r="V84" i="8"/>
  <c r="W84" i="8"/>
  <c r="X84" i="8"/>
  <c r="E86" i="8"/>
  <c r="F86" i="8"/>
  <c r="G86" i="8"/>
  <c r="H86" i="8"/>
  <c r="I86" i="8"/>
  <c r="J86" i="8"/>
  <c r="K86" i="8"/>
  <c r="L86" i="8"/>
  <c r="M86" i="8"/>
  <c r="N86" i="8"/>
  <c r="O86" i="8"/>
  <c r="P86" i="8"/>
  <c r="Q86" i="8"/>
  <c r="R86" i="8"/>
  <c r="S86" i="8"/>
  <c r="T86" i="8"/>
  <c r="U86" i="8"/>
  <c r="V86" i="8"/>
  <c r="W86" i="8"/>
  <c r="X86" i="8"/>
  <c r="D86" i="8"/>
  <c r="D77" i="8" l="1"/>
  <c r="H185" i="8"/>
  <c r="H186" i="8"/>
  <c r="H187" i="8"/>
  <c r="H188" i="8"/>
  <c r="H189" i="8"/>
  <c r="H190" i="8"/>
  <c r="H184" i="8"/>
  <c r="H174" i="8"/>
  <c r="H175" i="8"/>
  <c r="H176" i="8"/>
  <c r="H177" i="8"/>
  <c r="H178" i="8"/>
  <c r="H173" i="8"/>
  <c r="H179" i="8" l="1"/>
  <c r="H163" i="8"/>
  <c r="H164" i="8"/>
  <c r="H165" i="8"/>
  <c r="H166" i="8"/>
  <c r="H167" i="8"/>
  <c r="H168" i="8"/>
  <c r="H162" i="8"/>
  <c r="H152" i="8"/>
  <c r="H153" i="8"/>
  <c r="H154" i="8"/>
  <c r="H155" i="8"/>
  <c r="H156" i="8"/>
  <c r="H157" i="8"/>
  <c r="H151" i="8"/>
  <c r="U138" i="8"/>
  <c r="U137" i="8"/>
  <c r="U136" i="8"/>
  <c r="W131" i="8"/>
  <c r="W130" i="8"/>
  <c r="W129" i="8"/>
  <c r="X93" i="8" l="1"/>
  <c r="X92" i="8"/>
  <c r="W93" i="8"/>
  <c r="W92" i="8"/>
  <c r="V93" i="8"/>
  <c r="V92" i="8"/>
  <c r="U93" i="8"/>
  <c r="U92" i="8"/>
  <c r="T93" i="8"/>
  <c r="T92" i="8"/>
  <c r="S93" i="8"/>
  <c r="R93" i="8"/>
  <c r="S92" i="8"/>
  <c r="R92" i="8"/>
  <c r="Q93" i="8"/>
  <c r="Q92" i="8"/>
  <c r="P92" i="8"/>
  <c r="P93" i="8"/>
  <c r="O93" i="8"/>
  <c r="O92" i="8"/>
  <c r="N93" i="8"/>
  <c r="N92" i="8"/>
  <c r="M93" i="8"/>
  <c r="M92" i="8"/>
  <c r="L93" i="8"/>
  <c r="L92" i="8"/>
  <c r="K93" i="8"/>
  <c r="K94" i="8" s="1"/>
  <c r="K92" i="8"/>
  <c r="J93" i="8"/>
  <c r="J92" i="8"/>
  <c r="I93" i="8"/>
  <c r="I92" i="8"/>
  <c r="H93" i="8"/>
  <c r="H94" i="8" s="1"/>
  <c r="H92" i="8"/>
  <c r="G93" i="8"/>
  <c r="G92" i="8"/>
  <c r="F93" i="8"/>
  <c r="F92" i="8"/>
  <c r="E93" i="8"/>
  <c r="E92" i="8"/>
  <c r="E94" i="8"/>
  <c r="F94" i="8"/>
  <c r="G94" i="8"/>
  <c r="I94" i="8"/>
  <c r="J94" i="8"/>
  <c r="L94" i="8"/>
  <c r="M94" i="8"/>
  <c r="N94" i="8"/>
  <c r="O94" i="8"/>
  <c r="P94" i="8"/>
  <c r="Q94" i="8"/>
  <c r="R94" i="8"/>
  <c r="S94" i="8"/>
  <c r="T94" i="8"/>
  <c r="U94" i="8"/>
  <c r="V94" i="8"/>
  <c r="W94" i="8"/>
  <c r="X94" i="8"/>
  <c r="D94" i="8"/>
  <c r="D93" i="8"/>
  <c r="D92" i="8"/>
  <c r="AM22" i="8"/>
  <c r="AH22" i="8"/>
  <c r="AL22" i="8"/>
  <c r="AK22" i="8"/>
  <c r="AJ22" i="8"/>
  <c r="AI22" i="8"/>
  <c r="AL20" i="8"/>
  <c r="AK20" i="8"/>
  <c r="AJ20" i="8"/>
  <c r="AI20" i="8"/>
  <c r="AH20" i="8"/>
  <c r="X99" i="8"/>
  <c r="W99" i="8"/>
  <c r="V99" i="8"/>
  <c r="U99" i="8"/>
  <c r="T99" i="8"/>
  <c r="S99" i="8"/>
  <c r="R99" i="8"/>
  <c r="Q99" i="8"/>
  <c r="P99" i="8"/>
  <c r="O99" i="8"/>
  <c r="N99" i="8"/>
  <c r="M99" i="8"/>
  <c r="L99" i="8"/>
  <c r="K99" i="8"/>
  <c r="J99" i="8"/>
  <c r="I99" i="8"/>
  <c r="H99" i="8"/>
  <c r="G99" i="8"/>
  <c r="F99" i="8"/>
  <c r="E99" i="8"/>
  <c r="D99" i="8"/>
  <c r="W26" i="8"/>
  <c r="W27" i="8"/>
  <c r="W28" i="8" s="1"/>
  <c r="W29" i="8"/>
  <c r="W30" i="8" s="1"/>
  <c r="W31" i="8"/>
  <c r="W32" i="8" s="1"/>
  <c r="W33" i="8"/>
  <c r="W34" i="8" s="1"/>
  <c r="W35" i="8"/>
  <c r="W36" i="8"/>
  <c r="W37" i="8"/>
  <c r="W39" i="8"/>
  <c r="W40" i="8"/>
  <c r="W42" i="8"/>
  <c r="W43" i="8"/>
  <c r="W45" i="8"/>
  <c r="W46" i="8"/>
  <c r="W47" i="8"/>
  <c r="W49" i="8"/>
  <c r="W50" i="8"/>
  <c r="W51" i="8"/>
  <c r="W52" i="8"/>
  <c r="W53" i="8"/>
  <c r="W54" i="8"/>
  <c r="W55" i="8"/>
  <c r="W56" i="8"/>
  <c r="W57" i="8"/>
  <c r="W59" i="8"/>
  <c r="W60" i="8"/>
  <c r="W62" i="8"/>
  <c r="W63" i="8"/>
  <c r="W64" i="8"/>
  <c r="W66" i="8"/>
  <c r="W67" i="8"/>
  <c r="W68" i="8"/>
  <c r="W69" i="8"/>
  <c r="W70" i="8"/>
  <c r="W71" i="8"/>
  <c r="W72" i="8"/>
  <c r="AH10" i="8"/>
  <c r="O121" i="9"/>
  <c r="N121" i="9"/>
  <c r="M121" i="9"/>
  <c r="L122" i="9"/>
  <c r="E117" i="9"/>
  <c r="F117" i="9"/>
  <c r="G117" i="9"/>
  <c r="H117" i="9"/>
  <c r="I117" i="9"/>
  <c r="J117" i="9"/>
  <c r="E118" i="9"/>
  <c r="F118" i="9"/>
  <c r="G118" i="9"/>
  <c r="H118" i="9"/>
  <c r="I118" i="9"/>
  <c r="J118" i="9"/>
  <c r="E119" i="9"/>
  <c r="F119" i="9"/>
  <c r="G119" i="9"/>
  <c r="H119" i="9"/>
  <c r="I119" i="9"/>
  <c r="J119" i="9"/>
  <c r="E120" i="9"/>
  <c r="F120" i="9"/>
  <c r="G120" i="9"/>
  <c r="H120" i="9"/>
  <c r="I120" i="9"/>
  <c r="J120" i="9"/>
  <c r="F116" i="9"/>
  <c r="G116" i="9"/>
  <c r="H116" i="9"/>
  <c r="I116" i="9"/>
  <c r="J116" i="9"/>
  <c r="E116" i="9"/>
  <c r="H106" i="9"/>
  <c r="F107" i="9"/>
  <c r="G107" i="9"/>
  <c r="H107" i="9"/>
  <c r="E107" i="9"/>
  <c r="G106" i="9"/>
  <c r="F106" i="9"/>
  <c r="E106" i="9"/>
  <c r="H105" i="9"/>
  <c r="F105" i="9"/>
  <c r="G105" i="9"/>
  <c r="E105" i="9"/>
  <c r="H97" i="9"/>
  <c r="G97" i="9"/>
  <c r="G99" i="9" s="1"/>
  <c r="F97" i="9"/>
  <c r="E97" i="9"/>
  <c r="F96" i="9"/>
  <c r="G96" i="9"/>
  <c r="H96" i="9"/>
  <c r="E96" i="9"/>
  <c r="G95" i="9"/>
  <c r="F95" i="9"/>
  <c r="E95" i="9"/>
  <c r="H95" i="9"/>
  <c r="J110" i="9"/>
  <c r="I110" i="9"/>
  <c r="J99" i="9"/>
  <c r="H99" i="9"/>
  <c r="I86" i="9"/>
  <c r="H86" i="9"/>
  <c r="G86" i="9"/>
  <c r="F86" i="9"/>
  <c r="E86" i="9"/>
  <c r="D86" i="9"/>
  <c r="J85" i="9"/>
  <c r="J84" i="9"/>
  <c r="J83" i="9"/>
  <c r="J82" i="9"/>
  <c r="J81" i="9"/>
  <c r="W76" i="9"/>
  <c r="V76" i="9"/>
  <c r="U76" i="9"/>
  <c r="T76" i="9"/>
  <c r="S76" i="9"/>
  <c r="R76" i="9"/>
  <c r="Q76" i="9"/>
  <c r="P76" i="9"/>
  <c r="O76" i="9"/>
  <c r="N76" i="9"/>
  <c r="M76" i="9"/>
  <c r="L76" i="9"/>
  <c r="K76" i="9"/>
  <c r="J76" i="9"/>
  <c r="I76" i="9"/>
  <c r="H76" i="9"/>
  <c r="G76" i="9"/>
  <c r="F76" i="9"/>
  <c r="E76" i="9"/>
  <c r="D76" i="9"/>
  <c r="W72" i="9"/>
  <c r="V72" i="9"/>
  <c r="U72" i="9"/>
  <c r="T72" i="9"/>
  <c r="S72" i="9"/>
  <c r="R72" i="9"/>
  <c r="Q72" i="9"/>
  <c r="P72" i="9"/>
  <c r="O72" i="9"/>
  <c r="N72" i="9"/>
  <c r="M72" i="9"/>
  <c r="L72" i="9"/>
  <c r="K72" i="9"/>
  <c r="J72" i="9"/>
  <c r="I72" i="9"/>
  <c r="H72" i="9"/>
  <c r="G72" i="9"/>
  <c r="F72" i="9"/>
  <c r="E72" i="9"/>
  <c r="D72" i="9"/>
  <c r="W71" i="9"/>
  <c r="V71" i="9"/>
  <c r="U71" i="9"/>
  <c r="T71" i="9"/>
  <c r="S71" i="9"/>
  <c r="R71" i="9"/>
  <c r="Q71" i="9"/>
  <c r="P71" i="9"/>
  <c r="O71" i="9"/>
  <c r="N71" i="9"/>
  <c r="M71" i="9"/>
  <c r="L71" i="9"/>
  <c r="K71" i="9"/>
  <c r="J71" i="9"/>
  <c r="I71" i="9"/>
  <c r="H71" i="9"/>
  <c r="G71" i="9"/>
  <c r="F71" i="9"/>
  <c r="E71" i="9"/>
  <c r="D71" i="9"/>
  <c r="A71" i="9" s="1"/>
  <c r="W70" i="9"/>
  <c r="V70" i="9"/>
  <c r="U70" i="9"/>
  <c r="T70" i="9"/>
  <c r="S70" i="9"/>
  <c r="R70" i="9"/>
  <c r="Q70" i="9"/>
  <c r="P70" i="9"/>
  <c r="O70" i="9"/>
  <c r="N70" i="9"/>
  <c r="M70" i="9"/>
  <c r="L70" i="9"/>
  <c r="K70" i="9"/>
  <c r="J70" i="9"/>
  <c r="I70" i="9"/>
  <c r="H70" i="9"/>
  <c r="G70" i="9"/>
  <c r="F70" i="9"/>
  <c r="E70" i="9"/>
  <c r="D70" i="9"/>
  <c r="W69" i="9"/>
  <c r="V69" i="9"/>
  <c r="U69" i="9"/>
  <c r="T69" i="9"/>
  <c r="S69" i="9"/>
  <c r="R69" i="9"/>
  <c r="Q69" i="9"/>
  <c r="P69" i="9"/>
  <c r="O69" i="9"/>
  <c r="N69" i="9"/>
  <c r="M69" i="9"/>
  <c r="L69" i="9"/>
  <c r="K69" i="9"/>
  <c r="J69" i="9"/>
  <c r="I69" i="9"/>
  <c r="H69" i="9"/>
  <c r="G69" i="9"/>
  <c r="F69" i="9"/>
  <c r="E69" i="9"/>
  <c r="D69" i="9"/>
  <c r="A69" i="9" s="1"/>
  <c r="W68" i="9"/>
  <c r="V68" i="9"/>
  <c r="U68" i="9"/>
  <c r="T68" i="9"/>
  <c r="S68" i="9"/>
  <c r="R68" i="9"/>
  <c r="Q68" i="9"/>
  <c r="P68" i="9"/>
  <c r="O68" i="9"/>
  <c r="N68" i="9"/>
  <c r="M68" i="9"/>
  <c r="L68" i="9"/>
  <c r="K68" i="9"/>
  <c r="J68" i="9"/>
  <c r="I68" i="9"/>
  <c r="H68" i="9"/>
  <c r="G68" i="9"/>
  <c r="F68" i="9"/>
  <c r="E68" i="9"/>
  <c r="D68" i="9"/>
  <c r="W67" i="9"/>
  <c r="V67" i="9"/>
  <c r="U67" i="9"/>
  <c r="T67" i="9"/>
  <c r="S67" i="9"/>
  <c r="R67" i="9"/>
  <c r="Q67" i="9"/>
  <c r="P67" i="9"/>
  <c r="O67" i="9"/>
  <c r="N67" i="9"/>
  <c r="M67" i="9"/>
  <c r="L67" i="9"/>
  <c r="K67" i="9"/>
  <c r="J67" i="9"/>
  <c r="I67" i="9"/>
  <c r="H67" i="9"/>
  <c r="G67" i="9"/>
  <c r="F67" i="9"/>
  <c r="E67" i="9"/>
  <c r="D67" i="9"/>
  <c r="D73" i="9" s="1"/>
  <c r="W66" i="9"/>
  <c r="W73" i="9" s="1"/>
  <c r="V66" i="9"/>
  <c r="V73" i="9" s="1"/>
  <c r="U66" i="9"/>
  <c r="T66" i="9"/>
  <c r="T73" i="9" s="1"/>
  <c r="S66" i="9"/>
  <c r="R66" i="9"/>
  <c r="R73" i="9" s="1"/>
  <c r="Q66" i="9"/>
  <c r="Q73" i="9" s="1"/>
  <c r="P66" i="9"/>
  <c r="P73" i="9" s="1"/>
  <c r="O66" i="9"/>
  <c r="O73" i="9" s="1"/>
  <c r="N66" i="9"/>
  <c r="N73" i="9" s="1"/>
  <c r="M66" i="9"/>
  <c r="L66" i="9"/>
  <c r="L73" i="9" s="1"/>
  <c r="K66" i="9"/>
  <c r="J66" i="9"/>
  <c r="J73" i="9" s="1"/>
  <c r="I66" i="9"/>
  <c r="I73" i="9" s="1"/>
  <c r="H66" i="9"/>
  <c r="H73" i="9" s="1"/>
  <c r="G66" i="9"/>
  <c r="G73" i="9" s="1"/>
  <c r="F66" i="9"/>
  <c r="F73" i="9" s="1"/>
  <c r="E66" i="9"/>
  <c r="D66" i="9"/>
  <c r="L65" i="9"/>
  <c r="W64" i="9"/>
  <c r="V64" i="9"/>
  <c r="U64" i="9"/>
  <c r="T64" i="9"/>
  <c r="S64" i="9"/>
  <c r="R64" i="9"/>
  <c r="Q64" i="9"/>
  <c r="P64" i="9"/>
  <c r="O64" i="9"/>
  <c r="N64" i="9"/>
  <c r="M64" i="9"/>
  <c r="L64" i="9"/>
  <c r="K64" i="9"/>
  <c r="J64" i="9"/>
  <c r="I64" i="9"/>
  <c r="H64" i="9"/>
  <c r="G64" i="9"/>
  <c r="F64" i="9"/>
  <c r="E64" i="9"/>
  <c r="D64" i="9"/>
  <c r="W63" i="9"/>
  <c r="V63" i="9"/>
  <c r="U63" i="9"/>
  <c r="T63" i="9"/>
  <c r="S63" i="9"/>
  <c r="R63" i="9"/>
  <c r="Q63" i="9"/>
  <c r="P63" i="9"/>
  <c r="O63" i="9"/>
  <c r="N63" i="9"/>
  <c r="M63" i="9"/>
  <c r="L63" i="9"/>
  <c r="K63" i="9"/>
  <c r="J63" i="9"/>
  <c r="I63" i="9"/>
  <c r="H63" i="9"/>
  <c r="G63" i="9"/>
  <c r="F63" i="9"/>
  <c r="E63" i="9"/>
  <c r="E65" i="9" s="1"/>
  <c r="D63" i="9"/>
  <c r="W62" i="9"/>
  <c r="W65" i="9" s="1"/>
  <c r="V62" i="9"/>
  <c r="U62" i="9"/>
  <c r="U65" i="9" s="1"/>
  <c r="T62" i="9"/>
  <c r="T65" i="9" s="1"/>
  <c r="S62" i="9"/>
  <c r="S65" i="9" s="1"/>
  <c r="R62" i="9"/>
  <c r="R65" i="9" s="1"/>
  <c r="Q62" i="9"/>
  <c r="Q65" i="9" s="1"/>
  <c r="P62" i="9"/>
  <c r="P65" i="9" s="1"/>
  <c r="O62" i="9"/>
  <c r="O65" i="9" s="1"/>
  <c r="N62" i="9"/>
  <c r="M62" i="9"/>
  <c r="M65" i="9" s="1"/>
  <c r="L62" i="9"/>
  <c r="K62" i="9"/>
  <c r="K65" i="9" s="1"/>
  <c r="J62" i="9"/>
  <c r="J65" i="9" s="1"/>
  <c r="I62" i="9"/>
  <c r="I65" i="9" s="1"/>
  <c r="H62" i="9"/>
  <c r="H65" i="9" s="1"/>
  <c r="G62" i="9"/>
  <c r="G65" i="9" s="1"/>
  <c r="F62" i="9"/>
  <c r="E62" i="9"/>
  <c r="D62" i="9"/>
  <c r="D65" i="9" s="1"/>
  <c r="P61" i="9"/>
  <c r="W60" i="9"/>
  <c r="V60" i="9"/>
  <c r="U60" i="9"/>
  <c r="T60" i="9"/>
  <c r="S60" i="9"/>
  <c r="R60" i="9"/>
  <c r="Q60" i="9"/>
  <c r="P60" i="9"/>
  <c r="O60" i="9"/>
  <c r="N60" i="9"/>
  <c r="M60" i="9"/>
  <c r="L60" i="9"/>
  <c r="K60" i="9"/>
  <c r="J60" i="9"/>
  <c r="I60" i="9"/>
  <c r="H60" i="9"/>
  <c r="G60" i="9"/>
  <c r="F60" i="9"/>
  <c r="E60" i="9"/>
  <c r="D60" i="9"/>
  <c r="W59" i="9"/>
  <c r="W61" i="9" s="1"/>
  <c r="V59" i="9"/>
  <c r="V61" i="9" s="1"/>
  <c r="U59" i="9"/>
  <c r="U61" i="9" s="1"/>
  <c r="T59" i="9"/>
  <c r="T61" i="9" s="1"/>
  <c r="S59" i="9"/>
  <c r="S61" i="9" s="1"/>
  <c r="R59" i="9"/>
  <c r="Q59" i="9"/>
  <c r="Q61" i="9" s="1"/>
  <c r="P59" i="9"/>
  <c r="O59" i="9"/>
  <c r="O61" i="9" s="1"/>
  <c r="N59" i="9"/>
  <c r="N61" i="9" s="1"/>
  <c r="M59" i="9"/>
  <c r="M61" i="9" s="1"/>
  <c r="L59" i="9"/>
  <c r="L61" i="9" s="1"/>
  <c r="K59" i="9"/>
  <c r="K61" i="9" s="1"/>
  <c r="J59" i="9"/>
  <c r="I59" i="9"/>
  <c r="I61" i="9" s="1"/>
  <c r="H59" i="9"/>
  <c r="H61" i="9" s="1"/>
  <c r="G59" i="9"/>
  <c r="G61" i="9" s="1"/>
  <c r="F59" i="9"/>
  <c r="F61" i="9" s="1"/>
  <c r="E59" i="9"/>
  <c r="E61" i="9" s="1"/>
  <c r="D59" i="9"/>
  <c r="D61" i="9" s="1"/>
  <c r="W57" i="9"/>
  <c r="V57" i="9"/>
  <c r="U57" i="9"/>
  <c r="T57" i="9"/>
  <c r="S57" i="9"/>
  <c r="R57" i="9"/>
  <c r="Q57" i="9"/>
  <c r="P57" i="9"/>
  <c r="O57" i="9"/>
  <c r="N57" i="9"/>
  <c r="M57" i="9"/>
  <c r="L57" i="9"/>
  <c r="K57" i="9"/>
  <c r="J57" i="9"/>
  <c r="I57" i="9"/>
  <c r="H57" i="9"/>
  <c r="G57" i="9"/>
  <c r="F57" i="9"/>
  <c r="E57" i="9"/>
  <c r="D57" i="9"/>
  <c r="W56" i="9"/>
  <c r="V56" i="9"/>
  <c r="U56" i="9"/>
  <c r="T56" i="9"/>
  <c r="S56" i="9"/>
  <c r="R56" i="9"/>
  <c r="Q56" i="9"/>
  <c r="P56" i="9"/>
  <c r="O56" i="9"/>
  <c r="N56" i="9"/>
  <c r="M56" i="9"/>
  <c r="L56" i="9"/>
  <c r="K56" i="9"/>
  <c r="J56" i="9"/>
  <c r="I56" i="9"/>
  <c r="H56" i="9"/>
  <c r="G56" i="9"/>
  <c r="F56" i="9"/>
  <c r="E56" i="9"/>
  <c r="D56" i="9"/>
  <c r="W55" i="9"/>
  <c r="V55" i="9"/>
  <c r="U55" i="9"/>
  <c r="T55" i="9"/>
  <c r="S55" i="9"/>
  <c r="R55" i="9"/>
  <c r="Q55" i="9"/>
  <c r="P55" i="9"/>
  <c r="O55" i="9"/>
  <c r="N55" i="9"/>
  <c r="M55" i="9"/>
  <c r="L55" i="9"/>
  <c r="K55" i="9"/>
  <c r="J55" i="9"/>
  <c r="I55" i="9"/>
  <c r="H55" i="9"/>
  <c r="G55" i="9"/>
  <c r="F55" i="9"/>
  <c r="E55" i="9"/>
  <c r="D55" i="9"/>
  <c r="W54" i="9"/>
  <c r="V54" i="9"/>
  <c r="U54" i="9"/>
  <c r="T54" i="9"/>
  <c r="S54" i="9"/>
  <c r="R54" i="9"/>
  <c r="Q54" i="9"/>
  <c r="P54" i="9"/>
  <c r="O54" i="9"/>
  <c r="N54" i="9"/>
  <c r="M54" i="9"/>
  <c r="L54" i="9"/>
  <c r="K54" i="9"/>
  <c r="J54" i="9"/>
  <c r="I54" i="9"/>
  <c r="H54" i="9"/>
  <c r="G54" i="9"/>
  <c r="F54" i="9"/>
  <c r="E54" i="9"/>
  <c r="D54" i="9"/>
  <c r="W53" i="9"/>
  <c r="V53" i="9"/>
  <c r="U53" i="9"/>
  <c r="T53" i="9"/>
  <c r="S53" i="9"/>
  <c r="R53" i="9"/>
  <c r="Q53" i="9"/>
  <c r="P53" i="9"/>
  <c r="O53" i="9"/>
  <c r="N53" i="9"/>
  <c r="M53" i="9"/>
  <c r="L53" i="9"/>
  <c r="K53" i="9"/>
  <c r="J53" i="9"/>
  <c r="I53" i="9"/>
  <c r="H53" i="9"/>
  <c r="G53" i="9"/>
  <c r="F53" i="9"/>
  <c r="E53" i="9"/>
  <c r="D53" i="9"/>
  <c r="W52" i="9"/>
  <c r="V52" i="9"/>
  <c r="U52" i="9"/>
  <c r="T52" i="9"/>
  <c r="S52" i="9"/>
  <c r="R52" i="9"/>
  <c r="Q52" i="9"/>
  <c r="P52" i="9"/>
  <c r="O52" i="9"/>
  <c r="N52" i="9"/>
  <c r="M52" i="9"/>
  <c r="L52" i="9"/>
  <c r="K52" i="9"/>
  <c r="J52" i="9"/>
  <c r="I52" i="9"/>
  <c r="H52" i="9"/>
  <c r="G52" i="9"/>
  <c r="F52" i="9"/>
  <c r="E52" i="9"/>
  <c r="D52" i="9"/>
  <c r="W51" i="9"/>
  <c r="V51" i="9"/>
  <c r="U51" i="9"/>
  <c r="T51" i="9"/>
  <c r="S51" i="9"/>
  <c r="R51" i="9"/>
  <c r="Q51" i="9"/>
  <c r="P51" i="9"/>
  <c r="O51" i="9"/>
  <c r="N51" i="9"/>
  <c r="M51" i="9"/>
  <c r="L51" i="9"/>
  <c r="K51" i="9"/>
  <c r="J51" i="9"/>
  <c r="A51" i="9" s="1"/>
  <c r="I51" i="9"/>
  <c r="H51" i="9"/>
  <c r="G51" i="9"/>
  <c r="F51" i="9"/>
  <c r="E51" i="9"/>
  <c r="D51" i="9"/>
  <c r="W50" i="9"/>
  <c r="V50" i="9"/>
  <c r="U50" i="9"/>
  <c r="T50" i="9"/>
  <c r="S50" i="9"/>
  <c r="R50" i="9"/>
  <c r="Q50" i="9"/>
  <c r="P50" i="9"/>
  <c r="O50" i="9"/>
  <c r="N50" i="9"/>
  <c r="M50" i="9"/>
  <c r="L50" i="9"/>
  <c r="K50" i="9"/>
  <c r="J50" i="9"/>
  <c r="I50" i="9"/>
  <c r="H50" i="9"/>
  <c r="G50" i="9"/>
  <c r="F50" i="9"/>
  <c r="E50" i="9"/>
  <c r="D50" i="9"/>
  <c r="W49" i="9"/>
  <c r="V49" i="9"/>
  <c r="U49" i="9"/>
  <c r="T49" i="9"/>
  <c r="T58" i="9" s="1"/>
  <c r="S49" i="9"/>
  <c r="S58" i="9" s="1"/>
  <c r="R49" i="9"/>
  <c r="R58" i="9" s="1"/>
  <c r="Q49" i="9"/>
  <c r="Q58" i="9" s="1"/>
  <c r="P49" i="9"/>
  <c r="O49" i="9"/>
  <c r="N49" i="9"/>
  <c r="M49" i="9"/>
  <c r="L49" i="9"/>
  <c r="L58" i="9" s="1"/>
  <c r="K49" i="9"/>
  <c r="K58" i="9" s="1"/>
  <c r="J49" i="9"/>
  <c r="J58" i="9" s="1"/>
  <c r="I49" i="9"/>
  <c r="I58" i="9" s="1"/>
  <c r="H49" i="9"/>
  <c r="G49" i="9"/>
  <c r="F49" i="9"/>
  <c r="E49" i="9"/>
  <c r="D49" i="9"/>
  <c r="W47" i="9"/>
  <c r="V47" i="9"/>
  <c r="U47" i="9"/>
  <c r="T47" i="9"/>
  <c r="S47" i="9"/>
  <c r="R47" i="9"/>
  <c r="Q47" i="9"/>
  <c r="P47" i="9"/>
  <c r="O47" i="9"/>
  <c r="N47" i="9"/>
  <c r="M47" i="9"/>
  <c r="L47" i="9"/>
  <c r="K47" i="9"/>
  <c r="J47" i="9"/>
  <c r="I47" i="9"/>
  <c r="H47" i="9"/>
  <c r="G47" i="9"/>
  <c r="F47" i="9"/>
  <c r="E47" i="9"/>
  <c r="D47" i="9"/>
  <c r="W46" i="9"/>
  <c r="V46" i="9"/>
  <c r="U46" i="9"/>
  <c r="T46" i="9"/>
  <c r="S46" i="9"/>
  <c r="R46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D46" i="9"/>
  <c r="W45" i="9"/>
  <c r="W48" i="9" s="1"/>
  <c r="V45" i="9"/>
  <c r="U45" i="9"/>
  <c r="T45" i="9"/>
  <c r="S45" i="9"/>
  <c r="S48" i="9" s="1"/>
  <c r="R45" i="9"/>
  <c r="R48" i="9" s="1"/>
  <c r="Q45" i="9"/>
  <c r="Q48" i="9" s="1"/>
  <c r="P45" i="9"/>
  <c r="P48" i="9" s="1"/>
  <c r="O45" i="9"/>
  <c r="O48" i="9" s="1"/>
  <c r="N45" i="9"/>
  <c r="M45" i="9"/>
  <c r="L45" i="9"/>
  <c r="L48" i="9" s="1"/>
  <c r="K45" i="9"/>
  <c r="K48" i="9" s="1"/>
  <c r="J45" i="9"/>
  <c r="J48" i="9" s="1"/>
  <c r="I45" i="9"/>
  <c r="I48" i="9" s="1"/>
  <c r="H45" i="9"/>
  <c r="H48" i="9" s="1"/>
  <c r="G45" i="9"/>
  <c r="G48" i="9" s="1"/>
  <c r="F45" i="9"/>
  <c r="E45" i="9"/>
  <c r="D45" i="9"/>
  <c r="D48" i="9" s="1"/>
  <c r="U44" i="9"/>
  <c r="N44" i="9"/>
  <c r="W43" i="9"/>
  <c r="V43" i="9"/>
  <c r="U43" i="9"/>
  <c r="T43" i="9"/>
  <c r="S43" i="9"/>
  <c r="R43" i="9"/>
  <c r="Q43" i="9"/>
  <c r="P43" i="9"/>
  <c r="O43" i="9"/>
  <c r="N43" i="9"/>
  <c r="M43" i="9"/>
  <c r="L43" i="9"/>
  <c r="K43" i="9"/>
  <c r="J43" i="9"/>
  <c r="I43" i="9"/>
  <c r="H43" i="9"/>
  <c r="G43" i="9"/>
  <c r="F43" i="9"/>
  <c r="E43" i="9"/>
  <c r="D43" i="9"/>
  <c r="W42" i="9"/>
  <c r="W44" i="9" s="1"/>
  <c r="V42" i="9"/>
  <c r="V44" i="9" s="1"/>
  <c r="U42" i="9"/>
  <c r="T42" i="9"/>
  <c r="S42" i="9"/>
  <c r="R42" i="9"/>
  <c r="R44" i="9" s="1"/>
  <c r="Q42" i="9"/>
  <c r="Q44" i="9" s="1"/>
  <c r="P42" i="9"/>
  <c r="P44" i="9" s="1"/>
  <c r="O42" i="9"/>
  <c r="O44" i="9" s="1"/>
  <c r="N42" i="9"/>
  <c r="M42" i="9"/>
  <c r="M44" i="9" s="1"/>
  <c r="L42" i="9"/>
  <c r="K42" i="9"/>
  <c r="J42" i="9"/>
  <c r="J44" i="9" s="1"/>
  <c r="I42" i="9"/>
  <c r="I44" i="9" s="1"/>
  <c r="H42" i="9"/>
  <c r="H44" i="9" s="1"/>
  <c r="G42" i="9"/>
  <c r="G44" i="9" s="1"/>
  <c r="F42" i="9"/>
  <c r="F44" i="9" s="1"/>
  <c r="E42" i="9"/>
  <c r="E44" i="9" s="1"/>
  <c r="D42" i="9"/>
  <c r="L41" i="9"/>
  <c r="W40" i="9"/>
  <c r="V40" i="9"/>
  <c r="U40" i="9"/>
  <c r="T40" i="9"/>
  <c r="S40" i="9"/>
  <c r="R40" i="9"/>
  <c r="Q40" i="9"/>
  <c r="P40" i="9"/>
  <c r="O40" i="9"/>
  <c r="N40" i="9"/>
  <c r="M40" i="9"/>
  <c r="L40" i="9"/>
  <c r="K40" i="9"/>
  <c r="J40" i="9"/>
  <c r="I40" i="9"/>
  <c r="H40" i="9"/>
  <c r="G40" i="9"/>
  <c r="F40" i="9"/>
  <c r="E40" i="9"/>
  <c r="D40" i="9"/>
  <c r="W39" i="9"/>
  <c r="W41" i="9" s="1"/>
  <c r="V39" i="9"/>
  <c r="V41" i="9" s="1"/>
  <c r="U39" i="9"/>
  <c r="U41" i="9" s="1"/>
  <c r="T39" i="9"/>
  <c r="T41" i="9" s="1"/>
  <c r="S39" i="9"/>
  <c r="S41" i="9" s="1"/>
  <c r="R39" i="9"/>
  <c r="Q39" i="9"/>
  <c r="P39" i="9"/>
  <c r="P41" i="9" s="1"/>
  <c r="O39" i="9"/>
  <c r="O41" i="9" s="1"/>
  <c r="N39" i="9"/>
  <c r="N41" i="9" s="1"/>
  <c r="M39" i="9"/>
  <c r="M41" i="9" s="1"/>
  <c r="L39" i="9"/>
  <c r="K39" i="9"/>
  <c r="K41" i="9" s="1"/>
  <c r="J39" i="9"/>
  <c r="I39" i="9"/>
  <c r="H39" i="9"/>
  <c r="H41" i="9" s="1"/>
  <c r="G39" i="9"/>
  <c r="G41" i="9" s="1"/>
  <c r="F39" i="9"/>
  <c r="F41" i="9" s="1"/>
  <c r="E39" i="9"/>
  <c r="E41" i="9" s="1"/>
  <c r="D39" i="9"/>
  <c r="L38" i="9"/>
  <c r="W37" i="9"/>
  <c r="V37" i="9"/>
  <c r="U37" i="9"/>
  <c r="T37" i="9"/>
  <c r="S37" i="9"/>
  <c r="R37" i="9"/>
  <c r="Q37" i="9"/>
  <c r="P37" i="9"/>
  <c r="O37" i="9"/>
  <c r="N37" i="9"/>
  <c r="M37" i="9"/>
  <c r="L37" i="9"/>
  <c r="K37" i="9"/>
  <c r="J37" i="9"/>
  <c r="I37" i="9"/>
  <c r="H37" i="9"/>
  <c r="G37" i="9"/>
  <c r="F37" i="9"/>
  <c r="E37" i="9"/>
  <c r="D37" i="9"/>
  <c r="W36" i="9"/>
  <c r="V36" i="9"/>
  <c r="U36" i="9"/>
  <c r="T36" i="9"/>
  <c r="S36" i="9"/>
  <c r="R36" i="9"/>
  <c r="Q36" i="9"/>
  <c r="P36" i="9"/>
  <c r="O36" i="9"/>
  <c r="N36" i="9"/>
  <c r="M36" i="9"/>
  <c r="L36" i="9"/>
  <c r="K36" i="9"/>
  <c r="J36" i="9"/>
  <c r="I36" i="9"/>
  <c r="H36" i="9"/>
  <c r="G36" i="9"/>
  <c r="F36" i="9"/>
  <c r="E36" i="9"/>
  <c r="D36" i="9"/>
  <c r="W35" i="9"/>
  <c r="W38" i="9" s="1"/>
  <c r="V35" i="9"/>
  <c r="U35" i="9"/>
  <c r="U38" i="9" s="1"/>
  <c r="T35" i="9"/>
  <c r="T38" i="9" s="1"/>
  <c r="S35" i="9"/>
  <c r="S38" i="9" s="1"/>
  <c r="R35" i="9"/>
  <c r="Q35" i="9"/>
  <c r="Q38" i="9" s="1"/>
  <c r="P35" i="9"/>
  <c r="P38" i="9" s="1"/>
  <c r="O35" i="9"/>
  <c r="O38" i="9" s="1"/>
  <c r="N35" i="9"/>
  <c r="M35" i="9"/>
  <c r="M38" i="9" s="1"/>
  <c r="L35" i="9"/>
  <c r="K35" i="9"/>
  <c r="K38" i="9" s="1"/>
  <c r="J35" i="9"/>
  <c r="I35" i="9"/>
  <c r="I38" i="9" s="1"/>
  <c r="H35" i="9"/>
  <c r="H38" i="9" s="1"/>
  <c r="G35" i="9"/>
  <c r="G38" i="9" s="1"/>
  <c r="F35" i="9"/>
  <c r="E35" i="9"/>
  <c r="E38" i="9" s="1"/>
  <c r="D35" i="9"/>
  <c r="D38" i="9" s="1"/>
  <c r="V34" i="9"/>
  <c r="O34" i="9"/>
  <c r="N34" i="9"/>
  <c r="F34" i="9"/>
  <c r="W33" i="9"/>
  <c r="W34" i="9" s="1"/>
  <c r="V33" i="9"/>
  <c r="U33" i="9"/>
  <c r="U34" i="9" s="1"/>
  <c r="T33" i="9"/>
  <c r="T34" i="9" s="1"/>
  <c r="S33" i="9"/>
  <c r="S34" i="9" s="1"/>
  <c r="R33" i="9"/>
  <c r="R34" i="9" s="1"/>
  <c r="Q33" i="9"/>
  <c r="Q34" i="9" s="1"/>
  <c r="P33" i="9"/>
  <c r="P34" i="9" s="1"/>
  <c r="O33" i="9"/>
  <c r="N33" i="9"/>
  <c r="M33" i="9"/>
  <c r="M34" i="9" s="1"/>
  <c r="L33" i="9"/>
  <c r="L34" i="9" s="1"/>
  <c r="K33" i="9"/>
  <c r="K34" i="9" s="1"/>
  <c r="J33" i="9"/>
  <c r="J34" i="9" s="1"/>
  <c r="I33" i="9"/>
  <c r="I34" i="9" s="1"/>
  <c r="H33" i="9"/>
  <c r="H34" i="9" s="1"/>
  <c r="G33" i="9"/>
  <c r="G34" i="9" s="1"/>
  <c r="F33" i="9"/>
  <c r="E33" i="9"/>
  <c r="E34" i="9" s="1"/>
  <c r="D33" i="9"/>
  <c r="A33" i="9" s="1"/>
  <c r="P32" i="9"/>
  <c r="H32" i="9"/>
  <c r="W31" i="9"/>
  <c r="W32" i="9" s="1"/>
  <c r="V31" i="9"/>
  <c r="V32" i="9" s="1"/>
  <c r="U31" i="9"/>
  <c r="U32" i="9" s="1"/>
  <c r="T31" i="9"/>
  <c r="T32" i="9" s="1"/>
  <c r="S31" i="9"/>
  <c r="S32" i="9" s="1"/>
  <c r="R31" i="9"/>
  <c r="R32" i="9" s="1"/>
  <c r="Q31" i="9"/>
  <c r="Q32" i="9" s="1"/>
  <c r="P31" i="9"/>
  <c r="O31" i="9"/>
  <c r="O32" i="9" s="1"/>
  <c r="N31" i="9"/>
  <c r="N32" i="9" s="1"/>
  <c r="M31" i="9"/>
  <c r="M32" i="9" s="1"/>
  <c r="L31" i="9"/>
  <c r="L32" i="9" s="1"/>
  <c r="K31" i="9"/>
  <c r="K32" i="9" s="1"/>
  <c r="J31" i="9"/>
  <c r="J32" i="9" s="1"/>
  <c r="I31" i="9"/>
  <c r="I32" i="9" s="1"/>
  <c r="H31" i="9"/>
  <c r="G31" i="9"/>
  <c r="G32" i="9" s="1"/>
  <c r="F31" i="9"/>
  <c r="F32" i="9" s="1"/>
  <c r="E31" i="9"/>
  <c r="D31" i="9"/>
  <c r="D32" i="9" s="1"/>
  <c r="T30" i="9"/>
  <c r="S30" i="9"/>
  <c r="D30" i="9"/>
  <c r="W29" i="9"/>
  <c r="W30" i="9" s="1"/>
  <c r="V29" i="9"/>
  <c r="V30" i="9" s="1"/>
  <c r="U29" i="9"/>
  <c r="U30" i="9" s="1"/>
  <c r="T29" i="9"/>
  <c r="S29" i="9"/>
  <c r="R29" i="9"/>
  <c r="R30" i="9" s="1"/>
  <c r="Q29" i="9"/>
  <c r="Q30" i="9" s="1"/>
  <c r="P29" i="9"/>
  <c r="P30" i="9" s="1"/>
  <c r="O29" i="9"/>
  <c r="O30" i="9" s="1"/>
  <c r="N29" i="9"/>
  <c r="N30" i="9" s="1"/>
  <c r="M29" i="9"/>
  <c r="M30" i="9" s="1"/>
  <c r="L29" i="9"/>
  <c r="L30" i="9" s="1"/>
  <c r="K29" i="9"/>
  <c r="K30" i="9" s="1"/>
  <c r="J29" i="9"/>
  <c r="J30" i="9" s="1"/>
  <c r="I29" i="9"/>
  <c r="I30" i="9" s="1"/>
  <c r="H29" i="9"/>
  <c r="H30" i="9" s="1"/>
  <c r="G29" i="9"/>
  <c r="G30" i="9" s="1"/>
  <c r="F29" i="9"/>
  <c r="F30" i="9" s="1"/>
  <c r="E29" i="9"/>
  <c r="E30" i="9" s="1"/>
  <c r="D29" i="9"/>
  <c r="P28" i="9"/>
  <c r="W27" i="9"/>
  <c r="W28" i="9" s="1"/>
  <c r="V27" i="9"/>
  <c r="V28" i="9" s="1"/>
  <c r="U27" i="9"/>
  <c r="U28" i="9" s="1"/>
  <c r="T27" i="9"/>
  <c r="T28" i="9" s="1"/>
  <c r="S27" i="9"/>
  <c r="S28" i="9" s="1"/>
  <c r="R27" i="9"/>
  <c r="R28" i="9" s="1"/>
  <c r="Q27" i="9"/>
  <c r="Q28" i="9" s="1"/>
  <c r="P27" i="9"/>
  <c r="O27" i="9"/>
  <c r="O28" i="9" s="1"/>
  <c r="N27" i="9"/>
  <c r="N28" i="9" s="1"/>
  <c r="M27" i="9"/>
  <c r="M28" i="9" s="1"/>
  <c r="L27" i="9"/>
  <c r="L28" i="9" s="1"/>
  <c r="K27" i="9"/>
  <c r="K28" i="9" s="1"/>
  <c r="J27" i="9"/>
  <c r="J28" i="9" s="1"/>
  <c r="I27" i="9"/>
  <c r="I28" i="9" s="1"/>
  <c r="H27" i="9"/>
  <c r="H28" i="9" s="1"/>
  <c r="G27" i="9"/>
  <c r="G28" i="9" s="1"/>
  <c r="F27" i="9"/>
  <c r="F28" i="9" s="1"/>
  <c r="E27" i="9"/>
  <c r="E28" i="9" s="1"/>
  <c r="D27" i="9"/>
  <c r="D28" i="9" s="1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6" i="9"/>
  <c r="AK18" i="9"/>
  <c r="AJ18" i="9"/>
  <c r="AI18" i="9"/>
  <c r="AH18" i="9"/>
  <c r="AG18" i="9"/>
  <c r="AK16" i="9"/>
  <c r="AJ16" i="9"/>
  <c r="AI16" i="9"/>
  <c r="AH16" i="9"/>
  <c r="AG16" i="9"/>
  <c r="AK14" i="9"/>
  <c r="AJ14" i="9"/>
  <c r="AI14" i="9"/>
  <c r="AH14" i="9"/>
  <c r="AG14" i="9"/>
  <c r="AK12" i="9"/>
  <c r="AJ12" i="9"/>
  <c r="AI12" i="9"/>
  <c r="AH12" i="9"/>
  <c r="AG12" i="9"/>
  <c r="AK10" i="9"/>
  <c r="AJ10" i="9"/>
  <c r="AI10" i="9"/>
  <c r="AH10" i="9"/>
  <c r="AG10" i="9"/>
  <c r="I140" i="8"/>
  <c r="J140" i="8"/>
  <c r="I141" i="8"/>
  <c r="J141" i="8"/>
  <c r="E142" i="8"/>
  <c r="F142" i="8"/>
  <c r="G142" i="8"/>
  <c r="H142" i="8"/>
  <c r="I142" i="8"/>
  <c r="J142" i="8"/>
  <c r="H143" i="8"/>
  <c r="J143" i="8"/>
  <c r="I139" i="8"/>
  <c r="J139" i="8"/>
  <c r="G130" i="8"/>
  <c r="G141" i="8" s="1"/>
  <c r="F130" i="8"/>
  <c r="F141" i="8" s="1"/>
  <c r="J133" i="8"/>
  <c r="G121" i="8"/>
  <c r="G143" i="8" s="1"/>
  <c r="J122" i="8"/>
  <c r="H130" i="8"/>
  <c r="H141" i="8" s="1"/>
  <c r="E130" i="8"/>
  <c r="E141" i="8" s="1"/>
  <c r="H129" i="8"/>
  <c r="H140" i="8" s="1"/>
  <c r="G129" i="8"/>
  <c r="G140" i="8" s="1"/>
  <c r="F129" i="8"/>
  <c r="E129" i="8"/>
  <c r="E140" i="8" s="1"/>
  <c r="H128" i="8"/>
  <c r="H139" i="8" s="1"/>
  <c r="G128" i="8"/>
  <c r="G139" i="8" s="1"/>
  <c r="F128" i="8"/>
  <c r="F139" i="8" s="1"/>
  <c r="E128" i="8"/>
  <c r="E139" i="8" s="1"/>
  <c r="I121" i="8"/>
  <c r="I143" i="8" s="1"/>
  <c r="F121" i="8"/>
  <c r="F143" i="8" s="1"/>
  <c r="E121" i="8"/>
  <c r="E122" i="8" s="1"/>
  <c r="I133" i="8"/>
  <c r="E133" i="8"/>
  <c r="H122" i="8"/>
  <c r="I109" i="8"/>
  <c r="H109" i="8"/>
  <c r="G109" i="8"/>
  <c r="F109" i="8"/>
  <c r="E109" i="8"/>
  <c r="D109" i="8"/>
  <c r="J108" i="8"/>
  <c r="J107" i="8"/>
  <c r="J106" i="8"/>
  <c r="J105" i="8"/>
  <c r="J104" i="8"/>
  <c r="X72" i="8"/>
  <c r="V72" i="8"/>
  <c r="U72" i="8"/>
  <c r="T72" i="8"/>
  <c r="S72" i="8"/>
  <c r="R72" i="8"/>
  <c r="Q72" i="8"/>
  <c r="P72" i="8"/>
  <c r="O72" i="8"/>
  <c r="N72" i="8"/>
  <c r="M72" i="8"/>
  <c r="L72" i="8"/>
  <c r="K72" i="8"/>
  <c r="J72" i="8"/>
  <c r="I72" i="8"/>
  <c r="H72" i="8"/>
  <c r="G72" i="8"/>
  <c r="F72" i="8"/>
  <c r="E72" i="8"/>
  <c r="D72" i="8"/>
  <c r="X71" i="8"/>
  <c r="V71" i="8"/>
  <c r="U71" i="8"/>
  <c r="T71" i="8"/>
  <c r="S71" i="8"/>
  <c r="R71" i="8"/>
  <c r="Q71" i="8"/>
  <c r="P71" i="8"/>
  <c r="O71" i="8"/>
  <c r="N71" i="8"/>
  <c r="M71" i="8"/>
  <c r="L71" i="8"/>
  <c r="K71" i="8"/>
  <c r="J71" i="8"/>
  <c r="I71" i="8"/>
  <c r="H71" i="8"/>
  <c r="G71" i="8"/>
  <c r="F71" i="8"/>
  <c r="E71" i="8"/>
  <c r="D71" i="8"/>
  <c r="X70" i="8"/>
  <c r="V70" i="8"/>
  <c r="U70" i="8"/>
  <c r="T70" i="8"/>
  <c r="S70" i="8"/>
  <c r="R70" i="8"/>
  <c r="Q70" i="8"/>
  <c r="P70" i="8"/>
  <c r="O70" i="8"/>
  <c r="N70" i="8"/>
  <c r="M70" i="8"/>
  <c r="L70" i="8"/>
  <c r="K70" i="8"/>
  <c r="J70" i="8"/>
  <c r="I70" i="8"/>
  <c r="H70" i="8"/>
  <c r="G70" i="8"/>
  <c r="F70" i="8"/>
  <c r="E70" i="8"/>
  <c r="D70" i="8"/>
  <c r="X69" i="8"/>
  <c r="V69" i="8"/>
  <c r="U69" i="8"/>
  <c r="T69" i="8"/>
  <c r="S69" i="8"/>
  <c r="R69" i="8"/>
  <c r="Q69" i="8"/>
  <c r="P69" i="8"/>
  <c r="O69" i="8"/>
  <c r="N69" i="8"/>
  <c r="M69" i="8"/>
  <c r="L69" i="8"/>
  <c r="K69" i="8"/>
  <c r="J69" i="8"/>
  <c r="I69" i="8"/>
  <c r="H69" i="8"/>
  <c r="G69" i="8"/>
  <c r="F69" i="8"/>
  <c r="E69" i="8"/>
  <c r="D69" i="8"/>
  <c r="X68" i="8"/>
  <c r="V68" i="8"/>
  <c r="U68" i="8"/>
  <c r="T68" i="8"/>
  <c r="S68" i="8"/>
  <c r="R68" i="8"/>
  <c r="Q68" i="8"/>
  <c r="P68" i="8"/>
  <c r="O68" i="8"/>
  <c r="N68" i="8"/>
  <c r="M68" i="8"/>
  <c r="L68" i="8"/>
  <c r="K68" i="8"/>
  <c r="J68" i="8"/>
  <c r="I68" i="8"/>
  <c r="H68" i="8"/>
  <c r="G68" i="8"/>
  <c r="F68" i="8"/>
  <c r="E68" i="8"/>
  <c r="D68" i="8"/>
  <c r="X67" i="8"/>
  <c r="V67" i="8"/>
  <c r="U67" i="8"/>
  <c r="T67" i="8"/>
  <c r="S67" i="8"/>
  <c r="R67" i="8"/>
  <c r="Q67" i="8"/>
  <c r="P67" i="8"/>
  <c r="O67" i="8"/>
  <c r="N67" i="8"/>
  <c r="M67" i="8"/>
  <c r="L67" i="8"/>
  <c r="K67" i="8"/>
  <c r="J67" i="8"/>
  <c r="I67" i="8"/>
  <c r="H67" i="8"/>
  <c r="G67" i="8"/>
  <c r="F67" i="8"/>
  <c r="E67" i="8"/>
  <c r="D67" i="8"/>
  <c r="X66" i="8"/>
  <c r="V66" i="8"/>
  <c r="U66" i="8"/>
  <c r="T66" i="8"/>
  <c r="S66" i="8"/>
  <c r="R66" i="8"/>
  <c r="Q66" i="8"/>
  <c r="P66" i="8"/>
  <c r="O66" i="8"/>
  <c r="N66" i="8"/>
  <c r="M66" i="8"/>
  <c r="L66" i="8"/>
  <c r="K66" i="8"/>
  <c r="J66" i="8"/>
  <c r="I66" i="8"/>
  <c r="I73" i="8" s="1"/>
  <c r="H66" i="8"/>
  <c r="G66" i="8"/>
  <c r="F66" i="8"/>
  <c r="E66" i="8"/>
  <c r="D66" i="8"/>
  <c r="X64" i="8"/>
  <c r="V64" i="8"/>
  <c r="U64" i="8"/>
  <c r="T64" i="8"/>
  <c r="S64" i="8"/>
  <c r="R64" i="8"/>
  <c r="Q64" i="8"/>
  <c r="P64" i="8"/>
  <c r="O64" i="8"/>
  <c r="N64" i="8"/>
  <c r="M64" i="8"/>
  <c r="L64" i="8"/>
  <c r="K64" i="8"/>
  <c r="J64" i="8"/>
  <c r="I64" i="8"/>
  <c r="H64" i="8"/>
  <c r="G64" i="8"/>
  <c r="F64" i="8"/>
  <c r="E64" i="8"/>
  <c r="D64" i="8"/>
  <c r="X63" i="8"/>
  <c r="V63" i="8"/>
  <c r="U63" i="8"/>
  <c r="T63" i="8"/>
  <c r="S63" i="8"/>
  <c r="R63" i="8"/>
  <c r="Q63" i="8"/>
  <c r="P63" i="8"/>
  <c r="O63" i="8"/>
  <c r="N63" i="8"/>
  <c r="M63" i="8"/>
  <c r="L63" i="8"/>
  <c r="K63" i="8"/>
  <c r="J63" i="8"/>
  <c r="I63" i="8"/>
  <c r="H63" i="8"/>
  <c r="G63" i="8"/>
  <c r="F63" i="8"/>
  <c r="E63" i="8"/>
  <c r="D63" i="8"/>
  <c r="X62" i="8"/>
  <c r="V62" i="8"/>
  <c r="U62" i="8"/>
  <c r="T62" i="8"/>
  <c r="S62" i="8"/>
  <c r="R62" i="8"/>
  <c r="Q62" i="8"/>
  <c r="P62" i="8"/>
  <c r="O62" i="8"/>
  <c r="N62" i="8"/>
  <c r="M62" i="8"/>
  <c r="L62" i="8"/>
  <c r="K62" i="8"/>
  <c r="J62" i="8"/>
  <c r="I62" i="8"/>
  <c r="H62" i="8"/>
  <c r="G62" i="8"/>
  <c r="F62" i="8"/>
  <c r="E62" i="8"/>
  <c r="D62" i="8"/>
  <c r="X60" i="8"/>
  <c r="V60" i="8"/>
  <c r="U60" i="8"/>
  <c r="T60" i="8"/>
  <c r="S60" i="8"/>
  <c r="R60" i="8"/>
  <c r="Q60" i="8"/>
  <c r="P60" i="8"/>
  <c r="O60" i="8"/>
  <c r="N60" i="8"/>
  <c r="M60" i="8"/>
  <c r="L60" i="8"/>
  <c r="K60" i="8"/>
  <c r="J60" i="8"/>
  <c r="I60" i="8"/>
  <c r="H60" i="8"/>
  <c r="G60" i="8"/>
  <c r="F60" i="8"/>
  <c r="E60" i="8"/>
  <c r="D60" i="8"/>
  <c r="X59" i="8"/>
  <c r="V59" i="8"/>
  <c r="U59" i="8"/>
  <c r="T59" i="8"/>
  <c r="S59" i="8"/>
  <c r="R59" i="8"/>
  <c r="Q59" i="8"/>
  <c r="P59" i="8"/>
  <c r="O59" i="8"/>
  <c r="N59" i="8"/>
  <c r="M59" i="8"/>
  <c r="L59" i="8"/>
  <c r="K59" i="8"/>
  <c r="J59" i="8"/>
  <c r="I59" i="8"/>
  <c r="H59" i="8"/>
  <c r="G59" i="8"/>
  <c r="F59" i="8"/>
  <c r="E59" i="8"/>
  <c r="D59" i="8"/>
  <c r="X57" i="8"/>
  <c r="V57" i="8"/>
  <c r="U57" i="8"/>
  <c r="T57" i="8"/>
  <c r="S57" i="8"/>
  <c r="R57" i="8"/>
  <c r="Q57" i="8"/>
  <c r="P57" i="8"/>
  <c r="O57" i="8"/>
  <c r="N57" i="8"/>
  <c r="M57" i="8"/>
  <c r="L57" i="8"/>
  <c r="K57" i="8"/>
  <c r="J57" i="8"/>
  <c r="I57" i="8"/>
  <c r="H57" i="8"/>
  <c r="G57" i="8"/>
  <c r="F57" i="8"/>
  <c r="E57" i="8"/>
  <c r="D57" i="8"/>
  <c r="X56" i="8"/>
  <c r="V56" i="8"/>
  <c r="U56" i="8"/>
  <c r="T56" i="8"/>
  <c r="S56" i="8"/>
  <c r="R56" i="8"/>
  <c r="Q56" i="8"/>
  <c r="P56" i="8"/>
  <c r="O56" i="8"/>
  <c r="N56" i="8"/>
  <c r="M56" i="8"/>
  <c r="L56" i="8"/>
  <c r="K56" i="8"/>
  <c r="J56" i="8"/>
  <c r="I56" i="8"/>
  <c r="H56" i="8"/>
  <c r="G56" i="8"/>
  <c r="F56" i="8"/>
  <c r="E56" i="8"/>
  <c r="D56" i="8"/>
  <c r="X55" i="8"/>
  <c r="V55" i="8"/>
  <c r="U55" i="8"/>
  <c r="T55" i="8"/>
  <c r="S55" i="8"/>
  <c r="R55" i="8"/>
  <c r="Q55" i="8"/>
  <c r="P55" i="8"/>
  <c r="O55" i="8"/>
  <c r="N55" i="8"/>
  <c r="M55" i="8"/>
  <c r="L55" i="8"/>
  <c r="K55" i="8"/>
  <c r="J55" i="8"/>
  <c r="I55" i="8"/>
  <c r="H55" i="8"/>
  <c r="G55" i="8"/>
  <c r="F55" i="8"/>
  <c r="E55" i="8"/>
  <c r="D55" i="8"/>
  <c r="X54" i="8"/>
  <c r="V54" i="8"/>
  <c r="U54" i="8"/>
  <c r="T54" i="8"/>
  <c r="S54" i="8"/>
  <c r="R54" i="8"/>
  <c r="Q54" i="8"/>
  <c r="P54" i="8"/>
  <c r="O54" i="8"/>
  <c r="N54" i="8"/>
  <c r="M54" i="8"/>
  <c r="L54" i="8"/>
  <c r="K54" i="8"/>
  <c r="J54" i="8"/>
  <c r="I54" i="8"/>
  <c r="H54" i="8"/>
  <c r="G54" i="8"/>
  <c r="F54" i="8"/>
  <c r="E54" i="8"/>
  <c r="D54" i="8"/>
  <c r="X53" i="8"/>
  <c r="V53" i="8"/>
  <c r="U53" i="8"/>
  <c r="T53" i="8"/>
  <c r="S53" i="8"/>
  <c r="R53" i="8"/>
  <c r="Q53" i="8"/>
  <c r="P53" i="8"/>
  <c r="O53" i="8"/>
  <c r="N53" i="8"/>
  <c r="M53" i="8"/>
  <c r="L53" i="8"/>
  <c r="K53" i="8"/>
  <c r="J53" i="8"/>
  <c r="I53" i="8"/>
  <c r="H53" i="8"/>
  <c r="G53" i="8"/>
  <c r="F53" i="8"/>
  <c r="E53" i="8"/>
  <c r="D53" i="8"/>
  <c r="X52" i="8"/>
  <c r="V52" i="8"/>
  <c r="U52" i="8"/>
  <c r="T52" i="8"/>
  <c r="S52" i="8"/>
  <c r="R52" i="8"/>
  <c r="Q52" i="8"/>
  <c r="P52" i="8"/>
  <c r="O52" i="8"/>
  <c r="N52" i="8"/>
  <c r="M52" i="8"/>
  <c r="L52" i="8"/>
  <c r="K52" i="8"/>
  <c r="J52" i="8"/>
  <c r="I52" i="8"/>
  <c r="H52" i="8"/>
  <c r="G52" i="8"/>
  <c r="F52" i="8"/>
  <c r="E52" i="8"/>
  <c r="D52" i="8"/>
  <c r="X51" i="8"/>
  <c r="V51" i="8"/>
  <c r="U51" i="8"/>
  <c r="T51" i="8"/>
  <c r="S51" i="8"/>
  <c r="R51" i="8"/>
  <c r="Q51" i="8"/>
  <c r="P51" i="8"/>
  <c r="O51" i="8"/>
  <c r="N51" i="8"/>
  <c r="M51" i="8"/>
  <c r="L51" i="8"/>
  <c r="K51" i="8"/>
  <c r="J51" i="8"/>
  <c r="I51" i="8"/>
  <c r="H51" i="8"/>
  <c r="G51" i="8"/>
  <c r="F51" i="8"/>
  <c r="E51" i="8"/>
  <c r="D51" i="8"/>
  <c r="X50" i="8"/>
  <c r="V50" i="8"/>
  <c r="U50" i="8"/>
  <c r="T50" i="8"/>
  <c r="S50" i="8"/>
  <c r="R50" i="8"/>
  <c r="Q50" i="8"/>
  <c r="P50" i="8"/>
  <c r="O50" i="8"/>
  <c r="N50" i="8"/>
  <c r="M50" i="8"/>
  <c r="L50" i="8"/>
  <c r="K50" i="8"/>
  <c r="J50" i="8"/>
  <c r="I50" i="8"/>
  <c r="H50" i="8"/>
  <c r="G50" i="8"/>
  <c r="F50" i="8"/>
  <c r="E50" i="8"/>
  <c r="D50" i="8"/>
  <c r="X49" i="8"/>
  <c r="V49" i="8"/>
  <c r="U49" i="8"/>
  <c r="T49" i="8"/>
  <c r="S49" i="8"/>
  <c r="R49" i="8"/>
  <c r="Q49" i="8"/>
  <c r="P49" i="8"/>
  <c r="O49" i="8"/>
  <c r="N49" i="8"/>
  <c r="M49" i="8"/>
  <c r="L49" i="8"/>
  <c r="K49" i="8"/>
  <c r="J49" i="8"/>
  <c r="I49" i="8"/>
  <c r="H49" i="8"/>
  <c r="G49" i="8"/>
  <c r="F49" i="8"/>
  <c r="E49" i="8"/>
  <c r="D49" i="8"/>
  <c r="X47" i="8"/>
  <c r="V47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X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X45" i="8"/>
  <c r="V45" i="8"/>
  <c r="U45" i="8"/>
  <c r="T45" i="8"/>
  <c r="S45" i="8"/>
  <c r="R45" i="8"/>
  <c r="Q45" i="8"/>
  <c r="P45" i="8"/>
  <c r="O45" i="8"/>
  <c r="N45" i="8"/>
  <c r="M45" i="8"/>
  <c r="L45" i="8"/>
  <c r="K45" i="8"/>
  <c r="J45" i="8"/>
  <c r="I45" i="8"/>
  <c r="H45" i="8"/>
  <c r="G45" i="8"/>
  <c r="F45" i="8"/>
  <c r="E45" i="8"/>
  <c r="D45" i="8"/>
  <c r="X43" i="8"/>
  <c r="V43" i="8"/>
  <c r="U43" i="8"/>
  <c r="T43" i="8"/>
  <c r="S43" i="8"/>
  <c r="R43" i="8"/>
  <c r="Q43" i="8"/>
  <c r="P43" i="8"/>
  <c r="O43" i="8"/>
  <c r="N43" i="8"/>
  <c r="M43" i="8"/>
  <c r="L43" i="8"/>
  <c r="K43" i="8"/>
  <c r="J43" i="8"/>
  <c r="I43" i="8"/>
  <c r="H43" i="8"/>
  <c r="G43" i="8"/>
  <c r="F43" i="8"/>
  <c r="E43" i="8"/>
  <c r="D43" i="8"/>
  <c r="X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G42" i="8"/>
  <c r="F42" i="8"/>
  <c r="E42" i="8"/>
  <c r="D42" i="8"/>
  <c r="X40" i="8"/>
  <c r="V40" i="8"/>
  <c r="U40" i="8"/>
  <c r="T40" i="8"/>
  <c r="S40" i="8"/>
  <c r="R40" i="8"/>
  <c r="Q40" i="8"/>
  <c r="P40" i="8"/>
  <c r="O40" i="8"/>
  <c r="N40" i="8"/>
  <c r="M40" i="8"/>
  <c r="L40" i="8"/>
  <c r="K40" i="8"/>
  <c r="J40" i="8"/>
  <c r="I40" i="8"/>
  <c r="H40" i="8"/>
  <c r="G40" i="8"/>
  <c r="F40" i="8"/>
  <c r="E40" i="8"/>
  <c r="D40" i="8"/>
  <c r="X39" i="8"/>
  <c r="V39" i="8"/>
  <c r="U39" i="8"/>
  <c r="T39" i="8"/>
  <c r="S39" i="8"/>
  <c r="R39" i="8"/>
  <c r="Q39" i="8"/>
  <c r="P39" i="8"/>
  <c r="O39" i="8"/>
  <c r="N39" i="8"/>
  <c r="M39" i="8"/>
  <c r="L39" i="8"/>
  <c r="K39" i="8"/>
  <c r="J39" i="8"/>
  <c r="I39" i="8"/>
  <c r="H39" i="8"/>
  <c r="G39" i="8"/>
  <c r="F39" i="8"/>
  <c r="E39" i="8"/>
  <c r="D39" i="8"/>
  <c r="X37" i="8"/>
  <c r="V37" i="8"/>
  <c r="U37" i="8"/>
  <c r="T37" i="8"/>
  <c r="S37" i="8"/>
  <c r="R37" i="8"/>
  <c r="Q37" i="8"/>
  <c r="P37" i="8"/>
  <c r="O37" i="8"/>
  <c r="N37" i="8"/>
  <c r="M37" i="8"/>
  <c r="L37" i="8"/>
  <c r="K37" i="8"/>
  <c r="J37" i="8"/>
  <c r="I37" i="8"/>
  <c r="H37" i="8"/>
  <c r="G37" i="8"/>
  <c r="F37" i="8"/>
  <c r="E37" i="8"/>
  <c r="D37" i="8"/>
  <c r="X36" i="8"/>
  <c r="V36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X35" i="8"/>
  <c r="V35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X33" i="8"/>
  <c r="X34" i="8" s="1"/>
  <c r="V33" i="8"/>
  <c r="V34" i="8" s="1"/>
  <c r="U33" i="8"/>
  <c r="U34" i="8" s="1"/>
  <c r="T33" i="8"/>
  <c r="T34" i="8" s="1"/>
  <c r="S33" i="8"/>
  <c r="S34" i="8" s="1"/>
  <c r="R33" i="8"/>
  <c r="R34" i="8" s="1"/>
  <c r="Q33" i="8"/>
  <c r="Q34" i="8" s="1"/>
  <c r="P33" i="8"/>
  <c r="P34" i="8" s="1"/>
  <c r="O33" i="8"/>
  <c r="O34" i="8" s="1"/>
  <c r="N33" i="8"/>
  <c r="N34" i="8" s="1"/>
  <c r="M33" i="8"/>
  <c r="M34" i="8" s="1"/>
  <c r="L33" i="8"/>
  <c r="L34" i="8" s="1"/>
  <c r="K33" i="8"/>
  <c r="K34" i="8" s="1"/>
  <c r="J33" i="8"/>
  <c r="J34" i="8" s="1"/>
  <c r="I33" i="8"/>
  <c r="I34" i="8" s="1"/>
  <c r="H33" i="8"/>
  <c r="H34" i="8" s="1"/>
  <c r="G33" i="8"/>
  <c r="G34" i="8" s="1"/>
  <c r="F33" i="8"/>
  <c r="F34" i="8" s="1"/>
  <c r="E33" i="8"/>
  <c r="E34" i="8" s="1"/>
  <c r="D33" i="8"/>
  <c r="D34" i="8" s="1"/>
  <c r="X31" i="8"/>
  <c r="X32" i="8" s="1"/>
  <c r="V31" i="8"/>
  <c r="V32" i="8" s="1"/>
  <c r="U31" i="8"/>
  <c r="U32" i="8" s="1"/>
  <c r="T31" i="8"/>
  <c r="T32" i="8" s="1"/>
  <c r="S31" i="8"/>
  <c r="S32" i="8" s="1"/>
  <c r="R31" i="8"/>
  <c r="R32" i="8" s="1"/>
  <c r="Q31" i="8"/>
  <c r="Q32" i="8" s="1"/>
  <c r="P31" i="8"/>
  <c r="P32" i="8" s="1"/>
  <c r="O31" i="8"/>
  <c r="O32" i="8" s="1"/>
  <c r="N31" i="8"/>
  <c r="N32" i="8" s="1"/>
  <c r="M31" i="8"/>
  <c r="M32" i="8" s="1"/>
  <c r="L31" i="8"/>
  <c r="L32" i="8" s="1"/>
  <c r="K31" i="8"/>
  <c r="K32" i="8" s="1"/>
  <c r="J31" i="8"/>
  <c r="J32" i="8" s="1"/>
  <c r="I31" i="8"/>
  <c r="I32" i="8" s="1"/>
  <c r="H31" i="8"/>
  <c r="H32" i="8" s="1"/>
  <c r="G31" i="8"/>
  <c r="G32" i="8" s="1"/>
  <c r="F31" i="8"/>
  <c r="F32" i="8" s="1"/>
  <c r="E31" i="8"/>
  <c r="E32" i="8" s="1"/>
  <c r="D31" i="8"/>
  <c r="D32" i="8" s="1"/>
  <c r="X29" i="8"/>
  <c r="X30" i="8" s="1"/>
  <c r="V29" i="8"/>
  <c r="V30" i="8" s="1"/>
  <c r="U29" i="8"/>
  <c r="U30" i="8" s="1"/>
  <c r="T29" i="8"/>
  <c r="T30" i="8" s="1"/>
  <c r="S29" i="8"/>
  <c r="S30" i="8" s="1"/>
  <c r="R29" i="8"/>
  <c r="R30" i="8" s="1"/>
  <c r="Q29" i="8"/>
  <c r="Q30" i="8" s="1"/>
  <c r="P29" i="8"/>
  <c r="P30" i="8" s="1"/>
  <c r="O29" i="8"/>
  <c r="O30" i="8" s="1"/>
  <c r="N29" i="8"/>
  <c r="N30" i="8" s="1"/>
  <c r="M29" i="8"/>
  <c r="M30" i="8" s="1"/>
  <c r="L29" i="8"/>
  <c r="L30" i="8" s="1"/>
  <c r="K29" i="8"/>
  <c r="K30" i="8" s="1"/>
  <c r="J29" i="8"/>
  <c r="J30" i="8" s="1"/>
  <c r="I29" i="8"/>
  <c r="I30" i="8" s="1"/>
  <c r="H29" i="8"/>
  <c r="H30" i="8" s="1"/>
  <c r="G29" i="8"/>
  <c r="G30" i="8" s="1"/>
  <c r="F29" i="8"/>
  <c r="F30" i="8" s="1"/>
  <c r="E29" i="8"/>
  <c r="E30" i="8" s="1"/>
  <c r="D29" i="8"/>
  <c r="X27" i="8"/>
  <c r="X28" i="8" s="1"/>
  <c r="V27" i="8"/>
  <c r="V28" i="8" s="1"/>
  <c r="U27" i="8"/>
  <c r="U28" i="8" s="1"/>
  <c r="T27" i="8"/>
  <c r="T28" i="8" s="1"/>
  <c r="S27" i="8"/>
  <c r="S28" i="8" s="1"/>
  <c r="R27" i="8"/>
  <c r="R28" i="8" s="1"/>
  <c r="Q27" i="8"/>
  <c r="Q28" i="8" s="1"/>
  <c r="P27" i="8"/>
  <c r="P28" i="8" s="1"/>
  <c r="O27" i="8"/>
  <c r="O28" i="8" s="1"/>
  <c r="N27" i="8"/>
  <c r="N28" i="8" s="1"/>
  <c r="M27" i="8"/>
  <c r="M28" i="8" s="1"/>
  <c r="L27" i="8"/>
  <c r="L28" i="8" s="1"/>
  <c r="K27" i="8"/>
  <c r="K28" i="8" s="1"/>
  <c r="J27" i="8"/>
  <c r="J28" i="8" s="1"/>
  <c r="I27" i="8"/>
  <c r="I28" i="8" s="1"/>
  <c r="H27" i="8"/>
  <c r="H28" i="8" s="1"/>
  <c r="G27" i="8"/>
  <c r="G28" i="8" s="1"/>
  <c r="F27" i="8"/>
  <c r="F28" i="8" s="1"/>
  <c r="E27" i="8"/>
  <c r="E28" i="8" s="1"/>
  <c r="D27" i="8"/>
  <c r="D28" i="8" s="1"/>
  <c r="X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AL18" i="8"/>
  <c r="AK18" i="8"/>
  <c r="AJ18" i="8"/>
  <c r="AI18" i="8"/>
  <c r="AH18" i="8"/>
  <c r="AL16" i="8"/>
  <c r="AK16" i="8"/>
  <c r="AJ16" i="8"/>
  <c r="AI16" i="8"/>
  <c r="AH16" i="8"/>
  <c r="AL14" i="8"/>
  <c r="AK14" i="8"/>
  <c r="AJ14" i="8"/>
  <c r="AI14" i="8"/>
  <c r="AH14" i="8"/>
  <c r="AL12" i="8"/>
  <c r="AK12" i="8"/>
  <c r="AJ12" i="8"/>
  <c r="AI12" i="8"/>
  <c r="AH12" i="8"/>
  <c r="AL10" i="8"/>
  <c r="AK10" i="8"/>
  <c r="AJ10" i="8"/>
  <c r="AI10" i="8"/>
  <c r="I122" i="8" l="1"/>
  <c r="Q41" i="8"/>
  <c r="I44" i="8"/>
  <c r="Q48" i="8"/>
  <c r="E58" i="8"/>
  <c r="M58" i="8"/>
  <c r="U58" i="8"/>
  <c r="Q61" i="8"/>
  <c r="M73" i="8"/>
  <c r="U73" i="8"/>
  <c r="F122" i="8"/>
  <c r="N41" i="8"/>
  <c r="N44" i="8"/>
  <c r="N48" i="8"/>
  <c r="N61" i="8"/>
  <c r="G122" i="8"/>
  <c r="K122" i="8" s="1"/>
  <c r="K123" i="8" s="1"/>
  <c r="E65" i="8"/>
  <c r="L58" i="8"/>
  <c r="L73" i="8"/>
  <c r="W73" i="8"/>
  <c r="W38" i="8"/>
  <c r="W88" i="8" s="1"/>
  <c r="W89" i="8" s="1"/>
  <c r="E38" i="8"/>
  <c r="E88" i="8" s="1"/>
  <c r="E89" i="8" s="1"/>
  <c r="M38" i="8"/>
  <c r="M88" i="8" s="1"/>
  <c r="M89" i="8" s="1"/>
  <c r="U38" i="8"/>
  <c r="U88" i="8" s="1"/>
  <c r="U89" i="8" s="1"/>
  <c r="O38" i="8"/>
  <c r="O88" i="8" s="1"/>
  <c r="O89" i="8" s="1"/>
  <c r="X38" i="8"/>
  <c r="X88" i="8" s="1"/>
  <c r="X89" i="8" s="1"/>
  <c r="S44" i="8"/>
  <c r="K48" i="8"/>
  <c r="S48" i="8"/>
  <c r="G58" i="8"/>
  <c r="X58" i="8"/>
  <c r="K61" i="8"/>
  <c r="S61" i="8"/>
  <c r="K65" i="8"/>
  <c r="O73" i="8"/>
  <c r="X73" i="8"/>
  <c r="P38" i="8"/>
  <c r="P88" i="8" s="1"/>
  <c r="P89" i="8" s="1"/>
  <c r="P73" i="8"/>
  <c r="W61" i="8"/>
  <c r="W41" i="8"/>
  <c r="X61" i="8"/>
  <c r="X65" i="8"/>
  <c r="X41" i="8"/>
  <c r="X44" i="8"/>
  <c r="W65" i="8"/>
  <c r="W48" i="8"/>
  <c r="W44" i="8"/>
  <c r="W58" i="8"/>
  <c r="V41" i="8"/>
  <c r="V44" i="8"/>
  <c r="V48" i="8"/>
  <c r="V61" i="8"/>
  <c r="V65" i="8"/>
  <c r="U61" i="8"/>
  <c r="U65" i="8"/>
  <c r="T58" i="8"/>
  <c r="T73" i="8"/>
  <c r="T44" i="8"/>
  <c r="T48" i="8"/>
  <c r="T61" i="8"/>
  <c r="T65" i="8"/>
  <c r="T41" i="8"/>
  <c r="S38" i="8"/>
  <c r="S88" i="8" s="1"/>
  <c r="S89" i="8" s="1"/>
  <c r="S65" i="8"/>
  <c r="R58" i="8"/>
  <c r="R73" i="8"/>
  <c r="Q73" i="8"/>
  <c r="P41" i="8"/>
  <c r="P48" i="8"/>
  <c r="P61" i="8"/>
  <c r="P65" i="8"/>
  <c r="P44" i="8"/>
  <c r="N65" i="8"/>
  <c r="O58" i="8"/>
  <c r="O44" i="8"/>
  <c r="O41" i="8"/>
  <c r="O61" i="8"/>
  <c r="O65" i="8"/>
  <c r="M61" i="8"/>
  <c r="M65" i="8"/>
  <c r="L61" i="8"/>
  <c r="L41" i="8"/>
  <c r="L65" i="8"/>
  <c r="L44" i="8"/>
  <c r="L48" i="8"/>
  <c r="K38" i="8"/>
  <c r="K88" i="8" s="1"/>
  <c r="K89" i="8" s="1"/>
  <c r="J58" i="8"/>
  <c r="J73" i="8"/>
  <c r="I41" i="8"/>
  <c r="I48" i="8"/>
  <c r="I61" i="8"/>
  <c r="H41" i="8"/>
  <c r="H65" i="8"/>
  <c r="H44" i="8"/>
  <c r="H48" i="8"/>
  <c r="H61" i="8"/>
  <c r="H73" i="8"/>
  <c r="H38" i="8"/>
  <c r="H88" i="8" s="1"/>
  <c r="H89" i="8" s="1"/>
  <c r="G38" i="8"/>
  <c r="G88" i="8" s="1"/>
  <c r="G89" i="8" s="1"/>
  <c r="G73" i="8"/>
  <c r="G61" i="8"/>
  <c r="G65" i="8"/>
  <c r="G44" i="8"/>
  <c r="G41" i="8"/>
  <c r="F44" i="8"/>
  <c r="F48" i="8"/>
  <c r="F61" i="8"/>
  <c r="F65" i="8"/>
  <c r="F41" i="8"/>
  <c r="J144" i="8"/>
  <c r="D73" i="8"/>
  <c r="E73" i="8"/>
  <c r="D44" i="8"/>
  <c r="D61" i="8"/>
  <c r="D65" i="8"/>
  <c r="D48" i="8"/>
  <c r="D41" i="8"/>
  <c r="G110" i="9"/>
  <c r="F99" i="9"/>
  <c r="E99" i="9"/>
  <c r="J121" i="9"/>
  <c r="H144" i="8"/>
  <c r="I38" i="8"/>
  <c r="I88" i="8" s="1"/>
  <c r="I89" i="8" s="1"/>
  <c r="Q38" i="8"/>
  <c r="Q88" i="8" s="1"/>
  <c r="Q89" i="8" s="1"/>
  <c r="E44" i="8"/>
  <c r="M44" i="8"/>
  <c r="U44" i="8"/>
  <c r="Q44" i="8"/>
  <c r="E48" i="8"/>
  <c r="M48" i="8"/>
  <c r="U48" i="8"/>
  <c r="I58" i="8"/>
  <c r="Q58" i="8"/>
  <c r="D38" i="8"/>
  <c r="L38" i="8"/>
  <c r="L88" i="8" s="1"/>
  <c r="L89" i="8" s="1"/>
  <c r="T38" i="8"/>
  <c r="T88" i="8" s="1"/>
  <c r="T89" i="8" s="1"/>
  <c r="A49" i="8"/>
  <c r="A53" i="8"/>
  <c r="A55" i="8"/>
  <c r="A57" i="8"/>
  <c r="A60" i="8"/>
  <c r="H133" i="8"/>
  <c r="F38" i="8"/>
  <c r="F88" i="8" s="1"/>
  <c r="F89" i="8" s="1"/>
  <c r="N38" i="8"/>
  <c r="N88" i="8" s="1"/>
  <c r="N89" i="8" s="1"/>
  <c r="V38" i="8"/>
  <c r="V88" i="8" s="1"/>
  <c r="V89" i="8" s="1"/>
  <c r="J41" i="8"/>
  <c r="R41" i="8"/>
  <c r="J44" i="8"/>
  <c r="R44" i="8"/>
  <c r="J48" i="8"/>
  <c r="R48" i="8"/>
  <c r="F58" i="8"/>
  <c r="N58" i="8"/>
  <c r="V58" i="8"/>
  <c r="J61" i="8"/>
  <c r="R61" i="8"/>
  <c r="J65" i="8"/>
  <c r="R65" i="8"/>
  <c r="F73" i="8"/>
  <c r="N73" i="8"/>
  <c r="V73" i="8"/>
  <c r="F133" i="8"/>
  <c r="E143" i="8"/>
  <c r="E144" i="8" s="1"/>
  <c r="F140" i="8"/>
  <c r="F144" i="8" s="1"/>
  <c r="J86" i="9"/>
  <c r="I121" i="9"/>
  <c r="A37" i="9"/>
  <c r="A36" i="9"/>
  <c r="G58" i="9"/>
  <c r="O58" i="9"/>
  <c r="W58" i="9"/>
  <c r="A40" i="9"/>
  <c r="A47" i="9"/>
  <c r="A49" i="9"/>
  <c r="H58" i="9"/>
  <c r="P58" i="9"/>
  <c r="A55" i="9"/>
  <c r="A57" i="9"/>
  <c r="A60" i="9"/>
  <c r="A64" i="9"/>
  <c r="H121" i="9"/>
  <c r="K73" i="9"/>
  <c r="S73" i="9"/>
  <c r="A70" i="9"/>
  <c r="E110" i="9"/>
  <c r="A31" i="9"/>
  <c r="R38" i="9"/>
  <c r="N38" i="9"/>
  <c r="I41" i="9"/>
  <c r="S44" i="9"/>
  <c r="E48" i="9"/>
  <c r="U48" i="9"/>
  <c r="U58" i="9"/>
  <c r="J41" i="9"/>
  <c r="A41" i="9" s="1"/>
  <c r="R41" i="9"/>
  <c r="D44" i="9"/>
  <c r="L44" i="9"/>
  <c r="T44" i="9"/>
  <c r="F48" i="9"/>
  <c r="N48" i="9"/>
  <c r="V48" i="9"/>
  <c r="F58" i="9"/>
  <c r="N58" i="9"/>
  <c r="V58" i="9"/>
  <c r="A59" i="9"/>
  <c r="R61" i="9"/>
  <c r="F65" i="9"/>
  <c r="N65" i="9"/>
  <c r="A65" i="9" s="1"/>
  <c r="V65" i="9"/>
  <c r="A66" i="9"/>
  <c r="A68" i="9"/>
  <c r="A72" i="9"/>
  <c r="F110" i="9"/>
  <c r="E58" i="9"/>
  <c r="A46" i="9"/>
  <c r="A54" i="9"/>
  <c r="E73" i="9"/>
  <c r="A73" i="9" s="1"/>
  <c r="M73" i="9"/>
  <c r="U73" i="9"/>
  <c r="J38" i="9"/>
  <c r="F38" i="9"/>
  <c r="A38" i="9" s="1"/>
  <c r="V38" i="9"/>
  <c r="Q41" i="9"/>
  <c r="K44" i="9"/>
  <c r="M48" i="9"/>
  <c r="A48" i="9" s="1"/>
  <c r="M58" i="9"/>
  <c r="A39" i="9"/>
  <c r="D41" i="9"/>
  <c r="A43" i="9"/>
  <c r="T48" i="9"/>
  <c r="A50" i="9"/>
  <c r="A52" i="9"/>
  <c r="A53" i="9"/>
  <c r="A56" i="9"/>
  <c r="A63" i="9"/>
  <c r="A67" i="9"/>
  <c r="A28" i="9"/>
  <c r="E121" i="9"/>
  <c r="F121" i="9"/>
  <c r="A44" i="9"/>
  <c r="A30" i="9"/>
  <c r="H110" i="9"/>
  <c r="L110" i="9" s="1"/>
  <c r="L111" i="9" s="1"/>
  <c r="J61" i="9"/>
  <c r="A61" i="9" s="1"/>
  <c r="A29" i="9"/>
  <c r="A45" i="9"/>
  <c r="A62" i="9"/>
  <c r="G121" i="9"/>
  <c r="A35" i="9"/>
  <c r="E32" i="9"/>
  <c r="A32" i="9" s="1"/>
  <c r="A42" i="9"/>
  <c r="I99" i="9"/>
  <c r="D34" i="9"/>
  <c r="A34" i="9" s="1"/>
  <c r="D58" i="9"/>
  <c r="G144" i="8"/>
  <c r="I144" i="8"/>
  <c r="G133" i="8"/>
  <c r="A40" i="8"/>
  <c r="A47" i="8"/>
  <c r="A51" i="8"/>
  <c r="A67" i="8"/>
  <c r="A69" i="8"/>
  <c r="A71" i="8"/>
  <c r="A29" i="8"/>
  <c r="A36" i="8"/>
  <c r="J109" i="8"/>
  <c r="K58" i="8"/>
  <c r="S58" i="8"/>
  <c r="A63" i="8"/>
  <c r="J38" i="8"/>
  <c r="J88" i="8" s="1"/>
  <c r="J89" i="8" s="1"/>
  <c r="R38" i="8"/>
  <c r="R88" i="8" s="1"/>
  <c r="R89" i="8" s="1"/>
  <c r="K41" i="8"/>
  <c r="S41" i="8"/>
  <c r="A43" i="8"/>
  <c r="G48" i="8"/>
  <c r="O48" i="8"/>
  <c r="X48" i="8"/>
  <c r="H58" i="8"/>
  <c r="P58" i="8"/>
  <c r="A52" i="8"/>
  <c r="A54" i="8"/>
  <c r="A56" i="8"/>
  <c r="I65" i="8"/>
  <c r="Q65" i="8"/>
  <c r="K73" i="8"/>
  <c r="S73" i="8"/>
  <c r="A46" i="8"/>
  <c r="A59" i="8"/>
  <c r="A68" i="8"/>
  <c r="A70" i="8"/>
  <c r="A72" i="8"/>
  <c r="A37" i="8"/>
  <c r="E41" i="8"/>
  <c r="M41" i="8"/>
  <c r="U41" i="8"/>
  <c r="A42" i="8"/>
  <c r="A64" i="8"/>
  <c r="A28" i="8"/>
  <c r="A32" i="8"/>
  <c r="A34" i="8"/>
  <c r="A31" i="8"/>
  <c r="A39" i="8"/>
  <c r="D58" i="8"/>
  <c r="E61" i="8"/>
  <c r="A66" i="8"/>
  <c r="K44" i="8"/>
  <c r="A50" i="8"/>
  <c r="A33" i="8"/>
  <c r="A62" i="8"/>
  <c r="D30" i="8"/>
  <c r="A30" i="8" s="1"/>
  <c r="A35" i="8"/>
  <c r="A45" i="8"/>
  <c r="L122" i="8" l="1"/>
  <c r="L123" i="8" s="1"/>
  <c r="M122" i="8" s="1"/>
  <c r="N122" i="8" s="1"/>
  <c r="O122" i="8" s="1"/>
  <c r="D88" i="8"/>
  <c r="K133" i="8"/>
  <c r="A61" i="8"/>
  <c r="A73" i="8"/>
  <c r="A41" i="8"/>
  <c r="A48" i="8"/>
  <c r="A44" i="8"/>
  <c r="A38" i="8"/>
  <c r="L99" i="9"/>
  <c r="L100" i="9" s="1"/>
  <c r="A65" i="8"/>
  <c r="A58" i="9"/>
  <c r="K99" i="9"/>
  <c r="K100" i="9" s="1"/>
  <c r="K110" i="9"/>
  <c r="K111" i="9" s="1"/>
  <c r="L121" i="9"/>
  <c r="K121" i="9"/>
  <c r="K122" i="9" s="1"/>
  <c r="K144" i="8"/>
  <c r="K145" i="8" s="1"/>
  <c r="L144" i="8"/>
  <c r="L145" i="8" s="1"/>
  <c r="M144" i="8" s="1"/>
  <c r="N144" i="8" s="1"/>
  <c r="O144" i="8" s="1"/>
  <c r="L133" i="8"/>
  <c r="L134" i="8" s="1"/>
  <c r="M133" i="8" s="1"/>
  <c r="N133" i="8" s="1"/>
  <c r="O133" i="8" s="1"/>
  <c r="K134" i="8"/>
  <c r="A58" i="8"/>
  <c r="F7" i="7"/>
  <c r="E7" i="7"/>
  <c r="F10" i="7"/>
  <c r="E11" i="7"/>
  <c r="D11" i="7"/>
  <c r="D10" i="7"/>
  <c r="D8" i="7"/>
  <c r="D7" i="7"/>
  <c r="O35" i="2" l="1"/>
  <c r="I7" i="2"/>
  <c r="H6" i="2"/>
  <c r="J33" i="2"/>
  <c r="J32" i="2"/>
  <c r="J31" i="2"/>
  <c r="J30" i="2"/>
  <c r="U34" i="2"/>
  <c r="T34" i="2"/>
  <c r="R34" i="2"/>
  <c r="U22" i="2"/>
  <c r="R22" i="2" s="1"/>
  <c r="T22" i="2"/>
  <c r="N21" i="2"/>
  <c r="K21" i="2"/>
  <c r="K31" i="2"/>
  <c r="L31" i="2"/>
  <c r="M31" i="2"/>
  <c r="N31" i="2"/>
  <c r="K32" i="2"/>
  <c r="L32" i="2"/>
  <c r="M32" i="2"/>
  <c r="N32" i="2"/>
  <c r="K33" i="2"/>
  <c r="L33" i="2"/>
  <c r="M33" i="2"/>
  <c r="N33" i="2"/>
  <c r="N30" i="2"/>
  <c r="M30" i="2"/>
  <c r="L30" i="2"/>
  <c r="K30" i="2"/>
  <c r="L34" i="2"/>
  <c r="N18" i="2"/>
  <c r="N17" i="2"/>
  <c r="M17" i="2"/>
  <c r="L17" i="2"/>
  <c r="K17" i="2"/>
  <c r="J17" i="2"/>
  <c r="K22" i="2"/>
  <c r="L22" i="2"/>
  <c r="M22" i="2"/>
  <c r="N22" i="2"/>
  <c r="J22" i="2"/>
  <c r="J21" i="2"/>
  <c r="L21" i="2"/>
  <c r="M21" i="2"/>
  <c r="J34" i="2" l="1"/>
  <c r="K34" i="2"/>
  <c r="N34" i="2"/>
  <c r="M34" i="2"/>
  <c r="O34" i="2" l="1"/>
  <c r="P34" i="2"/>
  <c r="P35" i="2" s="1"/>
  <c r="H8" i="2" l="1"/>
  <c r="H7" i="2" l="1"/>
  <c r="H9" i="2"/>
  <c r="H10" i="2"/>
  <c r="H11" i="2"/>
  <c r="H12" i="2"/>
  <c r="J18" i="2" l="1"/>
  <c r="K20" i="2"/>
  <c r="L20" i="2"/>
  <c r="M20" i="2"/>
  <c r="N20" i="2"/>
  <c r="M18" i="2"/>
  <c r="L18" i="2"/>
  <c r="K18" i="2"/>
  <c r="N19" i="2"/>
  <c r="M19" i="2"/>
  <c r="L19" i="2"/>
  <c r="K19" i="2"/>
  <c r="J19" i="2"/>
  <c r="J20" i="2"/>
  <c r="P22" i="2" l="1"/>
  <c r="P23" i="2" s="1"/>
  <c r="O22" i="2"/>
  <c r="O23" i="2" s="1"/>
</calcChain>
</file>

<file path=xl/sharedStrings.xml><?xml version="1.0" encoding="utf-8"?>
<sst xmlns="http://schemas.openxmlformats.org/spreadsheetml/2006/main" count="762" uniqueCount="215">
  <si>
    <t>Nb de pièces principales</t>
  </si>
  <si>
    <t>Cuisine</t>
  </si>
  <si>
    <t>Débit mini</t>
  </si>
  <si>
    <t>Débit maxi</t>
  </si>
  <si>
    <t>SDBWC</t>
  </si>
  <si>
    <t>WC</t>
  </si>
  <si>
    <t>SDE</t>
  </si>
  <si>
    <t>Débit réglementaire VMC autoréglable</t>
  </si>
  <si>
    <t>T2</t>
  </si>
  <si>
    <t>T3</t>
  </si>
  <si>
    <t>T4</t>
  </si>
  <si>
    <t>T5</t>
  </si>
  <si>
    <t xml:space="preserve">Débit </t>
  </si>
  <si>
    <t>Min</t>
  </si>
  <si>
    <t>Max</t>
  </si>
  <si>
    <t>SdbWc</t>
  </si>
  <si>
    <t>Sde</t>
  </si>
  <si>
    <t>Total</t>
  </si>
  <si>
    <t>Mini</t>
  </si>
  <si>
    <t>Maxi</t>
  </si>
  <si>
    <t>Totaux</t>
  </si>
  <si>
    <t xml:space="preserve">taux fuite </t>
  </si>
  <si>
    <t>SDB</t>
  </si>
  <si>
    <t>T6</t>
  </si>
  <si>
    <t>E21-140 / Atelier L2 Espacil /</t>
  </si>
  <si>
    <t>Bat A</t>
  </si>
  <si>
    <t>Bat B</t>
  </si>
  <si>
    <t>Qf</t>
  </si>
  <si>
    <t>Qmf</t>
  </si>
  <si>
    <t>QMF</t>
  </si>
  <si>
    <t>k</t>
  </si>
  <si>
    <t>k=</t>
  </si>
  <si>
    <t>Nbr de bouche</t>
  </si>
  <si>
    <t>6 ou +</t>
  </si>
  <si>
    <t>1 à 3 b</t>
  </si>
  <si>
    <t>4 b</t>
  </si>
  <si>
    <t>5 b</t>
  </si>
  <si>
    <t>Ht niveau c</t>
  </si>
  <si>
    <t>HT niveau RDC</t>
  </si>
  <si>
    <t>colonne ECS</t>
  </si>
  <si>
    <t>RDC R+4</t>
  </si>
  <si>
    <t>RDC +5</t>
  </si>
  <si>
    <t>Letage (m)</t>
  </si>
  <si>
    <t>L rdc (m)</t>
  </si>
  <si>
    <t>lt (AR)</t>
  </si>
  <si>
    <t>EV</t>
  </si>
  <si>
    <t>HV</t>
  </si>
  <si>
    <t>Tableau de Dimensionnement Ventilation Résidentiel</t>
  </si>
  <si>
    <t>N° du projet :</t>
  </si>
  <si>
    <t>Date :</t>
  </si>
  <si>
    <t>Nom du projet :</t>
  </si>
  <si>
    <t>Phase :</t>
  </si>
  <si>
    <t>ETG1</t>
  </si>
  <si>
    <t>Salle de bain = Piece avec douche/baignoire</t>
  </si>
  <si>
    <t>N° de cage :</t>
  </si>
  <si>
    <t>Dessinateur :</t>
  </si>
  <si>
    <t>Salle d'eau = Piece avec puisage sans douche/baignoire = Cellier</t>
  </si>
  <si>
    <t>Etage \ N°gaine</t>
  </si>
  <si>
    <t>Légende</t>
  </si>
  <si>
    <t>T1</t>
  </si>
  <si>
    <t>C1</t>
  </si>
  <si>
    <t>S1</t>
  </si>
  <si>
    <t>W1</t>
  </si>
  <si>
    <t>Sw1</t>
  </si>
  <si>
    <t>RDC</t>
  </si>
  <si>
    <t>C =Cuisine</t>
  </si>
  <si>
    <t>Ce = cellier</t>
  </si>
  <si>
    <t>C2</t>
  </si>
  <si>
    <t>S2</t>
  </si>
  <si>
    <t>W2</t>
  </si>
  <si>
    <t>Sw2</t>
  </si>
  <si>
    <t>Ce2</t>
  </si>
  <si>
    <t>W = WC</t>
  </si>
  <si>
    <t>R+1</t>
  </si>
  <si>
    <t>SW = Sdb avec wc integre</t>
  </si>
  <si>
    <t>C3</t>
  </si>
  <si>
    <t>S3</t>
  </si>
  <si>
    <t>W3</t>
  </si>
  <si>
    <t>Sw3</t>
  </si>
  <si>
    <t>Ce3</t>
  </si>
  <si>
    <t>S = SDB</t>
  </si>
  <si>
    <t>Lm = local ménage</t>
  </si>
  <si>
    <t>C4</t>
  </si>
  <si>
    <t>S4</t>
  </si>
  <si>
    <t>W4</t>
  </si>
  <si>
    <t>Sw4</t>
  </si>
  <si>
    <t>Ce4</t>
  </si>
  <si>
    <t>R+2</t>
  </si>
  <si>
    <t>C5</t>
  </si>
  <si>
    <t>S5</t>
  </si>
  <si>
    <t>W5</t>
  </si>
  <si>
    <t>sw5</t>
  </si>
  <si>
    <t>Ce5</t>
  </si>
  <si>
    <t>R+3</t>
  </si>
  <si>
    <t>R+4</t>
  </si>
  <si>
    <t>Hygro B</t>
  </si>
  <si>
    <t>c1</t>
  </si>
  <si>
    <t>C31</t>
  </si>
  <si>
    <t>c2</t>
  </si>
  <si>
    <t>C32</t>
  </si>
  <si>
    <t>c3</t>
  </si>
  <si>
    <t>C33</t>
  </si>
  <si>
    <t>c4</t>
  </si>
  <si>
    <t>C34</t>
  </si>
  <si>
    <t>c5</t>
  </si>
  <si>
    <t>c6</t>
  </si>
  <si>
    <t>c7</t>
  </si>
  <si>
    <t>C35</t>
  </si>
  <si>
    <t>sw1</t>
  </si>
  <si>
    <t>sw2</t>
  </si>
  <si>
    <t>BW31</t>
  </si>
  <si>
    <t>sw3</t>
  </si>
  <si>
    <t>sw4</t>
  </si>
  <si>
    <t>BW32</t>
  </si>
  <si>
    <t>sw6</t>
  </si>
  <si>
    <t>sw7</t>
  </si>
  <si>
    <t>BW33</t>
  </si>
  <si>
    <t>s1</t>
  </si>
  <si>
    <t>s2</t>
  </si>
  <si>
    <t>ce1</t>
  </si>
  <si>
    <t>ce2</t>
  </si>
  <si>
    <t>ce3</t>
  </si>
  <si>
    <t>ce4</t>
  </si>
  <si>
    <t>ce5</t>
  </si>
  <si>
    <t>ce6</t>
  </si>
  <si>
    <t>ce7</t>
  </si>
  <si>
    <t>B31</t>
  </si>
  <si>
    <t>s3</t>
  </si>
  <si>
    <t>s4</t>
  </si>
  <si>
    <t>B32</t>
  </si>
  <si>
    <t>s5</t>
  </si>
  <si>
    <t>s6</t>
  </si>
  <si>
    <t>s7</t>
  </si>
  <si>
    <t>B33</t>
  </si>
  <si>
    <t>w1</t>
  </si>
  <si>
    <t>w2</t>
  </si>
  <si>
    <t>w3</t>
  </si>
  <si>
    <t>w4</t>
  </si>
  <si>
    <t>w5</t>
  </si>
  <si>
    <t>w6</t>
  </si>
  <si>
    <t>w7</t>
  </si>
  <si>
    <t>W13</t>
  </si>
  <si>
    <r>
      <t>Q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</si>
  <si>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r>
      <t>Qfuite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</si>
  <si>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r>
      <rPr>
        <sz val="14"/>
        <color theme="1"/>
        <rFont val="Calibri"/>
        <family val="2"/>
        <scheme val="minor"/>
      </rPr>
      <t>ø</t>
    </r>
    <r>
      <rPr>
        <sz val="11"/>
        <color theme="1"/>
        <rFont val="Calibri"/>
        <family val="2"/>
        <scheme val="minor"/>
      </rPr>
      <t xml:space="preserve"> (mm)</t>
    </r>
  </si>
  <si>
    <t>Etage \ Typologie</t>
  </si>
  <si>
    <t>Type de ventilation :</t>
  </si>
  <si>
    <t>hygro X</t>
  </si>
  <si>
    <r>
      <t>Q</t>
    </r>
    <r>
      <rPr>
        <vertAlign val="subscript"/>
        <sz val="11"/>
        <color theme="1"/>
        <rFont val="Calibri"/>
        <family val="2"/>
        <scheme val="minor"/>
      </rPr>
      <t>min</t>
    </r>
    <r>
      <rPr>
        <sz val="11"/>
        <color theme="1"/>
        <rFont val="Calibri"/>
        <family val="2"/>
        <scheme val="minor"/>
      </rPr>
      <t xml:space="preserve"> : </t>
    </r>
  </si>
  <si>
    <t>QMIN</t>
  </si>
  <si>
    <r>
      <t>Q</t>
    </r>
    <r>
      <rPr>
        <vertAlign val="subscript"/>
        <sz val="11"/>
        <color theme="1"/>
        <rFont val="Calibri"/>
        <family val="2"/>
        <scheme val="minor"/>
      </rPr>
      <t>max</t>
    </r>
    <r>
      <rPr>
        <sz val="11"/>
        <color theme="1"/>
        <rFont val="Calibri"/>
        <family val="2"/>
        <scheme val="minor"/>
      </rPr>
      <t xml:space="preserve">  :</t>
    </r>
  </si>
  <si>
    <t>QMAX</t>
  </si>
  <si>
    <t>Marque de ventilateur :</t>
  </si>
  <si>
    <t>Aldes</t>
  </si>
  <si>
    <t>Ventilateur choisi :</t>
  </si>
  <si>
    <t>TAILLE</t>
  </si>
  <si>
    <t>E21-140</t>
  </si>
  <si>
    <t>Ilot C1-B Zac de la Plesse</t>
  </si>
  <si>
    <t>AL</t>
  </si>
  <si>
    <t>R+1 R+2 R+3 R+4</t>
  </si>
  <si>
    <t>WC unique</t>
  </si>
  <si>
    <t>WC multiple</t>
  </si>
  <si>
    <t>Cellier</t>
  </si>
  <si>
    <t>V colonne</t>
  </si>
  <si>
    <t>Vrejet</t>
  </si>
  <si>
    <t>Vsoufflage</t>
  </si>
  <si>
    <t>Q(m3/s)</t>
  </si>
  <si>
    <t>S(m2)</t>
  </si>
  <si>
    <t>Lopti</t>
  </si>
  <si>
    <t>S (m2)</t>
  </si>
  <si>
    <t>Vcol</t>
  </si>
  <si>
    <t>ST2</t>
  </si>
  <si>
    <t>Reprise</t>
  </si>
  <si>
    <t>Soufflage</t>
  </si>
  <si>
    <t>C6</t>
  </si>
  <si>
    <t>S6</t>
  </si>
  <si>
    <t>W6</t>
  </si>
  <si>
    <t>Ce6</t>
  </si>
  <si>
    <t>S</t>
  </si>
  <si>
    <t>ST1</t>
  </si>
  <si>
    <t>ST3</t>
  </si>
  <si>
    <t>ST4</t>
  </si>
  <si>
    <t>ST6</t>
  </si>
  <si>
    <t>ST5</t>
  </si>
  <si>
    <r>
      <t>Qmin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</si>
  <si>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r>
      <t>Qmax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</si>
  <si>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t>Séjour</t>
  </si>
  <si>
    <t>Chambre</t>
  </si>
  <si>
    <t xml:space="preserve">Total </t>
  </si>
  <si>
    <t>2*45</t>
  </si>
  <si>
    <t>2*30</t>
  </si>
  <si>
    <t>1S 1W</t>
  </si>
  <si>
    <t>AUTO</t>
  </si>
  <si>
    <t>k=1</t>
  </si>
  <si>
    <t>Qmax</t>
  </si>
  <si>
    <t>Qmin</t>
  </si>
  <si>
    <t>Qdf</t>
  </si>
  <si>
    <t>k=0,8</t>
  </si>
  <si>
    <t>k=0,6</t>
  </si>
  <si>
    <t>k=0,5</t>
  </si>
  <si>
    <t>N bouche tempo</t>
  </si>
  <si>
    <t>QSDB</t>
  </si>
  <si>
    <t>QWC</t>
  </si>
  <si>
    <t>Qdim max</t>
  </si>
  <si>
    <t>01 -- 03</t>
  </si>
  <si>
    <t>6+</t>
  </si>
  <si>
    <t xml:space="preserve">Taux de fuite </t>
  </si>
  <si>
    <t>Qdim min</t>
  </si>
  <si>
    <t>Qfcui</t>
  </si>
  <si>
    <t>QFsdb</t>
  </si>
  <si>
    <t>QFwc</t>
  </si>
  <si>
    <t>QC1 min</t>
  </si>
  <si>
    <t>QC1 max</t>
  </si>
  <si>
    <t>QTC1min</t>
  </si>
  <si>
    <t>QTC1max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</si>
</sst>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\-0;;@"/>
    <numFmt numFmtId="165" formatCode="0.000"/>
    <numFmt numFmtId="166" formatCode="0.00;\-0.00;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3" borderId="1" xfId="0" applyFill="1" applyBorder="1"/>
    <xf numFmtId="0" fontId="0" fillId="4" borderId="1" xfId="0" applyFill="1" applyBorder="1"/>
    <xf numFmtId="0" fontId="0" fillId="0" borderId="0" xfId="0" applyFill="1" applyBorder="1"/>
    <xf numFmtId="0" fontId="0" fillId="0" borderId="4" xfId="0" applyBorder="1"/>
    <xf numFmtId="0" fontId="0" fillId="0" borderId="0" xfId="0" applyFill="1" applyBorder="1" applyAlignment="1">
      <alignment horizontal="center" vertical="center"/>
    </xf>
    <xf numFmtId="0" fontId="0" fillId="4" borderId="4" xfId="0" applyFill="1" applyBorder="1"/>
    <xf numFmtId="0" fontId="1" fillId="5" borderId="1" xfId="0" applyFont="1" applyFill="1" applyBorder="1"/>
    <xf numFmtId="9" fontId="0" fillId="0" borderId="0" xfId="0" applyNumberFormat="1"/>
    <xf numFmtId="0" fontId="0" fillId="0" borderId="5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1" fillId="6" borderId="1" xfId="0" applyFont="1" applyFill="1" applyBorder="1"/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13" xfId="0" applyFill="1" applyBorder="1"/>
    <xf numFmtId="0" fontId="0" fillId="0" borderId="13" xfId="0" applyBorder="1" applyAlignment="1">
      <alignment horizontal="center" vertical="center"/>
    </xf>
    <xf numFmtId="0" fontId="0" fillId="0" borderId="8" xfId="0" applyBorder="1"/>
    <xf numFmtId="0" fontId="0" fillId="0" borderId="14" xfId="0" applyBorder="1"/>
    <xf numFmtId="0" fontId="0" fillId="0" borderId="14" xfId="0" applyFill="1" applyBorder="1"/>
    <xf numFmtId="0" fontId="0" fillId="0" borderId="15" xfId="0" applyBorder="1"/>
    <xf numFmtId="0" fontId="0" fillId="0" borderId="8" xfId="0" applyBorder="1" applyAlignment="1">
      <alignment horizontal="left" vertical="center"/>
    </xf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/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15" xfId="0" applyFill="1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23" xfId="0" applyBorder="1"/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7" xfId="0" applyFill="1" applyBorder="1"/>
    <xf numFmtId="0" fontId="0" fillId="0" borderId="17" xfId="0" applyFill="1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5" xfId="0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6" xfId="0" applyBorder="1"/>
    <xf numFmtId="0" fontId="2" fillId="0" borderId="14" xfId="0" applyFont="1" applyBorder="1"/>
    <xf numFmtId="0" fontId="2" fillId="0" borderId="15" xfId="0" applyFont="1" applyBorder="1"/>
    <xf numFmtId="0" fontId="0" fillId="0" borderId="22" xfId="0" applyBorder="1"/>
    <xf numFmtId="0" fontId="2" fillId="0" borderId="22" xfId="0" applyFont="1" applyBorder="1"/>
    <xf numFmtId="164" fontId="0" fillId="0" borderId="1" xfId="0" applyNumberFormat="1" applyBorder="1"/>
    <xf numFmtId="164" fontId="0" fillId="0" borderId="23" xfId="0" applyNumberFormat="1" applyBorder="1"/>
    <xf numFmtId="0" fontId="0" fillId="0" borderId="22" xfId="0" applyFont="1" applyBorder="1"/>
    <xf numFmtId="0" fontId="0" fillId="0" borderId="22" xfId="0" applyFont="1" applyFill="1" applyBorder="1"/>
    <xf numFmtId="0" fontId="0" fillId="0" borderId="1" xfId="0" applyFill="1" applyBorder="1"/>
    <xf numFmtId="164" fontId="0" fillId="0" borderId="1" xfId="0" applyNumberFormat="1" applyFill="1" applyBorder="1"/>
    <xf numFmtId="164" fontId="0" fillId="0" borderId="23" xfId="0" applyNumberFormat="1" applyFill="1" applyBorder="1"/>
    <xf numFmtId="0" fontId="2" fillId="0" borderId="18" xfId="0" applyFont="1" applyBorder="1"/>
    <xf numFmtId="164" fontId="0" fillId="0" borderId="19" xfId="0" applyNumberFormat="1" applyBorder="1"/>
    <xf numFmtId="164" fontId="0" fillId="0" borderId="20" xfId="0" applyNumberFormat="1" applyBorder="1"/>
    <xf numFmtId="0" fontId="0" fillId="0" borderId="19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5" xfId="0" applyBorder="1"/>
    <xf numFmtId="0" fontId="0" fillId="0" borderId="24" xfId="0" applyBorder="1"/>
    <xf numFmtId="0" fontId="0" fillId="0" borderId="32" xfId="0" applyBorder="1"/>
    <xf numFmtId="0" fontId="0" fillId="0" borderId="33" xfId="0" applyBorder="1"/>
    <xf numFmtId="0" fontId="0" fillId="0" borderId="27" xfId="0" applyBorder="1"/>
    <xf numFmtId="0" fontId="0" fillId="0" borderId="16" xfId="0" applyBorder="1"/>
    <xf numFmtId="0" fontId="0" fillId="0" borderId="10" xfId="0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1" xfId="0" applyBorder="1" applyAlignment="1">
      <alignment horizontal="left"/>
    </xf>
    <xf numFmtId="0" fontId="0" fillId="3" borderId="1" xfId="0" applyFill="1" applyBorder="1" applyAlignment="1"/>
    <xf numFmtId="0" fontId="0" fillId="0" borderId="6" xfId="0" applyBorder="1" applyAlignment="1"/>
    <xf numFmtId="165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left" indent="2"/>
    </xf>
    <xf numFmtId="0" fontId="0" fillId="0" borderId="36" xfId="0" applyBorder="1"/>
    <xf numFmtId="0" fontId="0" fillId="0" borderId="2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Border="1"/>
    <xf numFmtId="164" fontId="0" fillId="0" borderId="0" xfId="0" applyNumberFormat="1" applyBorder="1"/>
    <xf numFmtId="0" fontId="2" fillId="0" borderId="0" xfId="0" applyFont="1" applyBorder="1" applyAlignment="1">
      <alignment horizontal="right"/>
    </xf>
    <xf numFmtId="0" fontId="0" fillId="2" borderId="5" xfId="0" applyFill="1" applyBorder="1"/>
    <xf numFmtId="0" fontId="0" fillId="2" borderId="6" xfId="0" applyFill="1" applyBorder="1" applyAlignment="1">
      <alignment horizontal="center" vertical="center"/>
    </xf>
    <xf numFmtId="16" fontId="0" fillId="0" borderId="0" xfId="0" applyNumberFormat="1"/>
    <xf numFmtId="166" fontId="0" fillId="0" borderId="0" xfId="0" applyNumberFormat="1" applyBorder="1"/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7" borderId="27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14" fontId="1" fillId="6" borderId="1" xfId="0" applyNumberFormat="1" applyFont="1" applyFill="1" applyBorder="1" applyAlignment="1">
      <alignment horizontal="left" vertical="center"/>
    </xf>
    <xf numFmtId="0" fontId="1" fillId="6" borderId="1" xfId="0" applyFont="1" applyFill="1" applyBorder="1" applyAlignment="1">
      <alignment horizontal="left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32</xdr:col>
      <xdr:colOff>685800</xdr:colOff>
      <xdr:row>91</xdr:row>
      <xdr:rowOff>71437</xdr:rowOff>
    </xdr:from>
    <xdr:ext cx="65" cy="172227"/>
    <xdr:sp macro="" textlink="">
      <xdr:nvSpPr>
        <xdr:cNvPr id="2" name="ZoneTexte 1"/>
        <xdr:cNvSpPr txBox="1"/>
      </xdr:nvSpPr>
      <xdr:spPr>
        <a:xfrm>
          <a:off x="17325975" y="948213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110</xdr:row>
      <xdr:rowOff>0</xdr:rowOff>
    </xdr:from>
    <xdr:ext cx="65" cy="172227"/>
    <xdr:sp macro="" textlink="">
      <xdr:nvSpPr>
        <xdr:cNvPr id="3" name="ZoneTexte 2"/>
        <xdr:cNvSpPr txBox="1"/>
      </xdr:nvSpPr>
      <xdr:spPr>
        <a:xfrm>
          <a:off x="71532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110</xdr:row>
      <xdr:rowOff>0</xdr:rowOff>
    </xdr:from>
    <xdr:ext cx="65" cy="172227"/>
    <xdr:sp macro="" textlink="">
      <xdr:nvSpPr>
        <xdr:cNvPr id="4" name="ZoneTexte 3"/>
        <xdr:cNvSpPr txBox="1"/>
      </xdr:nvSpPr>
      <xdr:spPr>
        <a:xfrm>
          <a:off x="71532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685800</xdr:colOff>
      <xdr:row>110</xdr:row>
      <xdr:rowOff>0</xdr:rowOff>
    </xdr:from>
    <xdr:ext cx="65" cy="172227"/>
    <xdr:sp macro="" textlink="">
      <xdr:nvSpPr>
        <xdr:cNvPr id="5" name="ZoneTexte 4"/>
        <xdr:cNvSpPr txBox="1"/>
      </xdr:nvSpPr>
      <xdr:spPr>
        <a:xfrm>
          <a:off x="77343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685800</xdr:colOff>
      <xdr:row>110</xdr:row>
      <xdr:rowOff>0</xdr:rowOff>
    </xdr:from>
    <xdr:ext cx="65" cy="172227"/>
    <xdr:sp macro="" textlink="">
      <xdr:nvSpPr>
        <xdr:cNvPr id="6" name="ZoneTexte 5"/>
        <xdr:cNvSpPr txBox="1"/>
      </xdr:nvSpPr>
      <xdr:spPr>
        <a:xfrm>
          <a:off x="831532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685800</xdr:colOff>
      <xdr:row>110</xdr:row>
      <xdr:rowOff>0</xdr:rowOff>
    </xdr:from>
    <xdr:ext cx="65" cy="172227"/>
    <xdr:sp macro="" textlink="">
      <xdr:nvSpPr>
        <xdr:cNvPr id="7" name="ZoneTexte 6"/>
        <xdr:cNvSpPr txBox="1"/>
      </xdr:nvSpPr>
      <xdr:spPr>
        <a:xfrm>
          <a:off x="88963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110</xdr:row>
      <xdr:rowOff>0</xdr:rowOff>
    </xdr:from>
    <xdr:ext cx="65" cy="172227"/>
    <xdr:sp macro="" textlink="">
      <xdr:nvSpPr>
        <xdr:cNvPr id="8" name="ZoneTexte 7"/>
        <xdr:cNvSpPr txBox="1"/>
      </xdr:nvSpPr>
      <xdr:spPr>
        <a:xfrm>
          <a:off x="94773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110</xdr:row>
      <xdr:rowOff>0</xdr:rowOff>
    </xdr:from>
    <xdr:ext cx="65" cy="172227"/>
    <xdr:sp macro="" textlink="">
      <xdr:nvSpPr>
        <xdr:cNvPr id="9" name="ZoneTexte 8"/>
        <xdr:cNvSpPr txBox="1"/>
      </xdr:nvSpPr>
      <xdr:spPr>
        <a:xfrm>
          <a:off x="94773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110</xdr:row>
      <xdr:rowOff>0</xdr:rowOff>
    </xdr:from>
    <xdr:ext cx="65" cy="172227"/>
    <xdr:sp macro="" textlink="">
      <xdr:nvSpPr>
        <xdr:cNvPr id="10" name="ZoneTexte 9"/>
        <xdr:cNvSpPr txBox="1"/>
      </xdr:nvSpPr>
      <xdr:spPr>
        <a:xfrm>
          <a:off x="100584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110</xdr:row>
      <xdr:rowOff>0</xdr:rowOff>
    </xdr:from>
    <xdr:ext cx="65" cy="172227"/>
    <xdr:sp macro="" textlink="">
      <xdr:nvSpPr>
        <xdr:cNvPr id="11" name="ZoneTexte 10"/>
        <xdr:cNvSpPr txBox="1"/>
      </xdr:nvSpPr>
      <xdr:spPr>
        <a:xfrm>
          <a:off x="135445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110</xdr:row>
      <xdr:rowOff>0</xdr:rowOff>
    </xdr:from>
    <xdr:ext cx="65" cy="172227"/>
    <xdr:sp macro="" textlink="">
      <xdr:nvSpPr>
        <xdr:cNvPr id="12" name="ZoneTexte 11"/>
        <xdr:cNvSpPr txBox="1"/>
      </xdr:nvSpPr>
      <xdr:spPr>
        <a:xfrm>
          <a:off x="141255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685800</xdr:colOff>
      <xdr:row>110</xdr:row>
      <xdr:rowOff>0</xdr:rowOff>
    </xdr:from>
    <xdr:ext cx="65" cy="172227"/>
    <xdr:sp macro="" textlink="">
      <xdr:nvSpPr>
        <xdr:cNvPr id="13" name="ZoneTexte 12"/>
        <xdr:cNvSpPr txBox="1"/>
      </xdr:nvSpPr>
      <xdr:spPr>
        <a:xfrm>
          <a:off x="147066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110</xdr:row>
      <xdr:rowOff>0</xdr:rowOff>
    </xdr:from>
    <xdr:ext cx="65" cy="172227"/>
    <xdr:sp macro="" textlink="">
      <xdr:nvSpPr>
        <xdr:cNvPr id="14" name="ZoneTexte 13"/>
        <xdr:cNvSpPr txBox="1"/>
      </xdr:nvSpPr>
      <xdr:spPr>
        <a:xfrm>
          <a:off x="141255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685800</xdr:colOff>
      <xdr:row>110</xdr:row>
      <xdr:rowOff>0</xdr:rowOff>
    </xdr:from>
    <xdr:ext cx="65" cy="172227"/>
    <xdr:sp macro="" textlink="">
      <xdr:nvSpPr>
        <xdr:cNvPr id="15" name="ZoneTexte 14"/>
        <xdr:cNvSpPr txBox="1"/>
      </xdr:nvSpPr>
      <xdr:spPr>
        <a:xfrm>
          <a:off x="147066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110</xdr:row>
      <xdr:rowOff>0</xdr:rowOff>
    </xdr:from>
    <xdr:ext cx="65" cy="172227"/>
    <xdr:sp macro="" textlink="">
      <xdr:nvSpPr>
        <xdr:cNvPr id="16" name="ZoneTexte 15"/>
        <xdr:cNvSpPr txBox="1"/>
      </xdr:nvSpPr>
      <xdr:spPr>
        <a:xfrm>
          <a:off x="71532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110</xdr:row>
      <xdr:rowOff>0</xdr:rowOff>
    </xdr:from>
    <xdr:ext cx="65" cy="172227"/>
    <xdr:sp macro="" textlink="">
      <xdr:nvSpPr>
        <xdr:cNvPr id="17" name="ZoneTexte 16"/>
        <xdr:cNvSpPr txBox="1"/>
      </xdr:nvSpPr>
      <xdr:spPr>
        <a:xfrm>
          <a:off x="141255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685800</xdr:colOff>
      <xdr:row>110</xdr:row>
      <xdr:rowOff>0</xdr:rowOff>
    </xdr:from>
    <xdr:ext cx="65" cy="172227"/>
    <xdr:sp macro="" textlink="">
      <xdr:nvSpPr>
        <xdr:cNvPr id="18" name="ZoneTexte 17"/>
        <xdr:cNvSpPr txBox="1"/>
      </xdr:nvSpPr>
      <xdr:spPr>
        <a:xfrm>
          <a:off x="147066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110</xdr:row>
      <xdr:rowOff>0</xdr:rowOff>
    </xdr:from>
    <xdr:ext cx="65" cy="172227"/>
    <xdr:sp macro="" textlink="">
      <xdr:nvSpPr>
        <xdr:cNvPr id="19" name="ZoneTexte 18"/>
        <xdr:cNvSpPr txBox="1"/>
      </xdr:nvSpPr>
      <xdr:spPr>
        <a:xfrm>
          <a:off x="71532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685800</xdr:colOff>
      <xdr:row>110</xdr:row>
      <xdr:rowOff>0</xdr:rowOff>
    </xdr:from>
    <xdr:ext cx="65" cy="172227"/>
    <xdr:sp macro="" textlink="">
      <xdr:nvSpPr>
        <xdr:cNvPr id="20" name="ZoneTexte 19"/>
        <xdr:cNvSpPr txBox="1"/>
      </xdr:nvSpPr>
      <xdr:spPr>
        <a:xfrm>
          <a:off x="77343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685800</xdr:colOff>
      <xdr:row>110</xdr:row>
      <xdr:rowOff>0</xdr:rowOff>
    </xdr:from>
    <xdr:ext cx="65" cy="172227"/>
    <xdr:sp macro="" textlink="">
      <xdr:nvSpPr>
        <xdr:cNvPr id="21" name="ZoneTexte 20"/>
        <xdr:cNvSpPr txBox="1"/>
      </xdr:nvSpPr>
      <xdr:spPr>
        <a:xfrm>
          <a:off x="831532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685800</xdr:colOff>
      <xdr:row>110</xdr:row>
      <xdr:rowOff>0</xdr:rowOff>
    </xdr:from>
    <xdr:ext cx="65" cy="172227"/>
    <xdr:sp macro="" textlink="">
      <xdr:nvSpPr>
        <xdr:cNvPr id="22" name="ZoneTexte 21"/>
        <xdr:cNvSpPr txBox="1"/>
      </xdr:nvSpPr>
      <xdr:spPr>
        <a:xfrm>
          <a:off x="88963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110</xdr:row>
      <xdr:rowOff>0</xdr:rowOff>
    </xdr:from>
    <xdr:ext cx="65" cy="172227"/>
    <xdr:sp macro="" textlink="">
      <xdr:nvSpPr>
        <xdr:cNvPr id="23" name="ZoneTexte 22"/>
        <xdr:cNvSpPr txBox="1"/>
      </xdr:nvSpPr>
      <xdr:spPr>
        <a:xfrm>
          <a:off x="94773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110</xdr:row>
      <xdr:rowOff>0</xdr:rowOff>
    </xdr:from>
    <xdr:ext cx="65" cy="172227"/>
    <xdr:sp macro="" textlink="">
      <xdr:nvSpPr>
        <xdr:cNvPr id="24" name="ZoneTexte 23"/>
        <xdr:cNvSpPr txBox="1"/>
      </xdr:nvSpPr>
      <xdr:spPr>
        <a:xfrm>
          <a:off x="94773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110</xdr:row>
      <xdr:rowOff>0</xdr:rowOff>
    </xdr:from>
    <xdr:ext cx="65" cy="172227"/>
    <xdr:sp macro="" textlink="">
      <xdr:nvSpPr>
        <xdr:cNvPr id="25" name="ZoneTexte 24"/>
        <xdr:cNvSpPr txBox="1"/>
      </xdr:nvSpPr>
      <xdr:spPr>
        <a:xfrm>
          <a:off x="100584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110</xdr:row>
      <xdr:rowOff>0</xdr:rowOff>
    </xdr:from>
    <xdr:ext cx="65" cy="172227"/>
    <xdr:sp macro="" textlink="">
      <xdr:nvSpPr>
        <xdr:cNvPr id="26" name="ZoneTexte 25"/>
        <xdr:cNvSpPr txBox="1"/>
      </xdr:nvSpPr>
      <xdr:spPr>
        <a:xfrm>
          <a:off x="135445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110</xdr:row>
      <xdr:rowOff>0</xdr:rowOff>
    </xdr:from>
    <xdr:ext cx="65" cy="172227"/>
    <xdr:sp macro="" textlink="">
      <xdr:nvSpPr>
        <xdr:cNvPr id="27" name="ZoneTexte 26"/>
        <xdr:cNvSpPr txBox="1"/>
      </xdr:nvSpPr>
      <xdr:spPr>
        <a:xfrm>
          <a:off x="141255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685800</xdr:colOff>
      <xdr:row>110</xdr:row>
      <xdr:rowOff>0</xdr:rowOff>
    </xdr:from>
    <xdr:ext cx="65" cy="172227"/>
    <xdr:sp macro="" textlink="">
      <xdr:nvSpPr>
        <xdr:cNvPr id="28" name="ZoneTexte 27"/>
        <xdr:cNvSpPr txBox="1"/>
      </xdr:nvSpPr>
      <xdr:spPr>
        <a:xfrm>
          <a:off x="147066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110</xdr:row>
      <xdr:rowOff>0</xdr:rowOff>
    </xdr:from>
    <xdr:ext cx="65" cy="172227"/>
    <xdr:sp macro="" textlink="">
      <xdr:nvSpPr>
        <xdr:cNvPr id="29" name="ZoneTexte 28"/>
        <xdr:cNvSpPr txBox="1"/>
      </xdr:nvSpPr>
      <xdr:spPr>
        <a:xfrm>
          <a:off x="71532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110</xdr:row>
      <xdr:rowOff>0</xdr:rowOff>
    </xdr:from>
    <xdr:ext cx="65" cy="172227"/>
    <xdr:sp macro="" textlink="">
      <xdr:nvSpPr>
        <xdr:cNvPr id="30" name="ZoneTexte 29"/>
        <xdr:cNvSpPr txBox="1"/>
      </xdr:nvSpPr>
      <xdr:spPr>
        <a:xfrm>
          <a:off x="141255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685800</xdr:colOff>
      <xdr:row>110</xdr:row>
      <xdr:rowOff>0</xdr:rowOff>
    </xdr:from>
    <xdr:ext cx="65" cy="172227"/>
    <xdr:sp macro="" textlink="">
      <xdr:nvSpPr>
        <xdr:cNvPr id="31" name="ZoneTexte 30"/>
        <xdr:cNvSpPr txBox="1"/>
      </xdr:nvSpPr>
      <xdr:spPr>
        <a:xfrm>
          <a:off x="147066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110</xdr:row>
      <xdr:rowOff>0</xdr:rowOff>
    </xdr:from>
    <xdr:ext cx="65" cy="172227"/>
    <xdr:sp macro="" textlink="">
      <xdr:nvSpPr>
        <xdr:cNvPr id="32" name="ZoneTexte 31"/>
        <xdr:cNvSpPr txBox="1"/>
      </xdr:nvSpPr>
      <xdr:spPr>
        <a:xfrm>
          <a:off x="100584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685800</xdr:colOff>
      <xdr:row>110</xdr:row>
      <xdr:rowOff>0</xdr:rowOff>
    </xdr:from>
    <xdr:ext cx="65" cy="172227"/>
    <xdr:sp macro="" textlink="">
      <xdr:nvSpPr>
        <xdr:cNvPr id="33" name="ZoneTexte 32"/>
        <xdr:cNvSpPr txBox="1"/>
      </xdr:nvSpPr>
      <xdr:spPr>
        <a:xfrm>
          <a:off x="1063942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685800</xdr:colOff>
      <xdr:row>110</xdr:row>
      <xdr:rowOff>0</xdr:rowOff>
    </xdr:from>
    <xdr:ext cx="65" cy="172227"/>
    <xdr:sp macro="" textlink="">
      <xdr:nvSpPr>
        <xdr:cNvPr id="34" name="ZoneTexte 33"/>
        <xdr:cNvSpPr txBox="1"/>
      </xdr:nvSpPr>
      <xdr:spPr>
        <a:xfrm>
          <a:off x="112204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110</xdr:row>
      <xdr:rowOff>0</xdr:rowOff>
    </xdr:from>
    <xdr:ext cx="65" cy="172227"/>
    <xdr:sp macro="" textlink="">
      <xdr:nvSpPr>
        <xdr:cNvPr id="35" name="ZoneTexte 34"/>
        <xdr:cNvSpPr txBox="1"/>
      </xdr:nvSpPr>
      <xdr:spPr>
        <a:xfrm>
          <a:off x="118014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110</xdr:row>
      <xdr:rowOff>0</xdr:rowOff>
    </xdr:from>
    <xdr:ext cx="65" cy="172227"/>
    <xdr:sp macro="" textlink="">
      <xdr:nvSpPr>
        <xdr:cNvPr id="36" name="ZoneTexte 35"/>
        <xdr:cNvSpPr txBox="1"/>
      </xdr:nvSpPr>
      <xdr:spPr>
        <a:xfrm>
          <a:off x="118014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110</xdr:row>
      <xdr:rowOff>0</xdr:rowOff>
    </xdr:from>
    <xdr:ext cx="65" cy="172227"/>
    <xdr:sp macro="" textlink="">
      <xdr:nvSpPr>
        <xdr:cNvPr id="37" name="ZoneTexte 36"/>
        <xdr:cNvSpPr txBox="1"/>
      </xdr:nvSpPr>
      <xdr:spPr>
        <a:xfrm>
          <a:off x="100584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685800</xdr:colOff>
      <xdr:row>110</xdr:row>
      <xdr:rowOff>0</xdr:rowOff>
    </xdr:from>
    <xdr:ext cx="65" cy="172227"/>
    <xdr:sp macro="" textlink="">
      <xdr:nvSpPr>
        <xdr:cNvPr id="38" name="ZoneTexte 37"/>
        <xdr:cNvSpPr txBox="1"/>
      </xdr:nvSpPr>
      <xdr:spPr>
        <a:xfrm>
          <a:off x="1063942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685800</xdr:colOff>
      <xdr:row>110</xdr:row>
      <xdr:rowOff>0</xdr:rowOff>
    </xdr:from>
    <xdr:ext cx="65" cy="172227"/>
    <xdr:sp macro="" textlink="">
      <xdr:nvSpPr>
        <xdr:cNvPr id="39" name="ZoneTexte 38"/>
        <xdr:cNvSpPr txBox="1"/>
      </xdr:nvSpPr>
      <xdr:spPr>
        <a:xfrm>
          <a:off x="1122045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110</xdr:row>
      <xdr:rowOff>0</xdr:rowOff>
    </xdr:from>
    <xdr:ext cx="65" cy="172227"/>
    <xdr:sp macro="" textlink="">
      <xdr:nvSpPr>
        <xdr:cNvPr id="40" name="ZoneTexte 39"/>
        <xdr:cNvSpPr txBox="1"/>
      </xdr:nvSpPr>
      <xdr:spPr>
        <a:xfrm>
          <a:off x="118014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110</xdr:row>
      <xdr:rowOff>0</xdr:rowOff>
    </xdr:from>
    <xdr:ext cx="65" cy="172227"/>
    <xdr:sp macro="" textlink="">
      <xdr:nvSpPr>
        <xdr:cNvPr id="41" name="ZoneTexte 40"/>
        <xdr:cNvSpPr txBox="1"/>
      </xdr:nvSpPr>
      <xdr:spPr>
        <a:xfrm>
          <a:off x="11801475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685800</xdr:colOff>
      <xdr:row>110</xdr:row>
      <xdr:rowOff>0</xdr:rowOff>
    </xdr:from>
    <xdr:ext cx="65" cy="172227"/>
    <xdr:sp macro="" textlink="">
      <xdr:nvSpPr>
        <xdr:cNvPr id="42" name="ZoneTexte 41"/>
        <xdr:cNvSpPr txBox="1"/>
      </xdr:nvSpPr>
      <xdr:spPr>
        <a:xfrm>
          <a:off x="123825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685800</xdr:colOff>
      <xdr:row>110</xdr:row>
      <xdr:rowOff>0</xdr:rowOff>
    </xdr:from>
    <xdr:ext cx="65" cy="172227"/>
    <xdr:sp macro="" textlink="">
      <xdr:nvSpPr>
        <xdr:cNvPr id="43" name="ZoneTexte 42"/>
        <xdr:cNvSpPr txBox="1"/>
      </xdr:nvSpPr>
      <xdr:spPr>
        <a:xfrm>
          <a:off x="12382500" y="125825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685800</xdr:colOff>
      <xdr:row>74</xdr:row>
      <xdr:rowOff>71437</xdr:rowOff>
    </xdr:from>
    <xdr:ext cx="65" cy="172227"/>
    <xdr:sp macro="" textlink="">
      <xdr:nvSpPr>
        <xdr:cNvPr id="2" name="ZoneTexte 1"/>
        <xdr:cNvSpPr txBox="1"/>
      </xdr:nvSpPr>
      <xdr:spPr>
        <a:xfrm>
          <a:off x="17325975" y="948213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87</xdr:row>
      <xdr:rowOff>0</xdr:rowOff>
    </xdr:from>
    <xdr:ext cx="65" cy="172227"/>
    <xdr:sp macro="" textlink="">
      <xdr:nvSpPr>
        <xdr:cNvPr id="3" name="ZoneTexte 2"/>
        <xdr:cNvSpPr txBox="1"/>
      </xdr:nvSpPr>
      <xdr:spPr>
        <a:xfrm>
          <a:off x="71532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87</xdr:row>
      <xdr:rowOff>0</xdr:rowOff>
    </xdr:from>
    <xdr:ext cx="65" cy="172227"/>
    <xdr:sp macro="" textlink="">
      <xdr:nvSpPr>
        <xdr:cNvPr id="4" name="ZoneTexte 3"/>
        <xdr:cNvSpPr txBox="1"/>
      </xdr:nvSpPr>
      <xdr:spPr>
        <a:xfrm>
          <a:off x="71532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685800</xdr:colOff>
      <xdr:row>87</xdr:row>
      <xdr:rowOff>0</xdr:rowOff>
    </xdr:from>
    <xdr:ext cx="65" cy="172227"/>
    <xdr:sp macro="" textlink="">
      <xdr:nvSpPr>
        <xdr:cNvPr id="5" name="ZoneTexte 4"/>
        <xdr:cNvSpPr txBox="1"/>
      </xdr:nvSpPr>
      <xdr:spPr>
        <a:xfrm>
          <a:off x="77343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685800</xdr:colOff>
      <xdr:row>87</xdr:row>
      <xdr:rowOff>0</xdr:rowOff>
    </xdr:from>
    <xdr:ext cx="65" cy="172227"/>
    <xdr:sp macro="" textlink="">
      <xdr:nvSpPr>
        <xdr:cNvPr id="6" name="ZoneTexte 5"/>
        <xdr:cNvSpPr txBox="1"/>
      </xdr:nvSpPr>
      <xdr:spPr>
        <a:xfrm>
          <a:off x="831532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685800</xdr:colOff>
      <xdr:row>87</xdr:row>
      <xdr:rowOff>0</xdr:rowOff>
    </xdr:from>
    <xdr:ext cx="65" cy="172227"/>
    <xdr:sp macro="" textlink="">
      <xdr:nvSpPr>
        <xdr:cNvPr id="7" name="ZoneTexte 6"/>
        <xdr:cNvSpPr txBox="1"/>
      </xdr:nvSpPr>
      <xdr:spPr>
        <a:xfrm>
          <a:off x="88963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87</xdr:row>
      <xdr:rowOff>0</xdr:rowOff>
    </xdr:from>
    <xdr:ext cx="65" cy="172227"/>
    <xdr:sp macro="" textlink="">
      <xdr:nvSpPr>
        <xdr:cNvPr id="8" name="ZoneTexte 7"/>
        <xdr:cNvSpPr txBox="1"/>
      </xdr:nvSpPr>
      <xdr:spPr>
        <a:xfrm>
          <a:off x="94773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87</xdr:row>
      <xdr:rowOff>0</xdr:rowOff>
    </xdr:from>
    <xdr:ext cx="65" cy="172227"/>
    <xdr:sp macro="" textlink="">
      <xdr:nvSpPr>
        <xdr:cNvPr id="9" name="ZoneTexte 8"/>
        <xdr:cNvSpPr txBox="1"/>
      </xdr:nvSpPr>
      <xdr:spPr>
        <a:xfrm>
          <a:off x="94773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87</xdr:row>
      <xdr:rowOff>0</xdr:rowOff>
    </xdr:from>
    <xdr:ext cx="65" cy="172227"/>
    <xdr:sp macro="" textlink="">
      <xdr:nvSpPr>
        <xdr:cNvPr id="10" name="ZoneTexte 9"/>
        <xdr:cNvSpPr txBox="1"/>
      </xdr:nvSpPr>
      <xdr:spPr>
        <a:xfrm>
          <a:off x="100584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22</xdr:col>
      <xdr:colOff>685800</xdr:colOff>
      <xdr:row>87</xdr:row>
      <xdr:rowOff>0</xdr:rowOff>
    </xdr:from>
    <xdr:ext cx="65" cy="172227"/>
    <xdr:sp macro="" textlink="">
      <xdr:nvSpPr>
        <xdr:cNvPr id="11" name="ZoneTexte 10"/>
        <xdr:cNvSpPr txBox="1"/>
      </xdr:nvSpPr>
      <xdr:spPr>
        <a:xfrm>
          <a:off x="135445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87</xdr:row>
      <xdr:rowOff>0</xdr:rowOff>
    </xdr:from>
    <xdr:ext cx="65" cy="172227"/>
    <xdr:sp macro="" textlink="">
      <xdr:nvSpPr>
        <xdr:cNvPr id="12" name="ZoneTexte 11"/>
        <xdr:cNvSpPr txBox="1"/>
      </xdr:nvSpPr>
      <xdr:spPr>
        <a:xfrm>
          <a:off x="141255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87</xdr:row>
      <xdr:rowOff>0</xdr:rowOff>
    </xdr:from>
    <xdr:ext cx="65" cy="172227"/>
    <xdr:sp macro="" textlink="">
      <xdr:nvSpPr>
        <xdr:cNvPr id="13" name="ZoneTexte 12"/>
        <xdr:cNvSpPr txBox="1"/>
      </xdr:nvSpPr>
      <xdr:spPr>
        <a:xfrm>
          <a:off x="147066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87</xdr:row>
      <xdr:rowOff>0</xdr:rowOff>
    </xdr:from>
    <xdr:ext cx="65" cy="172227"/>
    <xdr:sp macro="" textlink="">
      <xdr:nvSpPr>
        <xdr:cNvPr id="14" name="ZoneTexte 13"/>
        <xdr:cNvSpPr txBox="1"/>
      </xdr:nvSpPr>
      <xdr:spPr>
        <a:xfrm>
          <a:off x="141255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87</xdr:row>
      <xdr:rowOff>0</xdr:rowOff>
    </xdr:from>
    <xdr:ext cx="65" cy="172227"/>
    <xdr:sp macro="" textlink="">
      <xdr:nvSpPr>
        <xdr:cNvPr id="15" name="ZoneTexte 14"/>
        <xdr:cNvSpPr txBox="1"/>
      </xdr:nvSpPr>
      <xdr:spPr>
        <a:xfrm>
          <a:off x="147066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87</xdr:row>
      <xdr:rowOff>0</xdr:rowOff>
    </xdr:from>
    <xdr:ext cx="65" cy="172227"/>
    <xdr:sp macro="" textlink="">
      <xdr:nvSpPr>
        <xdr:cNvPr id="16" name="ZoneTexte 15"/>
        <xdr:cNvSpPr txBox="1"/>
      </xdr:nvSpPr>
      <xdr:spPr>
        <a:xfrm>
          <a:off x="71532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87</xdr:row>
      <xdr:rowOff>0</xdr:rowOff>
    </xdr:from>
    <xdr:ext cx="65" cy="172227"/>
    <xdr:sp macro="" textlink="">
      <xdr:nvSpPr>
        <xdr:cNvPr id="17" name="ZoneTexte 16"/>
        <xdr:cNvSpPr txBox="1"/>
      </xdr:nvSpPr>
      <xdr:spPr>
        <a:xfrm>
          <a:off x="141255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87</xdr:row>
      <xdr:rowOff>0</xdr:rowOff>
    </xdr:from>
    <xdr:ext cx="65" cy="172227"/>
    <xdr:sp macro="" textlink="">
      <xdr:nvSpPr>
        <xdr:cNvPr id="18" name="ZoneTexte 17"/>
        <xdr:cNvSpPr txBox="1"/>
      </xdr:nvSpPr>
      <xdr:spPr>
        <a:xfrm>
          <a:off x="147066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87</xdr:row>
      <xdr:rowOff>0</xdr:rowOff>
    </xdr:from>
    <xdr:ext cx="65" cy="172227"/>
    <xdr:sp macro="" textlink="">
      <xdr:nvSpPr>
        <xdr:cNvPr id="19" name="ZoneTexte 18"/>
        <xdr:cNvSpPr txBox="1"/>
      </xdr:nvSpPr>
      <xdr:spPr>
        <a:xfrm>
          <a:off x="71532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685800</xdr:colOff>
      <xdr:row>87</xdr:row>
      <xdr:rowOff>0</xdr:rowOff>
    </xdr:from>
    <xdr:ext cx="65" cy="172227"/>
    <xdr:sp macro="" textlink="">
      <xdr:nvSpPr>
        <xdr:cNvPr id="20" name="ZoneTexte 19"/>
        <xdr:cNvSpPr txBox="1"/>
      </xdr:nvSpPr>
      <xdr:spPr>
        <a:xfrm>
          <a:off x="77343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685800</xdr:colOff>
      <xdr:row>87</xdr:row>
      <xdr:rowOff>0</xdr:rowOff>
    </xdr:from>
    <xdr:ext cx="65" cy="172227"/>
    <xdr:sp macro="" textlink="">
      <xdr:nvSpPr>
        <xdr:cNvPr id="21" name="ZoneTexte 20"/>
        <xdr:cNvSpPr txBox="1"/>
      </xdr:nvSpPr>
      <xdr:spPr>
        <a:xfrm>
          <a:off x="831532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685800</xdr:colOff>
      <xdr:row>87</xdr:row>
      <xdr:rowOff>0</xdr:rowOff>
    </xdr:from>
    <xdr:ext cx="65" cy="172227"/>
    <xdr:sp macro="" textlink="">
      <xdr:nvSpPr>
        <xdr:cNvPr id="22" name="ZoneTexte 21"/>
        <xdr:cNvSpPr txBox="1"/>
      </xdr:nvSpPr>
      <xdr:spPr>
        <a:xfrm>
          <a:off x="88963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87</xdr:row>
      <xdr:rowOff>0</xdr:rowOff>
    </xdr:from>
    <xdr:ext cx="65" cy="172227"/>
    <xdr:sp macro="" textlink="">
      <xdr:nvSpPr>
        <xdr:cNvPr id="23" name="ZoneTexte 22"/>
        <xdr:cNvSpPr txBox="1"/>
      </xdr:nvSpPr>
      <xdr:spPr>
        <a:xfrm>
          <a:off x="94773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685800</xdr:colOff>
      <xdr:row>87</xdr:row>
      <xdr:rowOff>0</xdr:rowOff>
    </xdr:from>
    <xdr:ext cx="65" cy="172227"/>
    <xdr:sp macro="" textlink="">
      <xdr:nvSpPr>
        <xdr:cNvPr id="24" name="ZoneTexte 23"/>
        <xdr:cNvSpPr txBox="1"/>
      </xdr:nvSpPr>
      <xdr:spPr>
        <a:xfrm>
          <a:off x="94773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87</xdr:row>
      <xdr:rowOff>0</xdr:rowOff>
    </xdr:from>
    <xdr:ext cx="65" cy="172227"/>
    <xdr:sp macro="" textlink="">
      <xdr:nvSpPr>
        <xdr:cNvPr id="25" name="ZoneTexte 24"/>
        <xdr:cNvSpPr txBox="1"/>
      </xdr:nvSpPr>
      <xdr:spPr>
        <a:xfrm>
          <a:off x="100584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22</xdr:col>
      <xdr:colOff>685800</xdr:colOff>
      <xdr:row>87</xdr:row>
      <xdr:rowOff>0</xdr:rowOff>
    </xdr:from>
    <xdr:ext cx="65" cy="172227"/>
    <xdr:sp macro="" textlink="">
      <xdr:nvSpPr>
        <xdr:cNvPr id="26" name="ZoneTexte 25"/>
        <xdr:cNvSpPr txBox="1"/>
      </xdr:nvSpPr>
      <xdr:spPr>
        <a:xfrm>
          <a:off x="135445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87</xdr:row>
      <xdr:rowOff>0</xdr:rowOff>
    </xdr:from>
    <xdr:ext cx="65" cy="172227"/>
    <xdr:sp macro="" textlink="">
      <xdr:nvSpPr>
        <xdr:cNvPr id="27" name="ZoneTexte 26"/>
        <xdr:cNvSpPr txBox="1"/>
      </xdr:nvSpPr>
      <xdr:spPr>
        <a:xfrm>
          <a:off x="141255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87</xdr:row>
      <xdr:rowOff>0</xdr:rowOff>
    </xdr:from>
    <xdr:ext cx="65" cy="172227"/>
    <xdr:sp macro="" textlink="">
      <xdr:nvSpPr>
        <xdr:cNvPr id="28" name="ZoneTexte 27"/>
        <xdr:cNvSpPr txBox="1"/>
      </xdr:nvSpPr>
      <xdr:spPr>
        <a:xfrm>
          <a:off x="147066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87</xdr:row>
      <xdr:rowOff>0</xdr:rowOff>
    </xdr:from>
    <xdr:ext cx="65" cy="172227"/>
    <xdr:sp macro="" textlink="">
      <xdr:nvSpPr>
        <xdr:cNvPr id="29" name="ZoneTexte 28"/>
        <xdr:cNvSpPr txBox="1"/>
      </xdr:nvSpPr>
      <xdr:spPr>
        <a:xfrm>
          <a:off x="71532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</xdr:col>
      <xdr:colOff>685800</xdr:colOff>
      <xdr:row>87</xdr:row>
      <xdr:rowOff>0</xdr:rowOff>
    </xdr:from>
    <xdr:ext cx="65" cy="172227"/>
    <xdr:sp macro="" textlink="">
      <xdr:nvSpPr>
        <xdr:cNvPr id="30" name="ZoneTexte 29"/>
        <xdr:cNvSpPr txBox="1"/>
      </xdr:nvSpPr>
      <xdr:spPr>
        <a:xfrm>
          <a:off x="141255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24</xdr:col>
      <xdr:colOff>685800</xdr:colOff>
      <xdr:row>87</xdr:row>
      <xdr:rowOff>0</xdr:rowOff>
    </xdr:from>
    <xdr:ext cx="65" cy="172227"/>
    <xdr:sp macro="" textlink="">
      <xdr:nvSpPr>
        <xdr:cNvPr id="31" name="ZoneTexte 30"/>
        <xdr:cNvSpPr txBox="1"/>
      </xdr:nvSpPr>
      <xdr:spPr>
        <a:xfrm>
          <a:off x="147066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87</xdr:row>
      <xdr:rowOff>0</xdr:rowOff>
    </xdr:from>
    <xdr:ext cx="65" cy="172227"/>
    <xdr:sp macro="" textlink="">
      <xdr:nvSpPr>
        <xdr:cNvPr id="32" name="ZoneTexte 31"/>
        <xdr:cNvSpPr txBox="1"/>
      </xdr:nvSpPr>
      <xdr:spPr>
        <a:xfrm>
          <a:off x="100584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685800</xdr:colOff>
      <xdr:row>87</xdr:row>
      <xdr:rowOff>0</xdr:rowOff>
    </xdr:from>
    <xdr:ext cx="65" cy="172227"/>
    <xdr:sp macro="" textlink="">
      <xdr:nvSpPr>
        <xdr:cNvPr id="33" name="ZoneTexte 32"/>
        <xdr:cNvSpPr txBox="1"/>
      </xdr:nvSpPr>
      <xdr:spPr>
        <a:xfrm>
          <a:off x="1063942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685800</xdr:colOff>
      <xdr:row>87</xdr:row>
      <xdr:rowOff>0</xdr:rowOff>
    </xdr:from>
    <xdr:ext cx="65" cy="172227"/>
    <xdr:sp macro="" textlink="">
      <xdr:nvSpPr>
        <xdr:cNvPr id="34" name="ZoneTexte 33"/>
        <xdr:cNvSpPr txBox="1"/>
      </xdr:nvSpPr>
      <xdr:spPr>
        <a:xfrm>
          <a:off x="112204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87</xdr:row>
      <xdr:rowOff>0</xdr:rowOff>
    </xdr:from>
    <xdr:ext cx="65" cy="172227"/>
    <xdr:sp macro="" textlink="">
      <xdr:nvSpPr>
        <xdr:cNvPr id="35" name="ZoneTexte 34"/>
        <xdr:cNvSpPr txBox="1"/>
      </xdr:nvSpPr>
      <xdr:spPr>
        <a:xfrm>
          <a:off x="118014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87</xdr:row>
      <xdr:rowOff>0</xdr:rowOff>
    </xdr:from>
    <xdr:ext cx="65" cy="172227"/>
    <xdr:sp macro="" textlink="">
      <xdr:nvSpPr>
        <xdr:cNvPr id="36" name="ZoneTexte 35"/>
        <xdr:cNvSpPr txBox="1"/>
      </xdr:nvSpPr>
      <xdr:spPr>
        <a:xfrm>
          <a:off x="118014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685800</xdr:colOff>
      <xdr:row>87</xdr:row>
      <xdr:rowOff>0</xdr:rowOff>
    </xdr:from>
    <xdr:ext cx="65" cy="172227"/>
    <xdr:sp macro="" textlink="">
      <xdr:nvSpPr>
        <xdr:cNvPr id="37" name="ZoneTexte 36"/>
        <xdr:cNvSpPr txBox="1"/>
      </xdr:nvSpPr>
      <xdr:spPr>
        <a:xfrm>
          <a:off x="100584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685800</xdr:colOff>
      <xdr:row>87</xdr:row>
      <xdr:rowOff>0</xdr:rowOff>
    </xdr:from>
    <xdr:ext cx="65" cy="172227"/>
    <xdr:sp macro="" textlink="">
      <xdr:nvSpPr>
        <xdr:cNvPr id="38" name="ZoneTexte 37"/>
        <xdr:cNvSpPr txBox="1"/>
      </xdr:nvSpPr>
      <xdr:spPr>
        <a:xfrm>
          <a:off x="1063942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685800</xdr:colOff>
      <xdr:row>87</xdr:row>
      <xdr:rowOff>0</xdr:rowOff>
    </xdr:from>
    <xdr:ext cx="65" cy="172227"/>
    <xdr:sp macro="" textlink="">
      <xdr:nvSpPr>
        <xdr:cNvPr id="39" name="ZoneTexte 38"/>
        <xdr:cNvSpPr txBox="1"/>
      </xdr:nvSpPr>
      <xdr:spPr>
        <a:xfrm>
          <a:off x="1122045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87</xdr:row>
      <xdr:rowOff>0</xdr:rowOff>
    </xdr:from>
    <xdr:ext cx="65" cy="172227"/>
    <xdr:sp macro="" textlink="">
      <xdr:nvSpPr>
        <xdr:cNvPr id="40" name="ZoneTexte 39"/>
        <xdr:cNvSpPr txBox="1"/>
      </xdr:nvSpPr>
      <xdr:spPr>
        <a:xfrm>
          <a:off x="118014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685800</xdr:colOff>
      <xdr:row>87</xdr:row>
      <xdr:rowOff>0</xdr:rowOff>
    </xdr:from>
    <xdr:ext cx="65" cy="172227"/>
    <xdr:sp macro="" textlink="">
      <xdr:nvSpPr>
        <xdr:cNvPr id="41" name="ZoneTexte 40"/>
        <xdr:cNvSpPr txBox="1"/>
      </xdr:nvSpPr>
      <xdr:spPr>
        <a:xfrm>
          <a:off x="11801475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685800</xdr:colOff>
      <xdr:row>87</xdr:row>
      <xdr:rowOff>0</xdr:rowOff>
    </xdr:from>
    <xdr:ext cx="65" cy="172227"/>
    <xdr:sp macro="" textlink="">
      <xdr:nvSpPr>
        <xdr:cNvPr id="42" name="ZoneTexte 41"/>
        <xdr:cNvSpPr txBox="1"/>
      </xdr:nvSpPr>
      <xdr:spPr>
        <a:xfrm>
          <a:off x="123825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685800</xdr:colOff>
      <xdr:row>87</xdr:row>
      <xdr:rowOff>0</xdr:rowOff>
    </xdr:from>
    <xdr:ext cx="65" cy="172227"/>
    <xdr:sp macro="" textlink="">
      <xdr:nvSpPr>
        <xdr:cNvPr id="43" name="ZoneTexte 42"/>
        <xdr:cNvSpPr txBox="1"/>
      </xdr:nvSpPr>
      <xdr:spPr>
        <a:xfrm>
          <a:off x="12382500" y="121634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BN190"/>
  <sheetViews>
    <sheetView tabSelected="1" topLeftCell="A40" zoomScale="70" zoomScaleNormal="70" workbookViewId="0">
      <selection activeCell="D76" sqref="D76"/>
    </sheetView>
  </sheetViews>
  <sheetFormatPr baseColWidth="10" defaultRowHeight="15" x14ac:dyDescent="0.25"/>
  <cols>
    <col min="2" max="2" width="16.5703125" bestFit="1" customWidth="1"/>
    <col min="3" max="3" width="0.85546875" customWidth="1"/>
    <col min="4" max="26" width="8.7109375" customWidth="1"/>
    <col min="27" max="27" width="3" bestFit="1" customWidth="1"/>
    <col min="28" max="28" width="3.85546875" bestFit="1" customWidth="1"/>
    <col min="29" max="29" width="4.5703125" bestFit="1" customWidth="1"/>
    <col min="30" max="30" width="0.7109375" customWidth="1"/>
    <col min="31" max="31" width="3.140625" hidden="1" customWidth="1"/>
    <col min="32" max="32" width="24" customWidth="1"/>
    <col min="33" max="33" width="6.28515625" bestFit="1" customWidth="1"/>
    <col min="34" max="34" width="4.85546875" bestFit="1" customWidth="1"/>
    <col min="35" max="36" width="5.28515625" bestFit="1" customWidth="1"/>
    <col min="37" max="37" width="5.42578125" bestFit="1" customWidth="1"/>
    <col min="38" max="39" width="5.28515625" bestFit="1" customWidth="1"/>
    <col min="40" max="40" width="3.140625" bestFit="1" customWidth="1"/>
    <col min="41" max="41" width="3.140625" customWidth="1"/>
    <col min="42" max="42" width="3.85546875" bestFit="1" customWidth="1"/>
    <col min="43" max="43" width="4.85546875" bestFit="1" customWidth="1"/>
    <col min="44" max="44" width="4.85546875" customWidth="1"/>
    <col min="45" max="45" width="3.140625" bestFit="1" customWidth="1"/>
    <col min="46" max="46" width="3" bestFit="1" customWidth="1"/>
    <col min="47" max="47" width="4.140625" bestFit="1" customWidth="1"/>
    <col min="48" max="48" width="3.85546875" bestFit="1" customWidth="1"/>
    <col min="49" max="49" width="3.85546875" customWidth="1"/>
    <col min="50" max="50" width="4.5703125" bestFit="1" customWidth="1"/>
    <col min="52" max="52" width="4.5703125" bestFit="1" customWidth="1"/>
    <col min="53" max="70" width="3" bestFit="1" customWidth="1"/>
  </cols>
  <sheetData>
    <row r="2" spans="1:66" ht="21" customHeight="1" x14ac:dyDescent="0.25">
      <c r="A2" s="6"/>
      <c r="B2" s="6"/>
      <c r="C2" s="6"/>
      <c r="D2" s="6"/>
      <c r="E2" s="6"/>
      <c r="F2" s="135" t="s">
        <v>47</v>
      </c>
      <c r="G2" s="135"/>
      <c r="H2" s="135"/>
      <c r="I2" s="135"/>
      <c r="J2" s="135"/>
      <c r="K2" s="135"/>
      <c r="L2" s="135"/>
      <c r="M2" s="135"/>
      <c r="N2" s="26"/>
      <c r="O2" s="6"/>
      <c r="P2" s="6"/>
      <c r="Q2" s="6"/>
      <c r="R2" s="2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</row>
    <row r="3" spans="1:66" ht="15" customHeight="1" x14ac:dyDescent="0.25">
      <c r="A3" s="6"/>
      <c r="B3" s="6"/>
      <c r="C3" s="6"/>
      <c r="D3" s="6"/>
      <c r="E3" s="6"/>
      <c r="F3" s="135"/>
      <c r="G3" s="135"/>
      <c r="H3" s="135"/>
      <c r="I3" s="135"/>
      <c r="J3" s="135"/>
      <c r="K3" s="135"/>
      <c r="L3" s="135"/>
      <c r="M3" s="135"/>
      <c r="N3" s="26"/>
      <c r="O3" s="6"/>
      <c r="P3" s="6"/>
      <c r="Q3" s="6"/>
      <c r="R3" s="2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</row>
    <row r="4" spans="1:66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</row>
    <row r="5" spans="1:66" x14ac:dyDescent="0.25">
      <c r="A5" s="15"/>
      <c r="B5" s="5" t="s">
        <v>48</v>
      </c>
      <c r="C5" s="5"/>
      <c r="D5" s="27" t="s">
        <v>156</v>
      </c>
      <c r="E5" s="6"/>
      <c r="F5" s="6"/>
      <c r="G5" s="6"/>
      <c r="O5" s="136" t="s">
        <v>49</v>
      </c>
      <c r="P5" s="136"/>
      <c r="Q5" s="137">
        <v>44671</v>
      </c>
      <c r="R5" s="137"/>
      <c r="X5" s="28"/>
      <c r="Y5" s="28"/>
      <c r="Z5" s="28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</row>
    <row r="6" spans="1:66" x14ac:dyDescent="0.25">
      <c r="A6" s="15"/>
      <c r="B6" s="5" t="s">
        <v>50</v>
      </c>
      <c r="C6" s="5"/>
      <c r="D6" s="27" t="s">
        <v>157</v>
      </c>
      <c r="E6" s="6"/>
      <c r="F6" s="6"/>
      <c r="G6" s="6"/>
      <c r="O6" s="136" t="s">
        <v>51</v>
      </c>
      <c r="P6" s="136"/>
      <c r="Q6" s="138" t="s">
        <v>52</v>
      </c>
      <c r="R6" s="138"/>
      <c r="X6" s="29"/>
      <c r="Y6" s="29"/>
      <c r="Z6" s="29"/>
      <c r="AA6" s="6"/>
      <c r="AB6" s="6"/>
      <c r="AC6" s="6"/>
      <c r="AD6" s="6"/>
      <c r="AE6" s="6"/>
      <c r="AF6" s="6" t="s">
        <v>53</v>
      </c>
      <c r="AG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66" x14ac:dyDescent="0.25">
      <c r="A7" s="15"/>
      <c r="B7" s="5" t="s">
        <v>54</v>
      </c>
      <c r="C7" s="5"/>
      <c r="D7" s="27" t="s">
        <v>25</v>
      </c>
      <c r="E7" s="6"/>
      <c r="F7" s="6"/>
      <c r="G7" s="6"/>
      <c r="O7" s="136" t="s">
        <v>55</v>
      </c>
      <c r="P7" s="136"/>
      <c r="Q7" s="138" t="s">
        <v>158</v>
      </c>
      <c r="R7" s="138"/>
      <c r="X7" s="29"/>
      <c r="Y7" s="28"/>
      <c r="Z7" s="28"/>
      <c r="AA7" s="28"/>
      <c r="AB7" s="28"/>
      <c r="AC7" s="28"/>
      <c r="AD7" s="28"/>
      <c r="AE7" s="28"/>
      <c r="AF7" s="6" t="s">
        <v>56</v>
      </c>
      <c r="AG7" s="28"/>
      <c r="AI7" s="28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</row>
    <row r="8" spans="1:66" ht="15.75" thickBot="1" x14ac:dyDescent="0.3">
      <c r="A8" s="15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</row>
    <row r="9" spans="1:66" ht="15.75" thickBot="1" x14ac:dyDescent="0.3">
      <c r="A9" s="15"/>
      <c r="B9" s="30" t="s">
        <v>57</v>
      </c>
      <c r="C9" s="31"/>
      <c r="D9" s="32">
        <v>1</v>
      </c>
      <c r="E9" s="33">
        <v>2</v>
      </c>
      <c r="F9" s="33">
        <v>3</v>
      </c>
      <c r="G9" s="33">
        <v>4</v>
      </c>
      <c r="H9" s="33">
        <v>5</v>
      </c>
      <c r="I9" s="33">
        <v>6</v>
      </c>
      <c r="J9" s="33">
        <v>7</v>
      </c>
      <c r="K9" s="33">
        <v>8</v>
      </c>
      <c r="L9" s="33">
        <v>9</v>
      </c>
      <c r="M9" s="33">
        <v>10</v>
      </c>
      <c r="N9" s="33">
        <v>11</v>
      </c>
      <c r="O9" s="33">
        <v>12</v>
      </c>
      <c r="P9" s="33">
        <v>13</v>
      </c>
      <c r="Q9" s="33">
        <v>14</v>
      </c>
      <c r="R9" s="33">
        <v>15</v>
      </c>
      <c r="S9" s="33">
        <v>16</v>
      </c>
      <c r="T9" s="33">
        <v>17</v>
      </c>
      <c r="U9" s="33">
        <v>18</v>
      </c>
      <c r="V9" s="33">
        <v>19</v>
      </c>
      <c r="W9" s="105">
        <v>20</v>
      </c>
      <c r="X9" s="34">
        <v>21</v>
      </c>
      <c r="Y9" s="28"/>
      <c r="Z9" s="28"/>
      <c r="AA9" s="28"/>
      <c r="AB9" s="28"/>
      <c r="AC9" s="28"/>
      <c r="AD9" s="28"/>
      <c r="AE9" s="28"/>
      <c r="AF9" s="35" t="s">
        <v>58</v>
      </c>
      <c r="AG9" s="36" t="s">
        <v>59</v>
      </c>
      <c r="AH9" s="37" t="s">
        <v>60</v>
      </c>
      <c r="AI9" s="38" t="s">
        <v>61</v>
      </c>
      <c r="AJ9" s="38" t="s">
        <v>62</v>
      </c>
      <c r="AK9" s="39" t="s">
        <v>63</v>
      </c>
      <c r="AL9" s="40"/>
      <c r="AM9" s="6"/>
      <c r="AN9" s="6"/>
      <c r="AO9" s="6"/>
      <c r="AP9" s="6"/>
      <c r="AQ9" s="9"/>
      <c r="AR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</row>
    <row r="10" spans="1:66" ht="15" customHeight="1" thickBot="1" x14ac:dyDescent="0.3">
      <c r="A10" s="15"/>
      <c r="B10" s="132" t="s">
        <v>64</v>
      </c>
      <c r="C10" s="6"/>
      <c r="D10" s="41"/>
      <c r="E10" s="42"/>
      <c r="F10" s="42"/>
      <c r="G10" s="43" t="s">
        <v>175</v>
      </c>
      <c r="H10" s="42"/>
      <c r="I10" s="43"/>
      <c r="J10" s="43" t="s">
        <v>175</v>
      </c>
      <c r="K10" s="42"/>
      <c r="L10" s="43"/>
      <c r="M10" s="42"/>
      <c r="N10" s="43"/>
      <c r="O10" s="43"/>
      <c r="P10" s="43"/>
      <c r="Q10" s="43"/>
      <c r="R10" s="43"/>
      <c r="S10" s="43"/>
      <c r="T10" s="43"/>
      <c r="U10" s="43"/>
      <c r="V10" s="43"/>
      <c r="W10" s="106"/>
      <c r="X10" s="44"/>
      <c r="Y10" s="28"/>
      <c r="Z10" s="28"/>
      <c r="AA10" s="28"/>
      <c r="AB10" s="28"/>
      <c r="AC10" s="28"/>
      <c r="AD10" s="28"/>
      <c r="AE10" s="28"/>
      <c r="AF10" s="45" t="s">
        <v>65</v>
      </c>
      <c r="AG10" s="46"/>
      <c r="AH10" s="47">
        <f>COUNTIF($D$10:$X$24,AH9)</f>
        <v>0</v>
      </c>
      <c r="AI10" s="48">
        <f>COUNTIF($D$10:$X$24,AI9)</f>
        <v>0</v>
      </c>
      <c r="AJ10" s="48">
        <f>COUNTIF($D$10:$X$24,AJ9)</f>
        <v>0</v>
      </c>
      <c r="AK10" s="48">
        <f>COUNTIF($D$10:$X$24,AK9)</f>
        <v>0</v>
      </c>
      <c r="AL10" s="49">
        <f>COUNTIF($D$10:$X$24,AL9)</f>
        <v>0</v>
      </c>
      <c r="AM10" s="6"/>
      <c r="AN10" s="6"/>
      <c r="AO10" s="6"/>
      <c r="AP10" s="6"/>
      <c r="AQ10" s="9"/>
      <c r="AR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</row>
    <row r="11" spans="1:66" ht="15" customHeight="1" thickBot="1" x14ac:dyDescent="0.3">
      <c r="A11" s="15"/>
      <c r="B11" s="133"/>
      <c r="C11" s="6"/>
      <c r="D11" s="50"/>
      <c r="E11" s="22"/>
      <c r="F11" s="22"/>
      <c r="G11" s="22" t="s">
        <v>176</v>
      </c>
      <c r="H11" s="22"/>
      <c r="I11" s="22"/>
      <c r="J11" s="22" t="s">
        <v>176</v>
      </c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1"/>
      <c r="X11" s="51"/>
      <c r="Y11" s="28"/>
      <c r="Z11" s="28"/>
      <c r="AA11" s="28"/>
      <c r="AB11" s="28"/>
      <c r="AC11" s="28"/>
      <c r="AD11" s="28"/>
      <c r="AE11" s="28"/>
      <c r="AF11" s="45" t="s">
        <v>66</v>
      </c>
      <c r="AG11" s="46" t="s">
        <v>8</v>
      </c>
      <c r="AH11" s="37" t="s">
        <v>67</v>
      </c>
      <c r="AI11" s="38" t="s">
        <v>68</v>
      </c>
      <c r="AJ11" s="39" t="s">
        <v>69</v>
      </c>
      <c r="AK11" s="39" t="s">
        <v>70</v>
      </c>
      <c r="AL11" s="52" t="s">
        <v>71</v>
      </c>
      <c r="AM11" s="6"/>
      <c r="AN11" s="6"/>
      <c r="AO11" s="6"/>
      <c r="AP11" s="6"/>
      <c r="AQ11" s="9"/>
      <c r="AR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</row>
    <row r="12" spans="1:66" ht="15.75" thickBot="1" x14ac:dyDescent="0.3">
      <c r="A12" s="15"/>
      <c r="B12" s="134"/>
      <c r="C12" s="40"/>
      <c r="D12" s="53"/>
      <c r="E12" s="54"/>
      <c r="F12" s="54"/>
      <c r="G12" s="54" t="s">
        <v>174</v>
      </c>
      <c r="H12" s="54" t="s">
        <v>182</v>
      </c>
      <c r="I12" s="54"/>
      <c r="J12" s="54" t="s">
        <v>177</v>
      </c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107"/>
      <c r="X12" s="55"/>
      <c r="Y12" s="28"/>
      <c r="Z12" s="28"/>
      <c r="AA12" s="28"/>
      <c r="AB12" s="28"/>
      <c r="AC12" s="28"/>
      <c r="AD12" s="28"/>
      <c r="AE12" s="28"/>
      <c r="AF12" s="45" t="s">
        <v>72</v>
      </c>
      <c r="AG12" s="46"/>
      <c r="AH12" s="47">
        <f>COUNTIF($D$10:$X$24,AH11)</f>
        <v>20</v>
      </c>
      <c r="AI12" s="48">
        <f>COUNTIF($D$10:$X$24,AI11)</f>
        <v>16</v>
      </c>
      <c r="AJ12" s="48">
        <f>COUNTIF($D$10:$X$24,AJ11)</f>
        <v>16</v>
      </c>
      <c r="AK12" s="48">
        <f>COUNTIF($D$10:$X$24,AK11)</f>
        <v>4</v>
      </c>
      <c r="AL12" s="49">
        <f>COUNTIF($D$10:$X$24,AL11)</f>
        <v>0</v>
      </c>
      <c r="AM12" s="6"/>
      <c r="AN12" s="6"/>
      <c r="AO12" s="6"/>
      <c r="AP12" s="6"/>
      <c r="AQ12" s="56"/>
      <c r="AR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</row>
    <row r="13" spans="1:66" x14ac:dyDescent="0.25">
      <c r="A13" s="15"/>
      <c r="B13" s="132" t="s">
        <v>73</v>
      </c>
      <c r="C13" s="57"/>
      <c r="D13" s="58" t="s">
        <v>68</v>
      </c>
      <c r="E13" s="59" t="s">
        <v>69</v>
      </c>
      <c r="F13" s="59" t="s">
        <v>67</v>
      </c>
      <c r="G13" s="43" t="s">
        <v>75</v>
      </c>
      <c r="H13" s="59" t="s">
        <v>76</v>
      </c>
      <c r="I13" s="59" t="s">
        <v>75</v>
      </c>
      <c r="J13" s="59" t="s">
        <v>76</v>
      </c>
      <c r="K13" s="59" t="s">
        <v>68</v>
      </c>
      <c r="L13" s="43" t="s">
        <v>67</v>
      </c>
      <c r="M13" s="59" t="s">
        <v>70</v>
      </c>
      <c r="N13" s="59" t="s">
        <v>67</v>
      </c>
      <c r="O13" s="59" t="s">
        <v>75</v>
      </c>
      <c r="P13" s="59" t="s">
        <v>76</v>
      </c>
      <c r="Q13" s="59" t="s">
        <v>67</v>
      </c>
      <c r="R13" s="59" t="s">
        <v>68</v>
      </c>
      <c r="S13" s="59" t="s">
        <v>68</v>
      </c>
      <c r="T13" s="59" t="s">
        <v>67</v>
      </c>
      <c r="U13" s="59" t="s">
        <v>77</v>
      </c>
      <c r="V13" s="59" t="s">
        <v>75</v>
      </c>
      <c r="W13" s="108" t="s">
        <v>82</v>
      </c>
      <c r="X13" s="60" t="s">
        <v>83</v>
      </c>
      <c r="Y13" s="28"/>
      <c r="Z13" s="28"/>
      <c r="AA13" s="28"/>
      <c r="AB13" s="28"/>
      <c r="AC13" s="28"/>
      <c r="AD13" s="28"/>
      <c r="AE13" s="28"/>
      <c r="AF13" s="61" t="s">
        <v>74</v>
      </c>
      <c r="AG13" s="62" t="s">
        <v>9</v>
      </c>
      <c r="AH13" s="37" t="s">
        <v>75</v>
      </c>
      <c r="AI13" s="38" t="s">
        <v>76</v>
      </c>
      <c r="AJ13" s="38" t="s">
        <v>77</v>
      </c>
      <c r="AK13" s="39" t="s">
        <v>78</v>
      </c>
      <c r="AL13" s="52" t="s">
        <v>79</v>
      </c>
      <c r="AM13" s="6"/>
      <c r="AN13" s="6"/>
      <c r="AO13" s="6"/>
      <c r="AP13" s="6"/>
      <c r="AQ13" s="6"/>
      <c r="AR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</row>
    <row r="14" spans="1:66" ht="15.75" thickBot="1" x14ac:dyDescent="0.3">
      <c r="A14" s="15"/>
      <c r="B14" s="133"/>
      <c r="C14" s="57"/>
      <c r="D14" s="63" t="s">
        <v>171</v>
      </c>
      <c r="E14" s="22"/>
      <c r="F14" s="22"/>
      <c r="G14" s="22" t="s">
        <v>77</v>
      </c>
      <c r="H14" s="22" t="s">
        <v>180</v>
      </c>
      <c r="I14" s="22"/>
      <c r="J14" s="64" t="s">
        <v>77</v>
      </c>
      <c r="K14" s="22" t="s">
        <v>171</v>
      </c>
      <c r="L14" s="22" t="s">
        <v>69</v>
      </c>
      <c r="M14" s="22" t="s">
        <v>171</v>
      </c>
      <c r="N14" s="22"/>
      <c r="O14" s="64" t="s">
        <v>77</v>
      </c>
      <c r="P14" s="64"/>
      <c r="Q14" s="22" t="s">
        <v>69</v>
      </c>
      <c r="R14" s="22" t="s">
        <v>171</v>
      </c>
      <c r="S14" s="64" t="s">
        <v>171</v>
      </c>
      <c r="T14" s="64" t="s">
        <v>69</v>
      </c>
      <c r="U14" s="22" t="s">
        <v>180</v>
      </c>
      <c r="V14" s="64" t="s">
        <v>76</v>
      </c>
      <c r="W14" s="109" t="s">
        <v>86</v>
      </c>
      <c r="X14" s="65" t="s">
        <v>181</v>
      </c>
      <c r="Y14" s="28"/>
      <c r="Z14" s="28"/>
      <c r="AA14" s="28"/>
      <c r="AB14" s="28"/>
      <c r="AC14" s="28"/>
      <c r="AD14" s="28"/>
      <c r="AE14" s="28"/>
      <c r="AF14" s="61" t="s">
        <v>80</v>
      </c>
      <c r="AG14" s="62"/>
      <c r="AH14" s="47">
        <f>COUNTIF($D$10:$X$24,AH13)</f>
        <v>16</v>
      </c>
      <c r="AI14" s="48">
        <f>COUNTIF($D$10:$X$24,AI13)</f>
        <v>16</v>
      </c>
      <c r="AJ14" s="48">
        <f>COUNTIF($D$10:$X$24,AJ13)</f>
        <v>16</v>
      </c>
      <c r="AK14" s="48">
        <f>COUNTIF($D$10:$X$24,AK13)</f>
        <v>0</v>
      </c>
      <c r="AL14" s="49">
        <f>COUNTIF($D$10:$X$24,AL13)</f>
        <v>0</v>
      </c>
      <c r="AM14" s="6"/>
      <c r="AN14" s="6"/>
      <c r="AO14" s="6"/>
      <c r="AP14" s="6"/>
      <c r="AQ14" s="6"/>
      <c r="AR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</row>
    <row r="15" spans="1:66" ht="15.75" thickBot="1" x14ac:dyDescent="0.3">
      <c r="A15" s="15"/>
      <c r="B15" s="134"/>
      <c r="C15" s="57"/>
      <c r="D15" s="53"/>
      <c r="E15" s="54"/>
      <c r="F15" s="54"/>
      <c r="G15" s="54"/>
      <c r="H15" s="54"/>
      <c r="I15" s="54"/>
      <c r="J15" s="54" t="s">
        <v>180</v>
      </c>
      <c r="K15" s="54"/>
      <c r="L15" s="54"/>
      <c r="M15" s="54"/>
      <c r="N15" s="54"/>
      <c r="O15" s="54" t="s">
        <v>180</v>
      </c>
      <c r="P15" s="54"/>
      <c r="Q15" s="54"/>
      <c r="R15" s="54"/>
      <c r="S15" s="54"/>
      <c r="T15" s="54"/>
      <c r="U15" s="54"/>
      <c r="V15" s="54"/>
      <c r="W15" s="107" t="s">
        <v>84</v>
      </c>
      <c r="X15" s="55"/>
      <c r="Y15" s="28"/>
      <c r="Z15" s="28"/>
      <c r="AA15" s="28"/>
      <c r="AB15" s="28"/>
      <c r="AC15" s="28"/>
      <c r="AD15" s="28"/>
      <c r="AE15" s="28"/>
      <c r="AF15" s="66" t="s">
        <v>81</v>
      </c>
      <c r="AG15" s="62" t="s">
        <v>10</v>
      </c>
      <c r="AH15" s="37" t="s">
        <v>82</v>
      </c>
      <c r="AI15" s="38" t="s">
        <v>83</v>
      </c>
      <c r="AJ15" s="38" t="s">
        <v>84</v>
      </c>
      <c r="AK15" s="39" t="s">
        <v>85</v>
      </c>
      <c r="AL15" s="52" t="s">
        <v>86</v>
      </c>
      <c r="AM15" s="6"/>
      <c r="AN15" s="6"/>
      <c r="AO15" s="6"/>
      <c r="AP15" s="6"/>
      <c r="AQ15" s="6"/>
      <c r="AR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</row>
    <row r="16" spans="1:66" ht="15.75" thickBot="1" x14ac:dyDescent="0.3">
      <c r="A16" s="15"/>
      <c r="B16" s="132" t="s">
        <v>87</v>
      </c>
      <c r="C16" s="57"/>
      <c r="D16" s="58" t="s">
        <v>68</v>
      </c>
      <c r="E16" s="59" t="s">
        <v>69</v>
      </c>
      <c r="F16" s="59" t="s">
        <v>67</v>
      </c>
      <c r="G16" s="43" t="s">
        <v>75</v>
      </c>
      <c r="H16" s="59" t="s">
        <v>76</v>
      </c>
      <c r="I16" s="59" t="s">
        <v>75</v>
      </c>
      <c r="J16" s="59" t="s">
        <v>76</v>
      </c>
      <c r="K16" s="59" t="s">
        <v>68</v>
      </c>
      <c r="L16" s="43" t="s">
        <v>67</v>
      </c>
      <c r="M16" s="59" t="s">
        <v>70</v>
      </c>
      <c r="N16" s="59" t="s">
        <v>67</v>
      </c>
      <c r="O16" s="59" t="s">
        <v>75</v>
      </c>
      <c r="P16" s="59" t="s">
        <v>76</v>
      </c>
      <c r="Q16" s="59" t="s">
        <v>67</v>
      </c>
      <c r="R16" s="59" t="s">
        <v>68</v>
      </c>
      <c r="S16" s="59" t="s">
        <v>68</v>
      </c>
      <c r="T16" s="59" t="s">
        <v>67</v>
      </c>
      <c r="U16" s="59" t="s">
        <v>77</v>
      </c>
      <c r="V16" s="59" t="s">
        <v>75</v>
      </c>
      <c r="W16" s="108" t="s">
        <v>82</v>
      </c>
      <c r="X16" s="60" t="s">
        <v>83</v>
      </c>
      <c r="Y16" s="28"/>
      <c r="Z16" s="28"/>
      <c r="AA16" s="28"/>
      <c r="AB16" s="28"/>
      <c r="AC16" s="28"/>
      <c r="AD16" s="28"/>
      <c r="AE16" s="28"/>
      <c r="AF16" s="56"/>
      <c r="AG16" s="62"/>
      <c r="AH16" s="47">
        <f>COUNTIF($D$10:$X$24,AH15)</f>
        <v>4</v>
      </c>
      <c r="AI16" s="48">
        <f>COUNTIF($D$10:$X$24,AI15)</f>
        <v>4</v>
      </c>
      <c r="AJ16" s="48">
        <f>COUNTIF($D$10:$X$24,AJ15)</f>
        <v>4</v>
      </c>
      <c r="AK16" s="48">
        <f>COUNTIF($D$10:$X$24,AK15)</f>
        <v>0</v>
      </c>
      <c r="AL16" s="49">
        <f>COUNTIF($D$10:$X$24,AL15)</f>
        <v>4</v>
      </c>
      <c r="AM16" s="6"/>
      <c r="AN16" s="6"/>
      <c r="AO16" s="6"/>
      <c r="AP16" s="6"/>
      <c r="AQ16" s="6"/>
      <c r="AR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</row>
    <row r="17" spans="1:66" x14ac:dyDescent="0.25">
      <c r="A17" s="15"/>
      <c r="B17" s="133"/>
      <c r="C17" s="57"/>
      <c r="D17" s="63" t="s">
        <v>171</v>
      </c>
      <c r="E17" s="22"/>
      <c r="F17" s="22"/>
      <c r="G17" s="22" t="s">
        <v>77</v>
      </c>
      <c r="H17" s="22" t="s">
        <v>180</v>
      </c>
      <c r="I17" s="22"/>
      <c r="J17" s="64" t="s">
        <v>77</v>
      </c>
      <c r="K17" s="22" t="s">
        <v>171</v>
      </c>
      <c r="L17" s="22" t="s">
        <v>69</v>
      </c>
      <c r="M17" s="22" t="s">
        <v>171</v>
      </c>
      <c r="N17" s="22"/>
      <c r="O17" s="64" t="s">
        <v>77</v>
      </c>
      <c r="P17" s="64"/>
      <c r="Q17" s="22" t="s">
        <v>69</v>
      </c>
      <c r="R17" s="22" t="s">
        <v>171</v>
      </c>
      <c r="S17" s="64" t="s">
        <v>171</v>
      </c>
      <c r="T17" s="64" t="s">
        <v>69</v>
      </c>
      <c r="U17" s="22" t="s">
        <v>180</v>
      </c>
      <c r="V17" s="64" t="s">
        <v>76</v>
      </c>
      <c r="W17" s="109" t="s">
        <v>86</v>
      </c>
      <c r="X17" s="65" t="s">
        <v>181</v>
      </c>
      <c r="Y17" s="28"/>
      <c r="Z17" s="28"/>
      <c r="AA17" s="28"/>
      <c r="AB17" s="28"/>
      <c r="AC17" s="28"/>
      <c r="AD17" s="28"/>
      <c r="AE17" s="28"/>
      <c r="AF17" s="56"/>
      <c r="AG17" s="62" t="s">
        <v>11</v>
      </c>
      <c r="AH17" s="37" t="s">
        <v>88</v>
      </c>
      <c r="AI17" s="38" t="s">
        <v>89</v>
      </c>
      <c r="AJ17" s="38" t="s">
        <v>90</v>
      </c>
      <c r="AK17" s="39" t="s">
        <v>91</v>
      </c>
      <c r="AL17" s="52" t="s">
        <v>92</v>
      </c>
      <c r="AM17" s="6"/>
      <c r="AN17" s="6"/>
      <c r="AO17" s="6"/>
      <c r="AP17" s="6"/>
      <c r="AQ17" s="6"/>
      <c r="AR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</row>
    <row r="18" spans="1:66" ht="15.75" thickBot="1" x14ac:dyDescent="0.3">
      <c r="A18" s="15"/>
      <c r="B18" s="134"/>
      <c r="C18" s="57"/>
      <c r="D18" s="53"/>
      <c r="E18" s="54"/>
      <c r="F18" s="54"/>
      <c r="G18" s="54"/>
      <c r="H18" s="54"/>
      <c r="I18" s="54"/>
      <c r="J18" s="54" t="s">
        <v>180</v>
      </c>
      <c r="K18" s="54"/>
      <c r="L18" s="54"/>
      <c r="M18" s="54"/>
      <c r="N18" s="54"/>
      <c r="O18" s="54" t="s">
        <v>180</v>
      </c>
      <c r="P18" s="54"/>
      <c r="Q18" s="54"/>
      <c r="R18" s="54"/>
      <c r="S18" s="54"/>
      <c r="T18" s="54"/>
      <c r="U18" s="54"/>
      <c r="V18" s="54"/>
      <c r="W18" s="107" t="s">
        <v>84</v>
      </c>
      <c r="X18" s="55"/>
      <c r="Y18" s="28"/>
      <c r="Z18" s="28"/>
      <c r="AA18" s="28"/>
      <c r="AB18" s="28"/>
      <c r="AC18" s="28"/>
      <c r="AD18" s="28"/>
      <c r="AE18" s="28"/>
      <c r="AF18" s="6"/>
      <c r="AG18" s="67"/>
      <c r="AH18" s="47">
        <f>COUNTIF($D$10:$X$24,AH17)</f>
        <v>0</v>
      </c>
      <c r="AI18" s="48">
        <f>COUNTIF($D$10:$X$24,AI17)</f>
        <v>0</v>
      </c>
      <c r="AJ18" s="48">
        <f>COUNTIF($D$10:$X$24,AJ17)</f>
        <v>0</v>
      </c>
      <c r="AK18" s="48">
        <f>COUNTIF($D$10:$X$24,AK17)</f>
        <v>0</v>
      </c>
      <c r="AL18" s="49">
        <f>COUNTIF($D$10:$X$24,AL17)</f>
        <v>0</v>
      </c>
      <c r="AM18" s="6"/>
      <c r="AN18" s="6"/>
      <c r="AO18" s="6"/>
      <c r="AP18" s="6"/>
      <c r="AQ18" s="6"/>
      <c r="AR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</row>
    <row r="19" spans="1:66" x14ac:dyDescent="0.25">
      <c r="A19" s="15"/>
      <c r="B19" s="132" t="s">
        <v>93</v>
      </c>
      <c r="C19" s="57"/>
      <c r="D19" s="58" t="s">
        <v>68</v>
      </c>
      <c r="E19" s="59" t="s">
        <v>69</v>
      </c>
      <c r="F19" s="59" t="s">
        <v>67</v>
      </c>
      <c r="G19" s="43" t="s">
        <v>75</v>
      </c>
      <c r="H19" s="59" t="s">
        <v>76</v>
      </c>
      <c r="I19" s="59" t="s">
        <v>75</v>
      </c>
      <c r="J19" s="59" t="s">
        <v>76</v>
      </c>
      <c r="K19" s="59" t="s">
        <v>68</v>
      </c>
      <c r="L19" s="43" t="s">
        <v>67</v>
      </c>
      <c r="M19" s="59" t="s">
        <v>70</v>
      </c>
      <c r="N19" s="59" t="s">
        <v>67</v>
      </c>
      <c r="O19" s="59" t="s">
        <v>75</v>
      </c>
      <c r="P19" s="59" t="s">
        <v>76</v>
      </c>
      <c r="Q19" s="59" t="s">
        <v>67</v>
      </c>
      <c r="R19" s="59" t="s">
        <v>68</v>
      </c>
      <c r="S19" s="59" t="s">
        <v>68</v>
      </c>
      <c r="T19" s="59" t="s">
        <v>67</v>
      </c>
      <c r="U19" s="59" t="s">
        <v>77</v>
      </c>
      <c r="V19" s="59" t="s">
        <v>75</v>
      </c>
      <c r="W19" s="108" t="s">
        <v>82</v>
      </c>
      <c r="X19" s="60" t="s">
        <v>83</v>
      </c>
      <c r="Y19" s="28"/>
      <c r="Z19" s="28"/>
      <c r="AA19" s="28"/>
      <c r="AB19" s="28"/>
      <c r="AC19" s="28"/>
      <c r="AD19" s="28"/>
      <c r="AE19" s="28"/>
      <c r="AF19" s="6"/>
      <c r="AG19" s="62" t="s">
        <v>23</v>
      </c>
      <c r="AH19" s="37" t="s">
        <v>174</v>
      </c>
      <c r="AI19" s="38" t="s">
        <v>175</v>
      </c>
      <c r="AJ19" s="38" t="s">
        <v>176</v>
      </c>
      <c r="AK19" s="39" t="s">
        <v>114</v>
      </c>
      <c r="AL19" s="52" t="s">
        <v>177</v>
      </c>
      <c r="AM19" s="6"/>
      <c r="AN19" s="6"/>
      <c r="AO19" s="6"/>
      <c r="AP19" s="6"/>
      <c r="AQ19" s="6"/>
      <c r="AR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</row>
    <row r="20" spans="1:66" ht="15.75" thickBot="1" x14ac:dyDescent="0.3">
      <c r="A20" s="15"/>
      <c r="B20" s="133"/>
      <c r="C20" s="57"/>
      <c r="D20" s="63" t="s">
        <v>171</v>
      </c>
      <c r="E20" s="22"/>
      <c r="F20" s="22"/>
      <c r="G20" s="22" t="s">
        <v>77</v>
      </c>
      <c r="H20" s="22" t="s">
        <v>180</v>
      </c>
      <c r="I20" s="22"/>
      <c r="J20" s="64" t="s">
        <v>77</v>
      </c>
      <c r="K20" s="22" t="s">
        <v>171</v>
      </c>
      <c r="L20" s="22" t="s">
        <v>69</v>
      </c>
      <c r="M20" s="22" t="s">
        <v>171</v>
      </c>
      <c r="N20" s="22"/>
      <c r="O20" s="64" t="s">
        <v>77</v>
      </c>
      <c r="P20" s="64"/>
      <c r="Q20" s="22" t="s">
        <v>69</v>
      </c>
      <c r="R20" s="22" t="s">
        <v>171</v>
      </c>
      <c r="S20" s="64" t="s">
        <v>171</v>
      </c>
      <c r="T20" s="64" t="s">
        <v>69</v>
      </c>
      <c r="U20" s="22" t="s">
        <v>180</v>
      </c>
      <c r="V20" s="64" t="s">
        <v>76</v>
      </c>
      <c r="W20" s="109" t="s">
        <v>86</v>
      </c>
      <c r="X20" s="65" t="s">
        <v>181</v>
      </c>
      <c r="Y20" s="28"/>
      <c r="Z20" s="28"/>
      <c r="AA20" s="28"/>
      <c r="AB20" s="28"/>
      <c r="AC20" s="28"/>
      <c r="AD20" s="28"/>
      <c r="AE20" s="28"/>
      <c r="AF20" s="6"/>
      <c r="AG20" s="67"/>
      <c r="AH20" s="95">
        <f>COUNTIF($D$10:$X$24,AH19)</f>
        <v>1</v>
      </c>
      <c r="AI20" s="112">
        <f>COUNTIF($D$10:$X$24,AI19)</f>
        <v>2</v>
      </c>
      <c r="AJ20" s="112">
        <f>COUNTIF($D$10:$X$24,AJ19)</f>
        <v>2</v>
      </c>
      <c r="AK20" s="112">
        <f>COUNTIF($D$10:$X$24,AK19)</f>
        <v>0</v>
      </c>
      <c r="AL20" s="70">
        <f>COUNTIF($D$10:$X$24,AL19)</f>
        <v>1</v>
      </c>
      <c r="AM20" s="6"/>
      <c r="AN20" s="6"/>
      <c r="AO20" s="6"/>
      <c r="AP20" s="6"/>
      <c r="AQ20" s="6"/>
      <c r="AR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</row>
    <row r="21" spans="1:66" ht="15.75" thickBot="1" x14ac:dyDescent="0.3">
      <c r="A21" s="15"/>
      <c r="B21" s="134"/>
      <c r="C21" s="57"/>
      <c r="D21" s="53"/>
      <c r="E21" s="54"/>
      <c r="F21" s="54"/>
      <c r="G21" s="54"/>
      <c r="H21" s="54"/>
      <c r="I21" s="54"/>
      <c r="J21" s="54" t="s">
        <v>180</v>
      </c>
      <c r="K21" s="54"/>
      <c r="L21" s="54"/>
      <c r="M21" s="54"/>
      <c r="N21" s="54"/>
      <c r="O21" s="54" t="s">
        <v>180</v>
      </c>
      <c r="P21" s="54"/>
      <c r="Q21" s="54"/>
      <c r="R21" s="54"/>
      <c r="S21" s="54"/>
      <c r="T21" s="54"/>
      <c r="U21" s="54"/>
      <c r="V21" s="54"/>
      <c r="W21" s="107" t="s">
        <v>84</v>
      </c>
      <c r="X21" s="55"/>
      <c r="Y21" s="28"/>
      <c r="Z21" s="28"/>
      <c r="AA21" s="28"/>
      <c r="AB21" s="28"/>
      <c r="AC21" s="28"/>
      <c r="AD21" s="28"/>
      <c r="AE21" s="28"/>
      <c r="AF21" s="6"/>
      <c r="AG21" s="62" t="s">
        <v>178</v>
      </c>
      <c r="AH21" s="37" t="s">
        <v>179</v>
      </c>
      <c r="AI21" s="38" t="s">
        <v>171</v>
      </c>
      <c r="AJ21" s="38" t="s">
        <v>180</v>
      </c>
      <c r="AK21" s="39" t="s">
        <v>181</v>
      </c>
      <c r="AL21" s="39" t="s">
        <v>183</v>
      </c>
      <c r="AM21" s="52" t="s">
        <v>182</v>
      </c>
      <c r="AN21" s="6"/>
      <c r="AO21" s="6"/>
      <c r="AP21" s="6"/>
      <c r="AQ21" s="6"/>
      <c r="AR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</row>
    <row r="22" spans="1:66" ht="15.75" thickBot="1" x14ac:dyDescent="0.3">
      <c r="A22" s="15"/>
      <c r="B22" s="132" t="s">
        <v>94</v>
      </c>
      <c r="C22" s="57"/>
      <c r="D22" s="58" t="s">
        <v>68</v>
      </c>
      <c r="E22" s="59" t="s">
        <v>69</v>
      </c>
      <c r="F22" s="59" t="s">
        <v>67</v>
      </c>
      <c r="G22" s="43" t="s">
        <v>75</v>
      </c>
      <c r="H22" s="59" t="s">
        <v>76</v>
      </c>
      <c r="I22" s="59" t="s">
        <v>75</v>
      </c>
      <c r="J22" s="59" t="s">
        <v>76</v>
      </c>
      <c r="K22" s="59" t="s">
        <v>68</v>
      </c>
      <c r="L22" s="43" t="s">
        <v>67</v>
      </c>
      <c r="M22" s="59" t="s">
        <v>70</v>
      </c>
      <c r="N22" s="59" t="s">
        <v>67</v>
      </c>
      <c r="O22" s="59" t="s">
        <v>75</v>
      </c>
      <c r="P22" s="59" t="s">
        <v>76</v>
      </c>
      <c r="Q22" s="59" t="s">
        <v>67</v>
      </c>
      <c r="R22" s="59" t="s">
        <v>68</v>
      </c>
      <c r="S22" s="59" t="s">
        <v>68</v>
      </c>
      <c r="T22" s="59" t="s">
        <v>67</v>
      </c>
      <c r="U22" s="59" t="s">
        <v>77</v>
      </c>
      <c r="V22" s="59" t="s">
        <v>75</v>
      </c>
      <c r="W22" s="108" t="s">
        <v>82</v>
      </c>
      <c r="X22" s="60" t="s">
        <v>83</v>
      </c>
      <c r="Y22" s="28"/>
      <c r="Z22" s="28"/>
      <c r="AA22" s="28"/>
      <c r="AB22" s="28"/>
      <c r="AC22" s="28"/>
      <c r="AD22" s="28"/>
      <c r="AE22" s="28"/>
      <c r="AF22" s="6"/>
      <c r="AG22" s="67"/>
      <c r="AH22" s="47">
        <f t="shared" ref="AH22:AM22" si="0">COUNTIF($D$10:$X$24,AH21)</f>
        <v>0</v>
      </c>
      <c r="AI22" s="48">
        <f t="shared" si="0"/>
        <v>20</v>
      </c>
      <c r="AJ22" s="48">
        <f t="shared" si="0"/>
        <v>16</v>
      </c>
      <c r="AK22" s="48">
        <f t="shared" si="0"/>
        <v>4</v>
      </c>
      <c r="AL22" s="48">
        <f t="shared" si="0"/>
        <v>0</v>
      </c>
      <c r="AM22" s="48">
        <f t="shared" si="0"/>
        <v>1</v>
      </c>
      <c r="AN22" s="6"/>
      <c r="AO22" s="6"/>
      <c r="AP22" s="9"/>
      <c r="AQ22" s="6"/>
      <c r="AR22" s="6"/>
      <c r="AZ22" s="6"/>
      <c r="BA22" s="6"/>
      <c r="BB22" s="9"/>
      <c r="BC22" s="6"/>
      <c r="BD22" s="6"/>
      <c r="BE22" s="6"/>
      <c r="BF22" s="6"/>
      <c r="BG22" s="9"/>
      <c r="BH22" s="6"/>
      <c r="BI22" s="6"/>
      <c r="BJ22" s="6"/>
      <c r="BK22" s="6"/>
      <c r="BL22" s="9"/>
      <c r="BM22" s="6"/>
      <c r="BN22" s="6"/>
    </row>
    <row r="23" spans="1:66" x14ac:dyDescent="0.25">
      <c r="A23" s="15"/>
      <c r="B23" s="133"/>
      <c r="C23" s="57"/>
      <c r="D23" s="63" t="s">
        <v>171</v>
      </c>
      <c r="E23" s="22"/>
      <c r="F23" s="22"/>
      <c r="G23" s="22" t="s">
        <v>77</v>
      </c>
      <c r="H23" s="22" t="s">
        <v>180</v>
      </c>
      <c r="I23" s="22"/>
      <c r="J23" s="64" t="s">
        <v>77</v>
      </c>
      <c r="K23" s="22" t="s">
        <v>171</v>
      </c>
      <c r="L23" s="22" t="s">
        <v>69</v>
      </c>
      <c r="M23" s="22" t="s">
        <v>171</v>
      </c>
      <c r="N23" s="22"/>
      <c r="O23" s="64" t="s">
        <v>77</v>
      </c>
      <c r="P23" s="64"/>
      <c r="Q23" s="22" t="s">
        <v>69</v>
      </c>
      <c r="R23" s="22" t="s">
        <v>171</v>
      </c>
      <c r="S23" s="64" t="s">
        <v>171</v>
      </c>
      <c r="T23" s="64" t="s">
        <v>69</v>
      </c>
      <c r="U23" s="22" t="s">
        <v>180</v>
      </c>
      <c r="V23" s="64" t="s">
        <v>76</v>
      </c>
      <c r="W23" s="109" t="s">
        <v>86</v>
      </c>
      <c r="X23" s="65" t="s">
        <v>181</v>
      </c>
      <c r="Y23" s="28"/>
      <c r="Z23" s="28"/>
      <c r="AA23" s="28"/>
      <c r="AB23" s="28"/>
      <c r="AC23" s="28"/>
      <c r="AD23" s="28"/>
      <c r="AE23" s="28"/>
      <c r="AF23" s="6"/>
      <c r="AM23" s="6"/>
      <c r="AN23" s="6"/>
      <c r="AO23" s="6"/>
      <c r="AP23" s="9"/>
      <c r="AQ23" s="6"/>
      <c r="AR23" s="6"/>
      <c r="AZ23" s="6"/>
      <c r="BA23" s="6"/>
      <c r="BB23" s="9"/>
      <c r="BC23" s="6"/>
      <c r="BD23" s="6"/>
      <c r="BE23" s="6"/>
      <c r="BF23" s="6"/>
      <c r="BG23" s="9"/>
      <c r="BH23" s="6"/>
      <c r="BI23" s="6"/>
      <c r="BJ23" s="6"/>
      <c r="BK23" s="6"/>
      <c r="BL23" s="9"/>
      <c r="BM23" s="6"/>
      <c r="BN23" s="6"/>
    </row>
    <row r="24" spans="1:66" ht="15.75" thickBot="1" x14ac:dyDescent="0.3">
      <c r="A24" s="15"/>
      <c r="B24" s="134"/>
      <c r="C24" s="57"/>
      <c r="D24" s="53"/>
      <c r="E24" s="54"/>
      <c r="F24" s="54"/>
      <c r="G24" s="54"/>
      <c r="H24" s="54"/>
      <c r="I24" s="54"/>
      <c r="J24" s="54" t="s">
        <v>180</v>
      </c>
      <c r="K24" s="54"/>
      <c r="L24" s="54"/>
      <c r="M24" s="54"/>
      <c r="N24" s="54"/>
      <c r="O24" s="54" t="s">
        <v>180</v>
      </c>
      <c r="P24" s="54"/>
      <c r="Q24" s="54"/>
      <c r="R24" s="54"/>
      <c r="S24" s="54"/>
      <c r="T24" s="54"/>
      <c r="U24" s="54"/>
      <c r="V24" s="54"/>
      <c r="W24" s="107" t="s">
        <v>84</v>
      </c>
      <c r="X24" s="55"/>
      <c r="Y24" s="28"/>
      <c r="Z24" s="28"/>
      <c r="AA24" s="28"/>
      <c r="AB24" s="28"/>
      <c r="AC24" s="28"/>
      <c r="AD24" s="28"/>
      <c r="AE24" s="28"/>
      <c r="AF24" s="6" t="s">
        <v>206</v>
      </c>
      <c r="AG24">
        <v>0.12</v>
      </c>
      <c r="AM24" s="6"/>
      <c r="AN24" s="6"/>
      <c r="AO24" s="6"/>
      <c r="AP24" s="6"/>
      <c r="AQ24" s="6"/>
      <c r="AR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</row>
    <row r="25" spans="1:66" ht="18" customHeight="1" thickBot="1" x14ac:dyDescent="0.3">
      <c r="A25" s="1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</row>
    <row r="26" spans="1:66" x14ac:dyDescent="0.25">
      <c r="B26" s="37" t="s">
        <v>192</v>
      </c>
      <c r="C26" s="38"/>
      <c r="D26" s="71">
        <f t="shared" ref="D26:X26" si="1">D9</f>
        <v>1</v>
      </c>
      <c r="E26" s="71">
        <f t="shared" si="1"/>
        <v>2</v>
      </c>
      <c r="F26" s="71">
        <f t="shared" si="1"/>
        <v>3</v>
      </c>
      <c r="G26" s="71">
        <f t="shared" si="1"/>
        <v>4</v>
      </c>
      <c r="H26" s="71">
        <f t="shared" si="1"/>
        <v>5</v>
      </c>
      <c r="I26" s="71">
        <f t="shared" si="1"/>
        <v>6</v>
      </c>
      <c r="J26" s="71">
        <f t="shared" si="1"/>
        <v>7</v>
      </c>
      <c r="K26" s="71">
        <f t="shared" si="1"/>
        <v>8</v>
      </c>
      <c r="L26" s="71">
        <f t="shared" si="1"/>
        <v>9</v>
      </c>
      <c r="M26" s="71">
        <f t="shared" si="1"/>
        <v>10</v>
      </c>
      <c r="N26" s="71">
        <f t="shared" si="1"/>
        <v>11</v>
      </c>
      <c r="O26" s="71">
        <f t="shared" si="1"/>
        <v>12</v>
      </c>
      <c r="P26" s="71">
        <f t="shared" si="1"/>
        <v>13</v>
      </c>
      <c r="Q26" s="71">
        <f t="shared" si="1"/>
        <v>14</v>
      </c>
      <c r="R26" s="71">
        <f t="shared" si="1"/>
        <v>15</v>
      </c>
      <c r="S26" s="71">
        <f t="shared" si="1"/>
        <v>16</v>
      </c>
      <c r="T26" s="71">
        <f t="shared" si="1"/>
        <v>17</v>
      </c>
      <c r="U26" s="71">
        <f t="shared" si="1"/>
        <v>18</v>
      </c>
      <c r="V26" s="71">
        <f t="shared" si="1"/>
        <v>19</v>
      </c>
      <c r="W26" s="71">
        <f t="shared" si="1"/>
        <v>20</v>
      </c>
      <c r="X26" s="72">
        <f t="shared" si="1"/>
        <v>21</v>
      </c>
    </row>
    <row r="27" spans="1:66" x14ac:dyDescent="0.25">
      <c r="B27" s="73" t="s">
        <v>96</v>
      </c>
      <c r="C27" s="5"/>
      <c r="D27" s="5">
        <f t="shared" ref="D27:X27" si="2">COUNTIF(D$10:D$24,$B$27)</f>
        <v>0</v>
      </c>
      <c r="E27" s="5">
        <f t="shared" si="2"/>
        <v>0</v>
      </c>
      <c r="F27" s="5">
        <f t="shared" si="2"/>
        <v>0</v>
      </c>
      <c r="G27" s="5">
        <f t="shared" si="2"/>
        <v>0</v>
      </c>
      <c r="H27" s="5">
        <f t="shared" si="2"/>
        <v>0</v>
      </c>
      <c r="I27" s="5">
        <f t="shared" si="2"/>
        <v>0</v>
      </c>
      <c r="J27" s="5">
        <f t="shared" si="2"/>
        <v>0</v>
      </c>
      <c r="K27" s="5">
        <f t="shared" si="2"/>
        <v>0</v>
      </c>
      <c r="L27" s="5">
        <f t="shared" si="2"/>
        <v>0</v>
      </c>
      <c r="M27" s="5">
        <f t="shared" si="2"/>
        <v>0</v>
      </c>
      <c r="N27" s="5">
        <f t="shared" si="2"/>
        <v>0</v>
      </c>
      <c r="O27" s="5">
        <f t="shared" si="2"/>
        <v>0</v>
      </c>
      <c r="P27" s="5">
        <f t="shared" si="2"/>
        <v>0</v>
      </c>
      <c r="Q27" s="5">
        <f t="shared" si="2"/>
        <v>0</v>
      </c>
      <c r="R27" s="5">
        <f t="shared" si="2"/>
        <v>0</v>
      </c>
      <c r="S27" s="5">
        <f t="shared" si="2"/>
        <v>0</v>
      </c>
      <c r="T27" s="5">
        <f t="shared" si="2"/>
        <v>0</v>
      </c>
      <c r="U27" s="5">
        <f t="shared" si="2"/>
        <v>0</v>
      </c>
      <c r="V27" s="5">
        <f t="shared" si="2"/>
        <v>0</v>
      </c>
      <c r="W27" s="5">
        <f t="shared" si="2"/>
        <v>0</v>
      </c>
      <c r="X27" s="57">
        <f t="shared" si="2"/>
        <v>0</v>
      </c>
    </row>
    <row r="28" spans="1:66" x14ac:dyDescent="0.25">
      <c r="A28">
        <f t="shared" ref="A28:A73" si="3">SUM(D28:Z28)</f>
        <v>0</v>
      </c>
      <c r="B28" s="74" t="s">
        <v>97</v>
      </c>
      <c r="C28" s="5"/>
      <c r="D28" s="75">
        <f>D27</f>
        <v>0</v>
      </c>
      <c r="E28" s="75">
        <f t="shared" ref="E28:X28" si="4">E27</f>
        <v>0</v>
      </c>
      <c r="F28" s="75">
        <f t="shared" si="4"/>
        <v>0</v>
      </c>
      <c r="G28" s="75">
        <f t="shared" si="4"/>
        <v>0</v>
      </c>
      <c r="H28" s="75">
        <f t="shared" si="4"/>
        <v>0</v>
      </c>
      <c r="I28" s="75">
        <f t="shared" si="4"/>
        <v>0</v>
      </c>
      <c r="J28" s="75">
        <f t="shared" si="4"/>
        <v>0</v>
      </c>
      <c r="K28" s="75">
        <f t="shared" si="4"/>
        <v>0</v>
      </c>
      <c r="L28" s="75">
        <f t="shared" si="4"/>
        <v>0</v>
      </c>
      <c r="M28" s="75">
        <f t="shared" si="4"/>
        <v>0</v>
      </c>
      <c r="N28" s="75">
        <f t="shared" si="4"/>
        <v>0</v>
      </c>
      <c r="O28" s="75">
        <f t="shared" si="4"/>
        <v>0</v>
      </c>
      <c r="P28" s="75">
        <f t="shared" si="4"/>
        <v>0</v>
      </c>
      <c r="Q28" s="75">
        <f t="shared" si="4"/>
        <v>0</v>
      </c>
      <c r="R28" s="75">
        <f t="shared" si="4"/>
        <v>0</v>
      </c>
      <c r="S28" s="75">
        <f t="shared" si="4"/>
        <v>0</v>
      </c>
      <c r="T28" s="75">
        <f t="shared" si="4"/>
        <v>0</v>
      </c>
      <c r="U28" s="75">
        <f t="shared" si="4"/>
        <v>0</v>
      </c>
      <c r="V28" s="75">
        <f t="shared" si="4"/>
        <v>0</v>
      </c>
      <c r="W28" s="75">
        <f>W27</f>
        <v>0</v>
      </c>
      <c r="X28" s="76">
        <f t="shared" si="4"/>
        <v>0</v>
      </c>
    </row>
    <row r="29" spans="1:66" x14ac:dyDescent="0.25">
      <c r="A29">
        <f t="shared" si="3"/>
        <v>20</v>
      </c>
      <c r="B29" s="77" t="s">
        <v>98</v>
      </c>
      <c r="C29" s="5"/>
      <c r="D29" s="75">
        <f t="shared" ref="D29:X29" si="5">COUNTIF(D$10:D$24,$B$29)</f>
        <v>0</v>
      </c>
      <c r="E29" s="75">
        <f t="shared" si="5"/>
        <v>0</v>
      </c>
      <c r="F29" s="75">
        <f t="shared" si="5"/>
        <v>4</v>
      </c>
      <c r="G29" s="75">
        <f t="shared" si="5"/>
        <v>0</v>
      </c>
      <c r="H29" s="75">
        <f t="shared" si="5"/>
        <v>0</v>
      </c>
      <c r="I29" s="75">
        <f t="shared" si="5"/>
        <v>0</v>
      </c>
      <c r="J29" s="75">
        <f t="shared" si="5"/>
        <v>0</v>
      </c>
      <c r="K29" s="75">
        <f t="shared" si="5"/>
        <v>0</v>
      </c>
      <c r="L29" s="75">
        <f t="shared" si="5"/>
        <v>4</v>
      </c>
      <c r="M29" s="75">
        <f t="shared" si="5"/>
        <v>0</v>
      </c>
      <c r="N29" s="75">
        <f t="shared" si="5"/>
        <v>4</v>
      </c>
      <c r="O29" s="75">
        <f t="shared" si="5"/>
        <v>0</v>
      </c>
      <c r="P29" s="75">
        <f t="shared" si="5"/>
        <v>0</v>
      </c>
      <c r="Q29" s="75">
        <f t="shared" si="5"/>
        <v>4</v>
      </c>
      <c r="R29" s="75">
        <f t="shared" si="5"/>
        <v>0</v>
      </c>
      <c r="S29" s="75">
        <f t="shared" si="5"/>
        <v>0</v>
      </c>
      <c r="T29" s="75">
        <f t="shared" si="5"/>
        <v>4</v>
      </c>
      <c r="U29" s="75">
        <f t="shared" si="5"/>
        <v>0</v>
      </c>
      <c r="V29" s="75">
        <f t="shared" si="5"/>
        <v>0</v>
      </c>
      <c r="W29" s="75">
        <f t="shared" si="5"/>
        <v>0</v>
      </c>
      <c r="X29" s="76">
        <f t="shared" si="5"/>
        <v>0</v>
      </c>
    </row>
    <row r="30" spans="1:66" x14ac:dyDescent="0.25">
      <c r="A30">
        <f t="shared" si="3"/>
        <v>20</v>
      </c>
      <c r="B30" s="74" t="s">
        <v>99</v>
      </c>
      <c r="C30" s="5"/>
      <c r="D30" s="75">
        <f>D29</f>
        <v>0</v>
      </c>
      <c r="E30" s="75">
        <f t="shared" ref="E30:X30" si="6">E29</f>
        <v>0</v>
      </c>
      <c r="F30" s="75">
        <f t="shared" si="6"/>
        <v>4</v>
      </c>
      <c r="G30" s="75">
        <f t="shared" si="6"/>
        <v>0</v>
      </c>
      <c r="H30" s="75">
        <f t="shared" si="6"/>
        <v>0</v>
      </c>
      <c r="I30" s="75">
        <f t="shared" si="6"/>
        <v>0</v>
      </c>
      <c r="J30" s="75">
        <f t="shared" si="6"/>
        <v>0</v>
      </c>
      <c r="K30" s="75">
        <f t="shared" si="6"/>
        <v>0</v>
      </c>
      <c r="L30" s="75">
        <f t="shared" si="6"/>
        <v>4</v>
      </c>
      <c r="M30" s="75">
        <f t="shared" si="6"/>
        <v>0</v>
      </c>
      <c r="N30" s="75">
        <f t="shared" si="6"/>
        <v>4</v>
      </c>
      <c r="O30" s="75">
        <f t="shared" si="6"/>
        <v>0</v>
      </c>
      <c r="P30" s="75">
        <f t="shared" si="6"/>
        <v>0</v>
      </c>
      <c r="Q30" s="75">
        <f t="shared" si="6"/>
        <v>4</v>
      </c>
      <c r="R30" s="75">
        <f t="shared" si="6"/>
        <v>0</v>
      </c>
      <c r="S30" s="75">
        <f t="shared" si="6"/>
        <v>0</v>
      </c>
      <c r="T30" s="75">
        <f t="shared" si="6"/>
        <v>4</v>
      </c>
      <c r="U30" s="75">
        <f t="shared" si="6"/>
        <v>0</v>
      </c>
      <c r="V30" s="75">
        <f t="shared" si="6"/>
        <v>0</v>
      </c>
      <c r="W30" s="75">
        <f>W29</f>
        <v>0</v>
      </c>
      <c r="X30" s="76">
        <f t="shared" si="6"/>
        <v>0</v>
      </c>
    </row>
    <row r="31" spans="1:66" x14ac:dyDescent="0.25">
      <c r="A31">
        <f t="shared" si="3"/>
        <v>16</v>
      </c>
      <c r="B31" s="77" t="s">
        <v>100</v>
      </c>
      <c r="C31" s="5"/>
      <c r="D31" s="75">
        <f t="shared" ref="D31:X31" si="7">COUNTIF(D$10:D$24,$B$31)</f>
        <v>0</v>
      </c>
      <c r="E31" s="75">
        <f t="shared" si="7"/>
        <v>0</v>
      </c>
      <c r="F31" s="75">
        <f t="shared" si="7"/>
        <v>0</v>
      </c>
      <c r="G31" s="75">
        <f t="shared" si="7"/>
        <v>4</v>
      </c>
      <c r="H31" s="75">
        <f t="shared" si="7"/>
        <v>0</v>
      </c>
      <c r="I31" s="75">
        <f t="shared" si="7"/>
        <v>4</v>
      </c>
      <c r="J31" s="75">
        <f t="shared" si="7"/>
        <v>0</v>
      </c>
      <c r="K31" s="75">
        <f t="shared" si="7"/>
        <v>0</v>
      </c>
      <c r="L31" s="75">
        <f t="shared" si="7"/>
        <v>0</v>
      </c>
      <c r="M31" s="75">
        <f t="shared" si="7"/>
        <v>0</v>
      </c>
      <c r="N31" s="75">
        <f t="shared" si="7"/>
        <v>0</v>
      </c>
      <c r="O31" s="75">
        <f t="shared" si="7"/>
        <v>4</v>
      </c>
      <c r="P31" s="75">
        <f t="shared" si="7"/>
        <v>0</v>
      </c>
      <c r="Q31" s="75">
        <f t="shared" si="7"/>
        <v>0</v>
      </c>
      <c r="R31" s="75">
        <f t="shared" si="7"/>
        <v>0</v>
      </c>
      <c r="S31" s="75">
        <f t="shared" si="7"/>
        <v>0</v>
      </c>
      <c r="T31" s="75">
        <f t="shared" si="7"/>
        <v>0</v>
      </c>
      <c r="U31" s="75">
        <f t="shared" si="7"/>
        <v>0</v>
      </c>
      <c r="V31" s="75">
        <f t="shared" si="7"/>
        <v>4</v>
      </c>
      <c r="W31" s="75">
        <f t="shared" si="7"/>
        <v>0</v>
      </c>
      <c r="X31" s="76">
        <f t="shared" si="7"/>
        <v>0</v>
      </c>
    </row>
    <row r="32" spans="1:66" x14ac:dyDescent="0.25">
      <c r="A32">
        <f t="shared" si="3"/>
        <v>16</v>
      </c>
      <c r="B32" s="74" t="s">
        <v>101</v>
      </c>
      <c r="C32" s="5"/>
      <c r="D32" s="75">
        <f>D31</f>
        <v>0</v>
      </c>
      <c r="E32" s="75">
        <f t="shared" ref="E32:X32" si="8">E31</f>
        <v>0</v>
      </c>
      <c r="F32" s="75">
        <f t="shared" si="8"/>
        <v>0</v>
      </c>
      <c r="G32" s="75">
        <f t="shared" si="8"/>
        <v>4</v>
      </c>
      <c r="H32" s="75">
        <f t="shared" si="8"/>
        <v>0</v>
      </c>
      <c r="I32" s="75">
        <f t="shared" si="8"/>
        <v>4</v>
      </c>
      <c r="J32" s="75">
        <f t="shared" si="8"/>
        <v>0</v>
      </c>
      <c r="K32" s="75">
        <f t="shared" si="8"/>
        <v>0</v>
      </c>
      <c r="L32" s="75">
        <f t="shared" si="8"/>
        <v>0</v>
      </c>
      <c r="M32" s="75">
        <f t="shared" si="8"/>
        <v>0</v>
      </c>
      <c r="N32" s="75">
        <f t="shared" si="8"/>
        <v>0</v>
      </c>
      <c r="O32" s="75">
        <f t="shared" si="8"/>
        <v>4</v>
      </c>
      <c r="P32" s="75">
        <f t="shared" si="8"/>
        <v>0</v>
      </c>
      <c r="Q32" s="75">
        <f t="shared" si="8"/>
        <v>0</v>
      </c>
      <c r="R32" s="75">
        <f t="shared" si="8"/>
        <v>0</v>
      </c>
      <c r="S32" s="75">
        <f t="shared" si="8"/>
        <v>0</v>
      </c>
      <c r="T32" s="75">
        <f t="shared" si="8"/>
        <v>0</v>
      </c>
      <c r="U32" s="75">
        <f t="shared" si="8"/>
        <v>0</v>
      </c>
      <c r="V32" s="75">
        <f t="shared" si="8"/>
        <v>4</v>
      </c>
      <c r="W32" s="75">
        <f>W31</f>
        <v>0</v>
      </c>
      <c r="X32" s="76">
        <f t="shared" si="8"/>
        <v>0</v>
      </c>
    </row>
    <row r="33" spans="1:24" x14ac:dyDescent="0.25">
      <c r="A33">
        <f t="shared" si="3"/>
        <v>4</v>
      </c>
      <c r="B33" s="77" t="s">
        <v>102</v>
      </c>
      <c r="C33" s="5"/>
      <c r="D33" s="75">
        <f t="shared" ref="D33:X33" si="9">COUNTIF(D$10:D$24,$B$33)</f>
        <v>0</v>
      </c>
      <c r="E33" s="75">
        <f t="shared" si="9"/>
        <v>0</v>
      </c>
      <c r="F33" s="75">
        <f t="shared" si="9"/>
        <v>0</v>
      </c>
      <c r="G33" s="75">
        <f t="shared" si="9"/>
        <v>0</v>
      </c>
      <c r="H33" s="75">
        <f t="shared" si="9"/>
        <v>0</v>
      </c>
      <c r="I33" s="75">
        <f t="shared" si="9"/>
        <v>0</v>
      </c>
      <c r="J33" s="75">
        <f t="shared" si="9"/>
        <v>0</v>
      </c>
      <c r="K33" s="75">
        <f t="shared" si="9"/>
        <v>0</v>
      </c>
      <c r="L33" s="75">
        <f t="shared" si="9"/>
        <v>0</v>
      </c>
      <c r="M33" s="75">
        <f t="shared" si="9"/>
        <v>0</v>
      </c>
      <c r="N33" s="75">
        <f t="shared" si="9"/>
        <v>0</v>
      </c>
      <c r="O33" s="75">
        <f t="shared" si="9"/>
        <v>0</v>
      </c>
      <c r="P33" s="75">
        <f t="shared" si="9"/>
        <v>0</v>
      </c>
      <c r="Q33" s="75">
        <f t="shared" si="9"/>
        <v>0</v>
      </c>
      <c r="R33" s="75">
        <f t="shared" si="9"/>
        <v>0</v>
      </c>
      <c r="S33" s="75">
        <f t="shared" si="9"/>
        <v>0</v>
      </c>
      <c r="T33" s="75">
        <f t="shared" si="9"/>
        <v>0</v>
      </c>
      <c r="U33" s="75">
        <f t="shared" si="9"/>
        <v>0</v>
      </c>
      <c r="V33" s="75">
        <f t="shared" si="9"/>
        <v>0</v>
      </c>
      <c r="W33" s="75">
        <f t="shared" si="9"/>
        <v>4</v>
      </c>
      <c r="X33" s="76">
        <f t="shared" si="9"/>
        <v>0</v>
      </c>
    </row>
    <row r="34" spans="1:24" x14ac:dyDescent="0.25">
      <c r="A34">
        <f t="shared" si="3"/>
        <v>4</v>
      </c>
      <c r="B34" s="74" t="s">
        <v>103</v>
      </c>
      <c r="C34" s="5"/>
      <c r="D34" s="75">
        <f>D33</f>
        <v>0</v>
      </c>
      <c r="E34" s="75">
        <f t="shared" ref="E34:X34" si="10">E33</f>
        <v>0</v>
      </c>
      <c r="F34" s="75">
        <f t="shared" si="10"/>
        <v>0</v>
      </c>
      <c r="G34" s="75">
        <f t="shared" si="10"/>
        <v>0</v>
      </c>
      <c r="H34" s="75">
        <f t="shared" si="10"/>
        <v>0</v>
      </c>
      <c r="I34" s="75">
        <f t="shared" si="10"/>
        <v>0</v>
      </c>
      <c r="J34" s="75">
        <f t="shared" si="10"/>
        <v>0</v>
      </c>
      <c r="K34" s="75">
        <f t="shared" si="10"/>
        <v>0</v>
      </c>
      <c r="L34" s="75">
        <f t="shared" si="10"/>
        <v>0</v>
      </c>
      <c r="M34" s="75">
        <f t="shared" si="10"/>
        <v>0</v>
      </c>
      <c r="N34" s="75">
        <f t="shared" si="10"/>
        <v>0</v>
      </c>
      <c r="O34" s="75">
        <f t="shared" si="10"/>
        <v>0</v>
      </c>
      <c r="P34" s="75">
        <f t="shared" si="10"/>
        <v>0</v>
      </c>
      <c r="Q34" s="75">
        <f t="shared" si="10"/>
        <v>0</v>
      </c>
      <c r="R34" s="75">
        <f t="shared" si="10"/>
        <v>0</v>
      </c>
      <c r="S34" s="75">
        <f t="shared" si="10"/>
        <v>0</v>
      </c>
      <c r="T34" s="75">
        <f t="shared" si="10"/>
        <v>0</v>
      </c>
      <c r="U34" s="75">
        <f t="shared" si="10"/>
        <v>0</v>
      </c>
      <c r="V34" s="75">
        <f t="shared" si="10"/>
        <v>0</v>
      </c>
      <c r="W34" s="75">
        <f>W33</f>
        <v>4</v>
      </c>
      <c r="X34" s="76">
        <f t="shared" si="10"/>
        <v>0</v>
      </c>
    </row>
    <row r="35" spans="1:24" x14ac:dyDescent="0.25">
      <c r="A35">
        <f t="shared" si="3"/>
        <v>0</v>
      </c>
      <c r="B35" s="77" t="s">
        <v>104</v>
      </c>
      <c r="C35" s="5"/>
      <c r="D35" s="75">
        <f t="shared" ref="D35:X35" si="11">COUNTIF(D$10:D$24,$B$35)</f>
        <v>0</v>
      </c>
      <c r="E35" s="75">
        <f t="shared" si="11"/>
        <v>0</v>
      </c>
      <c r="F35" s="75">
        <f t="shared" si="11"/>
        <v>0</v>
      </c>
      <c r="G35" s="75">
        <f t="shared" si="11"/>
        <v>0</v>
      </c>
      <c r="H35" s="75">
        <f t="shared" si="11"/>
        <v>0</v>
      </c>
      <c r="I35" s="75">
        <f t="shared" si="11"/>
        <v>0</v>
      </c>
      <c r="J35" s="75">
        <f t="shared" si="11"/>
        <v>0</v>
      </c>
      <c r="K35" s="75">
        <f t="shared" si="11"/>
        <v>0</v>
      </c>
      <c r="L35" s="75">
        <f t="shared" si="11"/>
        <v>0</v>
      </c>
      <c r="M35" s="75">
        <f t="shared" si="11"/>
        <v>0</v>
      </c>
      <c r="N35" s="75">
        <f t="shared" si="11"/>
        <v>0</v>
      </c>
      <c r="O35" s="75">
        <f t="shared" si="11"/>
        <v>0</v>
      </c>
      <c r="P35" s="75">
        <f t="shared" si="11"/>
        <v>0</v>
      </c>
      <c r="Q35" s="75">
        <f t="shared" si="11"/>
        <v>0</v>
      </c>
      <c r="R35" s="75">
        <f t="shared" si="11"/>
        <v>0</v>
      </c>
      <c r="S35" s="75">
        <f t="shared" si="11"/>
        <v>0</v>
      </c>
      <c r="T35" s="75">
        <f t="shared" si="11"/>
        <v>0</v>
      </c>
      <c r="U35" s="75">
        <f t="shared" si="11"/>
        <v>0</v>
      </c>
      <c r="V35" s="75">
        <f t="shared" si="11"/>
        <v>0</v>
      </c>
      <c r="W35" s="75">
        <f t="shared" si="11"/>
        <v>0</v>
      </c>
      <c r="X35" s="76">
        <f t="shared" si="11"/>
        <v>0</v>
      </c>
    </row>
    <row r="36" spans="1:24" x14ac:dyDescent="0.25">
      <c r="A36">
        <f t="shared" si="3"/>
        <v>1</v>
      </c>
      <c r="B36" s="77" t="s">
        <v>105</v>
      </c>
      <c r="C36" s="5"/>
      <c r="D36" s="75">
        <f t="shared" ref="D36:X36" si="12">COUNTIF(D$10:D$24,$B$36)</f>
        <v>0</v>
      </c>
      <c r="E36" s="75">
        <f t="shared" si="12"/>
        <v>0</v>
      </c>
      <c r="F36" s="75">
        <f t="shared" si="12"/>
        <v>0</v>
      </c>
      <c r="G36" s="75">
        <f t="shared" si="12"/>
        <v>1</v>
      </c>
      <c r="H36" s="75">
        <f t="shared" si="12"/>
        <v>0</v>
      </c>
      <c r="I36" s="75">
        <f t="shared" si="12"/>
        <v>0</v>
      </c>
      <c r="J36" s="75">
        <f t="shared" si="12"/>
        <v>0</v>
      </c>
      <c r="K36" s="75">
        <f t="shared" si="12"/>
        <v>0</v>
      </c>
      <c r="L36" s="75">
        <f t="shared" si="12"/>
        <v>0</v>
      </c>
      <c r="M36" s="75">
        <f t="shared" si="12"/>
        <v>0</v>
      </c>
      <c r="N36" s="75">
        <f t="shared" si="12"/>
        <v>0</v>
      </c>
      <c r="O36" s="75">
        <f t="shared" si="12"/>
        <v>0</v>
      </c>
      <c r="P36" s="75">
        <f t="shared" si="12"/>
        <v>0</v>
      </c>
      <c r="Q36" s="75">
        <f t="shared" si="12"/>
        <v>0</v>
      </c>
      <c r="R36" s="75">
        <f t="shared" si="12"/>
        <v>0</v>
      </c>
      <c r="S36" s="75">
        <f t="shared" si="12"/>
        <v>0</v>
      </c>
      <c r="T36" s="75">
        <f t="shared" si="12"/>
        <v>0</v>
      </c>
      <c r="U36" s="75">
        <f t="shared" si="12"/>
        <v>0</v>
      </c>
      <c r="V36" s="75">
        <f t="shared" si="12"/>
        <v>0</v>
      </c>
      <c r="W36" s="75">
        <f t="shared" si="12"/>
        <v>0</v>
      </c>
      <c r="X36" s="76">
        <f t="shared" si="12"/>
        <v>0</v>
      </c>
    </row>
    <row r="37" spans="1:24" x14ac:dyDescent="0.25">
      <c r="A37">
        <f t="shared" si="3"/>
        <v>0</v>
      </c>
      <c r="B37" s="77" t="s">
        <v>106</v>
      </c>
      <c r="C37" s="5"/>
      <c r="D37" s="75">
        <f t="shared" ref="D37:X37" si="13">COUNTIF(D$10:D$24,$B$37)</f>
        <v>0</v>
      </c>
      <c r="E37" s="75">
        <f t="shared" si="13"/>
        <v>0</v>
      </c>
      <c r="F37" s="75">
        <f t="shared" si="13"/>
        <v>0</v>
      </c>
      <c r="G37" s="75">
        <f t="shared" si="13"/>
        <v>0</v>
      </c>
      <c r="H37" s="75">
        <f t="shared" si="13"/>
        <v>0</v>
      </c>
      <c r="I37" s="75">
        <f t="shared" si="13"/>
        <v>0</v>
      </c>
      <c r="J37" s="75">
        <f t="shared" si="13"/>
        <v>0</v>
      </c>
      <c r="K37" s="75">
        <f t="shared" si="13"/>
        <v>0</v>
      </c>
      <c r="L37" s="75">
        <f t="shared" si="13"/>
        <v>0</v>
      </c>
      <c r="M37" s="75">
        <f t="shared" si="13"/>
        <v>0</v>
      </c>
      <c r="N37" s="75">
        <f t="shared" si="13"/>
        <v>0</v>
      </c>
      <c r="O37" s="75">
        <f t="shared" si="13"/>
        <v>0</v>
      </c>
      <c r="P37" s="75">
        <f t="shared" si="13"/>
        <v>0</v>
      </c>
      <c r="Q37" s="75">
        <f t="shared" si="13"/>
        <v>0</v>
      </c>
      <c r="R37" s="75">
        <f t="shared" si="13"/>
        <v>0</v>
      </c>
      <c r="S37" s="75">
        <f t="shared" si="13"/>
        <v>0</v>
      </c>
      <c r="T37" s="75">
        <f t="shared" si="13"/>
        <v>0</v>
      </c>
      <c r="U37" s="75">
        <f t="shared" si="13"/>
        <v>0</v>
      </c>
      <c r="V37" s="75">
        <f t="shared" si="13"/>
        <v>0</v>
      </c>
      <c r="W37" s="75">
        <f t="shared" si="13"/>
        <v>0</v>
      </c>
      <c r="X37" s="76">
        <f t="shared" si="13"/>
        <v>0</v>
      </c>
    </row>
    <row r="38" spans="1:24" x14ac:dyDescent="0.25">
      <c r="A38">
        <f t="shared" si="3"/>
        <v>1</v>
      </c>
      <c r="B38" s="74" t="s">
        <v>107</v>
      </c>
      <c r="C38" s="5"/>
      <c r="D38" s="75">
        <f>SUM(D35:D37)</f>
        <v>0</v>
      </c>
      <c r="E38" s="75">
        <f t="shared" ref="E38:X38" si="14">SUM(E35:E37)</f>
        <v>0</v>
      </c>
      <c r="F38" s="75">
        <f t="shared" si="14"/>
        <v>0</v>
      </c>
      <c r="G38" s="75">
        <f t="shared" si="14"/>
        <v>1</v>
      </c>
      <c r="H38" s="75">
        <f t="shared" si="14"/>
        <v>0</v>
      </c>
      <c r="I38" s="75">
        <f t="shared" si="14"/>
        <v>0</v>
      </c>
      <c r="J38" s="75">
        <f t="shared" si="14"/>
        <v>0</v>
      </c>
      <c r="K38" s="75">
        <f t="shared" si="14"/>
        <v>0</v>
      </c>
      <c r="L38" s="75">
        <f t="shared" si="14"/>
        <v>0</v>
      </c>
      <c r="M38" s="75">
        <f t="shared" si="14"/>
        <v>0</v>
      </c>
      <c r="N38" s="75">
        <f t="shared" si="14"/>
        <v>0</v>
      </c>
      <c r="O38" s="75">
        <f t="shared" si="14"/>
        <v>0</v>
      </c>
      <c r="P38" s="75">
        <f t="shared" si="14"/>
        <v>0</v>
      </c>
      <c r="Q38" s="75">
        <f t="shared" si="14"/>
        <v>0</v>
      </c>
      <c r="R38" s="75">
        <f t="shared" si="14"/>
        <v>0</v>
      </c>
      <c r="S38" s="75">
        <f t="shared" si="14"/>
        <v>0</v>
      </c>
      <c r="T38" s="75">
        <f t="shared" si="14"/>
        <v>0</v>
      </c>
      <c r="U38" s="75">
        <f t="shared" si="14"/>
        <v>0</v>
      </c>
      <c r="V38" s="75">
        <f t="shared" si="14"/>
        <v>0</v>
      </c>
      <c r="W38" s="75">
        <f>SUM(W35:W37)</f>
        <v>0</v>
      </c>
      <c r="X38" s="76">
        <f t="shared" si="14"/>
        <v>0</v>
      </c>
    </row>
    <row r="39" spans="1:24" x14ac:dyDescent="0.25">
      <c r="A39">
        <f t="shared" si="3"/>
        <v>0</v>
      </c>
      <c r="B39" s="77" t="s">
        <v>108</v>
      </c>
      <c r="C39" s="5"/>
      <c r="D39" s="75">
        <f t="shared" ref="D39:X39" si="15">COUNTIF(D$10:D$24,$B$39)</f>
        <v>0</v>
      </c>
      <c r="E39" s="75">
        <f t="shared" si="15"/>
        <v>0</v>
      </c>
      <c r="F39" s="75">
        <f t="shared" si="15"/>
        <v>0</v>
      </c>
      <c r="G39" s="75">
        <f t="shared" si="15"/>
        <v>0</v>
      </c>
      <c r="H39" s="75">
        <f t="shared" si="15"/>
        <v>0</v>
      </c>
      <c r="I39" s="75">
        <f t="shared" si="15"/>
        <v>0</v>
      </c>
      <c r="J39" s="75">
        <f t="shared" si="15"/>
        <v>0</v>
      </c>
      <c r="K39" s="75">
        <f t="shared" si="15"/>
        <v>0</v>
      </c>
      <c r="L39" s="75">
        <f t="shared" si="15"/>
        <v>0</v>
      </c>
      <c r="M39" s="75">
        <f t="shared" si="15"/>
        <v>0</v>
      </c>
      <c r="N39" s="75">
        <f t="shared" si="15"/>
        <v>0</v>
      </c>
      <c r="O39" s="75">
        <f t="shared" si="15"/>
        <v>0</v>
      </c>
      <c r="P39" s="75">
        <f t="shared" si="15"/>
        <v>0</v>
      </c>
      <c r="Q39" s="75">
        <f t="shared" si="15"/>
        <v>0</v>
      </c>
      <c r="R39" s="75">
        <f t="shared" si="15"/>
        <v>0</v>
      </c>
      <c r="S39" s="75">
        <f t="shared" si="15"/>
        <v>0</v>
      </c>
      <c r="T39" s="75">
        <f t="shared" si="15"/>
        <v>0</v>
      </c>
      <c r="U39" s="75">
        <f t="shared" si="15"/>
        <v>0</v>
      </c>
      <c r="V39" s="75">
        <f t="shared" si="15"/>
        <v>0</v>
      </c>
      <c r="W39" s="75">
        <f t="shared" si="15"/>
        <v>0</v>
      </c>
      <c r="X39" s="76">
        <f t="shared" si="15"/>
        <v>0</v>
      </c>
    </row>
    <row r="40" spans="1:24" x14ac:dyDescent="0.25">
      <c r="A40">
        <f t="shared" si="3"/>
        <v>4</v>
      </c>
      <c r="B40" s="77" t="s">
        <v>109</v>
      </c>
      <c r="C40" s="5"/>
      <c r="D40" s="75">
        <f t="shared" ref="D40:X40" si="16">COUNTIF(D$10:D$24,$B$40)</f>
        <v>0</v>
      </c>
      <c r="E40" s="75">
        <f t="shared" si="16"/>
        <v>0</v>
      </c>
      <c r="F40" s="75">
        <f t="shared" si="16"/>
        <v>0</v>
      </c>
      <c r="G40" s="75">
        <f t="shared" si="16"/>
        <v>0</v>
      </c>
      <c r="H40" s="75">
        <f t="shared" si="16"/>
        <v>0</v>
      </c>
      <c r="I40" s="75">
        <f t="shared" si="16"/>
        <v>0</v>
      </c>
      <c r="J40" s="75">
        <f t="shared" si="16"/>
        <v>0</v>
      </c>
      <c r="K40" s="75">
        <f t="shared" si="16"/>
        <v>0</v>
      </c>
      <c r="L40" s="75">
        <f t="shared" si="16"/>
        <v>0</v>
      </c>
      <c r="M40" s="75">
        <f t="shared" si="16"/>
        <v>4</v>
      </c>
      <c r="N40" s="75">
        <f t="shared" si="16"/>
        <v>0</v>
      </c>
      <c r="O40" s="75">
        <f t="shared" si="16"/>
        <v>0</v>
      </c>
      <c r="P40" s="75">
        <f t="shared" si="16"/>
        <v>0</v>
      </c>
      <c r="Q40" s="75">
        <f t="shared" si="16"/>
        <v>0</v>
      </c>
      <c r="R40" s="75">
        <f t="shared" si="16"/>
        <v>0</v>
      </c>
      <c r="S40" s="75">
        <f t="shared" si="16"/>
        <v>0</v>
      </c>
      <c r="T40" s="75">
        <f t="shared" si="16"/>
        <v>0</v>
      </c>
      <c r="U40" s="75">
        <f t="shared" si="16"/>
        <v>0</v>
      </c>
      <c r="V40" s="75">
        <f t="shared" si="16"/>
        <v>0</v>
      </c>
      <c r="W40" s="75">
        <f t="shared" si="16"/>
        <v>0</v>
      </c>
      <c r="X40" s="76">
        <f t="shared" si="16"/>
        <v>0</v>
      </c>
    </row>
    <row r="41" spans="1:24" x14ac:dyDescent="0.25">
      <c r="A41">
        <f t="shared" si="3"/>
        <v>4</v>
      </c>
      <c r="B41" s="74" t="s">
        <v>110</v>
      </c>
      <c r="C41" s="5"/>
      <c r="D41" s="75">
        <f>SUM(D39:D40)</f>
        <v>0</v>
      </c>
      <c r="E41" s="75">
        <f t="shared" ref="E41:X41" si="17">SUM(E39:E40)</f>
        <v>0</v>
      </c>
      <c r="F41" s="75">
        <f t="shared" si="17"/>
        <v>0</v>
      </c>
      <c r="G41" s="75">
        <f t="shared" si="17"/>
        <v>0</v>
      </c>
      <c r="H41" s="75">
        <f t="shared" si="17"/>
        <v>0</v>
      </c>
      <c r="I41" s="75">
        <f t="shared" si="17"/>
        <v>0</v>
      </c>
      <c r="J41" s="75">
        <f t="shared" si="17"/>
        <v>0</v>
      </c>
      <c r="K41" s="75">
        <f t="shared" si="17"/>
        <v>0</v>
      </c>
      <c r="L41" s="75">
        <f t="shared" si="17"/>
        <v>0</v>
      </c>
      <c r="M41" s="75">
        <f t="shared" si="17"/>
        <v>4</v>
      </c>
      <c r="N41" s="75">
        <f t="shared" si="17"/>
        <v>0</v>
      </c>
      <c r="O41" s="75">
        <f t="shared" si="17"/>
        <v>0</v>
      </c>
      <c r="P41" s="75">
        <f t="shared" si="17"/>
        <v>0</v>
      </c>
      <c r="Q41" s="75">
        <f t="shared" si="17"/>
        <v>0</v>
      </c>
      <c r="R41" s="75">
        <f t="shared" si="17"/>
        <v>0</v>
      </c>
      <c r="S41" s="75">
        <f t="shared" si="17"/>
        <v>0</v>
      </c>
      <c r="T41" s="75">
        <f t="shared" si="17"/>
        <v>0</v>
      </c>
      <c r="U41" s="75">
        <f t="shared" si="17"/>
        <v>0</v>
      </c>
      <c r="V41" s="75">
        <f t="shared" si="17"/>
        <v>0</v>
      </c>
      <c r="W41" s="75">
        <f>SUM(W39:W40)</f>
        <v>0</v>
      </c>
      <c r="X41" s="76">
        <f t="shared" si="17"/>
        <v>0</v>
      </c>
    </row>
    <row r="42" spans="1:24" x14ac:dyDescent="0.25">
      <c r="A42">
        <f t="shared" si="3"/>
        <v>0</v>
      </c>
      <c r="B42" s="77" t="s">
        <v>111</v>
      </c>
      <c r="C42" s="5"/>
      <c r="D42" s="75">
        <f t="shared" ref="D42:X42" si="18">COUNTIF(D$10:D$24,$B$42)</f>
        <v>0</v>
      </c>
      <c r="E42" s="75">
        <f t="shared" si="18"/>
        <v>0</v>
      </c>
      <c r="F42" s="75">
        <f t="shared" si="18"/>
        <v>0</v>
      </c>
      <c r="G42" s="75">
        <f t="shared" si="18"/>
        <v>0</v>
      </c>
      <c r="H42" s="75">
        <f t="shared" si="18"/>
        <v>0</v>
      </c>
      <c r="I42" s="75">
        <f t="shared" si="18"/>
        <v>0</v>
      </c>
      <c r="J42" s="75">
        <f t="shared" si="18"/>
        <v>0</v>
      </c>
      <c r="K42" s="75">
        <f t="shared" si="18"/>
        <v>0</v>
      </c>
      <c r="L42" s="75">
        <f t="shared" si="18"/>
        <v>0</v>
      </c>
      <c r="M42" s="75">
        <f t="shared" si="18"/>
        <v>0</v>
      </c>
      <c r="N42" s="75">
        <f t="shared" si="18"/>
        <v>0</v>
      </c>
      <c r="O42" s="75">
        <f t="shared" si="18"/>
        <v>0</v>
      </c>
      <c r="P42" s="75">
        <f t="shared" si="18"/>
        <v>0</v>
      </c>
      <c r="Q42" s="75">
        <f t="shared" si="18"/>
        <v>0</v>
      </c>
      <c r="R42" s="75">
        <f t="shared" si="18"/>
        <v>0</v>
      </c>
      <c r="S42" s="75">
        <f t="shared" si="18"/>
        <v>0</v>
      </c>
      <c r="T42" s="75">
        <f t="shared" si="18"/>
        <v>0</v>
      </c>
      <c r="U42" s="75">
        <f t="shared" si="18"/>
        <v>0</v>
      </c>
      <c r="V42" s="75">
        <f t="shared" si="18"/>
        <v>0</v>
      </c>
      <c r="W42" s="75">
        <f t="shared" si="18"/>
        <v>0</v>
      </c>
      <c r="X42" s="76">
        <f t="shared" si="18"/>
        <v>0</v>
      </c>
    </row>
    <row r="43" spans="1:24" x14ac:dyDescent="0.25">
      <c r="A43">
        <f t="shared" si="3"/>
        <v>0</v>
      </c>
      <c r="B43" s="77" t="s">
        <v>112</v>
      </c>
      <c r="C43" s="5"/>
      <c r="D43" s="75">
        <f t="shared" ref="D43:X43" si="19">COUNTIF(D$10:D$24,$B$43)</f>
        <v>0</v>
      </c>
      <c r="E43" s="75">
        <f t="shared" si="19"/>
        <v>0</v>
      </c>
      <c r="F43" s="75">
        <f t="shared" si="19"/>
        <v>0</v>
      </c>
      <c r="G43" s="75">
        <f t="shared" si="19"/>
        <v>0</v>
      </c>
      <c r="H43" s="75">
        <f t="shared" si="19"/>
        <v>0</v>
      </c>
      <c r="I43" s="75">
        <f t="shared" si="19"/>
        <v>0</v>
      </c>
      <c r="J43" s="75">
        <f t="shared" si="19"/>
        <v>0</v>
      </c>
      <c r="K43" s="75">
        <f t="shared" si="19"/>
        <v>0</v>
      </c>
      <c r="L43" s="75">
        <f t="shared" si="19"/>
        <v>0</v>
      </c>
      <c r="M43" s="75">
        <f t="shared" si="19"/>
        <v>0</v>
      </c>
      <c r="N43" s="75">
        <f t="shared" si="19"/>
        <v>0</v>
      </c>
      <c r="O43" s="75">
        <f t="shared" si="19"/>
        <v>0</v>
      </c>
      <c r="P43" s="75">
        <f t="shared" si="19"/>
        <v>0</v>
      </c>
      <c r="Q43" s="75">
        <f t="shared" si="19"/>
        <v>0</v>
      </c>
      <c r="R43" s="75">
        <f t="shared" si="19"/>
        <v>0</v>
      </c>
      <c r="S43" s="75">
        <f t="shared" si="19"/>
        <v>0</v>
      </c>
      <c r="T43" s="75">
        <f t="shared" si="19"/>
        <v>0</v>
      </c>
      <c r="U43" s="75">
        <f t="shared" si="19"/>
        <v>0</v>
      </c>
      <c r="V43" s="75">
        <f t="shared" si="19"/>
        <v>0</v>
      </c>
      <c r="W43" s="75">
        <f t="shared" si="19"/>
        <v>0</v>
      </c>
      <c r="X43" s="76">
        <f t="shared" si="19"/>
        <v>0</v>
      </c>
    </row>
    <row r="44" spans="1:24" x14ac:dyDescent="0.25">
      <c r="A44">
        <f t="shared" si="3"/>
        <v>0</v>
      </c>
      <c r="B44" s="74" t="s">
        <v>113</v>
      </c>
      <c r="C44" s="5"/>
      <c r="D44" s="75">
        <f>SUM(D42:D43)</f>
        <v>0</v>
      </c>
      <c r="E44" s="75">
        <f t="shared" ref="E44:X44" si="20">SUM(E42:E43)</f>
        <v>0</v>
      </c>
      <c r="F44" s="75">
        <f t="shared" si="20"/>
        <v>0</v>
      </c>
      <c r="G44" s="75">
        <f t="shared" si="20"/>
        <v>0</v>
      </c>
      <c r="H44" s="75">
        <f t="shared" si="20"/>
        <v>0</v>
      </c>
      <c r="I44" s="75">
        <f t="shared" si="20"/>
        <v>0</v>
      </c>
      <c r="J44" s="75">
        <f t="shared" si="20"/>
        <v>0</v>
      </c>
      <c r="K44" s="75">
        <f t="shared" si="20"/>
        <v>0</v>
      </c>
      <c r="L44" s="75">
        <f t="shared" si="20"/>
        <v>0</v>
      </c>
      <c r="M44" s="75">
        <f t="shared" si="20"/>
        <v>0</v>
      </c>
      <c r="N44" s="75">
        <f t="shared" si="20"/>
        <v>0</v>
      </c>
      <c r="O44" s="75">
        <f t="shared" si="20"/>
        <v>0</v>
      </c>
      <c r="P44" s="75">
        <f t="shared" si="20"/>
        <v>0</v>
      </c>
      <c r="Q44" s="75">
        <f t="shared" si="20"/>
        <v>0</v>
      </c>
      <c r="R44" s="75">
        <f t="shared" si="20"/>
        <v>0</v>
      </c>
      <c r="S44" s="75">
        <f t="shared" si="20"/>
        <v>0</v>
      </c>
      <c r="T44" s="75">
        <f t="shared" si="20"/>
        <v>0</v>
      </c>
      <c r="U44" s="75">
        <f t="shared" si="20"/>
        <v>0</v>
      </c>
      <c r="V44" s="75">
        <f t="shared" si="20"/>
        <v>0</v>
      </c>
      <c r="W44" s="75">
        <f>SUM(W42:W43)</f>
        <v>0</v>
      </c>
      <c r="X44" s="76">
        <f t="shared" si="20"/>
        <v>0</v>
      </c>
    </row>
    <row r="45" spans="1:24" x14ac:dyDescent="0.25">
      <c r="A45">
        <f t="shared" si="3"/>
        <v>0</v>
      </c>
      <c r="B45" s="77" t="s">
        <v>91</v>
      </c>
      <c r="C45" s="5"/>
      <c r="D45" s="75">
        <f t="shared" ref="D45:X45" si="21">COUNTIF(D$10:D$24,$B$45)</f>
        <v>0</v>
      </c>
      <c r="E45" s="75">
        <f t="shared" si="21"/>
        <v>0</v>
      </c>
      <c r="F45" s="75">
        <f t="shared" si="21"/>
        <v>0</v>
      </c>
      <c r="G45" s="75">
        <f t="shared" si="21"/>
        <v>0</v>
      </c>
      <c r="H45" s="75">
        <f t="shared" si="21"/>
        <v>0</v>
      </c>
      <c r="I45" s="75">
        <f t="shared" si="21"/>
        <v>0</v>
      </c>
      <c r="J45" s="75">
        <f t="shared" si="21"/>
        <v>0</v>
      </c>
      <c r="K45" s="75">
        <f t="shared" si="21"/>
        <v>0</v>
      </c>
      <c r="L45" s="75">
        <f t="shared" si="21"/>
        <v>0</v>
      </c>
      <c r="M45" s="75">
        <f t="shared" si="21"/>
        <v>0</v>
      </c>
      <c r="N45" s="75">
        <f t="shared" si="21"/>
        <v>0</v>
      </c>
      <c r="O45" s="75">
        <f t="shared" si="21"/>
        <v>0</v>
      </c>
      <c r="P45" s="75">
        <f t="shared" si="21"/>
        <v>0</v>
      </c>
      <c r="Q45" s="75">
        <f t="shared" si="21"/>
        <v>0</v>
      </c>
      <c r="R45" s="75">
        <f t="shared" si="21"/>
        <v>0</v>
      </c>
      <c r="S45" s="75">
        <f t="shared" si="21"/>
        <v>0</v>
      </c>
      <c r="T45" s="75">
        <f t="shared" si="21"/>
        <v>0</v>
      </c>
      <c r="U45" s="75">
        <f t="shared" si="21"/>
        <v>0</v>
      </c>
      <c r="V45" s="75">
        <f t="shared" si="21"/>
        <v>0</v>
      </c>
      <c r="W45" s="75">
        <f t="shared" si="21"/>
        <v>0</v>
      </c>
      <c r="X45" s="76">
        <f t="shared" si="21"/>
        <v>0</v>
      </c>
    </row>
    <row r="46" spans="1:24" x14ac:dyDescent="0.25">
      <c r="A46">
        <f t="shared" si="3"/>
        <v>0</v>
      </c>
      <c r="B46" s="77" t="s">
        <v>114</v>
      </c>
      <c r="C46" s="5"/>
      <c r="D46" s="75">
        <f t="shared" ref="D46:X46" si="22">COUNTIF(D$10:D$24,$B$46)</f>
        <v>0</v>
      </c>
      <c r="E46" s="75">
        <f t="shared" si="22"/>
        <v>0</v>
      </c>
      <c r="F46" s="75">
        <f t="shared" si="22"/>
        <v>0</v>
      </c>
      <c r="G46" s="75">
        <f t="shared" si="22"/>
        <v>0</v>
      </c>
      <c r="H46" s="75">
        <f t="shared" si="22"/>
        <v>0</v>
      </c>
      <c r="I46" s="75">
        <f t="shared" si="22"/>
        <v>0</v>
      </c>
      <c r="J46" s="75">
        <f t="shared" si="22"/>
        <v>0</v>
      </c>
      <c r="K46" s="75">
        <f t="shared" si="22"/>
        <v>0</v>
      </c>
      <c r="L46" s="75">
        <f t="shared" si="22"/>
        <v>0</v>
      </c>
      <c r="M46" s="75">
        <f t="shared" si="22"/>
        <v>0</v>
      </c>
      <c r="N46" s="75">
        <f t="shared" si="22"/>
        <v>0</v>
      </c>
      <c r="O46" s="75">
        <f t="shared" si="22"/>
        <v>0</v>
      </c>
      <c r="P46" s="75">
        <f t="shared" si="22"/>
        <v>0</v>
      </c>
      <c r="Q46" s="75">
        <f t="shared" si="22"/>
        <v>0</v>
      </c>
      <c r="R46" s="75">
        <f t="shared" si="22"/>
        <v>0</v>
      </c>
      <c r="S46" s="75">
        <f t="shared" si="22"/>
        <v>0</v>
      </c>
      <c r="T46" s="75">
        <f t="shared" si="22"/>
        <v>0</v>
      </c>
      <c r="U46" s="75">
        <f t="shared" si="22"/>
        <v>0</v>
      </c>
      <c r="V46" s="75">
        <f t="shared" si="22"/>
        <v>0</v>
      </c>
      <c r="W46" s="75">
        <f t="shared" si="22"/>
        <v>0</v>
      </c>
      <c r="X46" s="76">
        <f t="shared" si="22"/>
        <v>0</v>
      </c>
    </row>
    <row r="47" spans="1:24" x14ac:dyDescent="0.25">
      <c r="A47">
        <f t="shared" si="3"/>
        <v>0</v>
      </c>
      <c r="B47" s="77" t="s">
        <v>115</v>
      </c>
      <c r="C47" s="5"/>
      <c r="D47" s="75">
        <f t="shared" ref="D47:X47" si="23">COUNTIF(D$10:D$24,$B$47)</f>
        <v>0</v>
      </c>
      <c r="E47" s="75">
        <f t="shared" si="23"/>
        <v>0</v>
      </c>
      <c r="F47" s="75">
        <f t="shared" si="23"/>
        <v>0</v>
      </c>
      <c r="G47" s="75">
        <f t="shared" si="23"/>
        <v>0</v>
      </c>
      <c r="H47" s="75">
        <f t="shared" si="23"/>
        <v>0</v>
      </c>
      <c r="I47" s="75">
        <f t="shared" si="23"/>
        <v>0</v>
      </c>
      <c r="J47" s="75">
        <f t="shared" si="23"/>
        <v>0</v>
      </c>
      <c r="K47" s="75">
        <f t="shared" si="23"/>
        <v>0</v>
      </c>
      <c r="L47" s="75">
        <f t="shared" si="23"/>
        <v>0</v>
      </c>
      <c r="M47" s="75">
        <f t="shared" si="23"/>
        <v>0</v>
      </c>
      <c r="N47" s="75">
        <f t="shared" si="23"/>
        <v>0</v>
      </c>
      <c r="O47" s="75">
        <f t="shared" si="23"/>
        <v>0</v>
      </c>
      <c r="P47" s="75">
        <f t="shared" si="23"/>
        <v>0</v>
      </c>
      <c r="Q47" s="75">
        <f t="shared" si="23"/>
        <v>0</v>
      </c>
      <c r="R47" s="75">
        <f t="shared" si="23"/>
        <v>0</v>
      </c>
      <c r="S47" s="75">
        <f t="shared" si="23"/>
        <v>0</v>
      </c>
      <c r="T47" s="75">
        <f t="shared" si="23"/>
        <v>0</v>
      </c>
      <c r="U47" s="75">
        <f t="shared" si="23"/>
        <v>0</v>
      </c>
      <c r="V47" s="75">
        <f t="shared" si="23"/>
        <v>0</v>
      </c>
      <c r="W47" s="75">
        <f t="shared" si="23"/>
        <v>0</v>
      </c>
      <c r="X47" s="76">
        <f t="shared" si="23"/>
        <v>0</v>
      </c>
    </row>
    <row r="48" spans="1:24" x14ac:dyDescent="0.25">
      <c r="A48">
        <f t="shared" si="3"/>
        <v>0</v>
      </c>
      <c r="B48" s="74" t="s">
        <v>116</v>
      </c>
      <c r="C48" s="5"/>
      <c r="D48" s="75">
        <f>SUM(D45:D47)</f>
        <v>0</v>
      </c>
      <c r="E48" s="75">
        <f t="shared" ref="E48:X48" si="24">SUM(E45:E47)</f>
        <v>0</v>
      </c>
      <c r="F48" s="75">
        <f t="shared" si="24"/>
        <v>0</v>
      </c>
      <c r="G48" s="75">
        <f t="shared" si="24"/>
        <v>0</v>
      </c>
      <c r="H48" s="75">
        <f t="shared" si="24"/>
        <v>0</v>
      </c>
      <c r="I48" s="75">
        <f t="shared" si="24"/>
        <v>0</v>
      </c>
      <c r="J48" s="75">
        <f t="shared" si="24"/>
        <v>0</v>
      </c>
      <c r="K48" s="75">
        <f t="shared" si="24"/>
        <v>0</v>
      </c>
      <c r="L48" s="75">
        <f t="shared" si="24"/>
        <v>0</v>
      </c>
      <c r="M48" s="75">
        <f t="shared" si="24"/>
        <v>0</v>
      </c>
      <c r="N48" s="75">
        <f t="shared" si="24"/>
        <v>0</v>
      </c>
      <c r="O48" s="75">
        <f t="shared" si="24"/>
        <v>0</v>
      </c>
      <c r="P48" s="75">
        <f t="shared" si="24"/>
        <v>0</v>
      </c>
      <c r="Q48" s="75">
        <f t="shared" si="24"/>
        <v>0</v>
      </c>
      <c r="R48" s="75">
        <f t="shared" si="24"/>
        <v>0</v>
      </c>
      <c r="S48" s="75">
        <f t="shared" si="24"/>
        <v>0</v>
      </c>
      <c r="T48" s="75">
        <f t="shared" si="24"/>
        <v>0</v>
      </c>
      <c r="U48" s="75">
        <f t="shared" si="24"/>
        <v>0</v>
      </c>
      <c r="V48" s="75">
        <f t="shared" si="24"/>
        <v>0</v>
      </c>
      <c r="W48" s="75">
        <f>SUM(W45:W47)</f>
        <v>0</v>
      </c>
      <c r="X48" s="76">
        <f t="shared" si="24"/>
        <v>0</v>
      </c>
    </row>
    <row r="49" spans="1:24" x14ac:dyDescent="0.25">
      <c r="A49">
        <f t="shared" si="3"/>
        <v>0</v>
      </c>
      <c r="B49" s="77" t="s">
        <v>117</v>
      </c>
      <c r="C49" s="5"/>
      <c r="D49" s="75">
        <f t="shared" ref="D49:X49" si="25">COUNTIF(D$10:D$24,$B$49)</f>
        <v>0</v>
      </c>
      <c r="E49" s="75">
        <f t="shared" si="25"/>
        <v>0</v>
      </c>
      <c r="F49" s="75">
        <f t="shared" si="25"/>
        <v>0</v>
      </c>
      <c r="G49" s="75">
        <f t="shared" si="25"/>
        <v>0</v>
      </c>
      <c r="H49" s="75">
        <f t="shared" si="25"/>
        <v>0</v>
      </c>
      <c r="I49" s="75">
        <f t="shared" si="25"/>
        <v>0</v>
      </c>
      <c r="J49" s="75">
        <f t="shared" si="25"/>
        <v>0</v>
      </c>
      <c r="K49" s="75">
        <f t="shared" si="25"/>
        <v>0</v>
      </c>
      <c r="L49" s="75">
        <f t="shared" si="25"/>
        <v>0</v>
      </c>
      <c r="M49" s="75">
        <f t="shared" si="25"/>
        <v>0</v>
      </c>
      <c r="N49" s="75">
        <f t="shared" si="25"/>
        <v>0</v>
      </c>
      <c r="O49" s="75">
        <f t="shared" si="25"/>
        <v>0</v>
      </c>
      <c r="P49" s="75">
        <f t="shared" si="25"/>
        <v>0</v>
      </c>
      <c r="Q49" s="75">
        <f t="shared" si="25"/>
        <v>0</v>
      </c>
      <c r="R49" s="75">
        <f t="shared" si="25"/>
        <v>0</v>
      </c>
      <c r="S49" s="75">
        <f t="shared" si="25"/>
        <v>0</v>
      </c>
      <c r="T49" s="75">
        <f t="shared" si="25"/>
        <v>0</v>
      </c>
      <c r="U49" s="75">
        <f t="shared" si="25"/>
        <v>0</v>
      </c>
      <c r="V49" s="75">
        <f t="shared" si="25"/>
        <v>0</v>
      </c>
      <c r="W49" s="75">
        <f t="shared" si="25"/>
        <v>0</v>
      </c>
      <c r="X49" s="76">
        <f t="shared" si="25"/>
        <v>0</v>
      </c>
    </row>
    <row r="50" spans="1:24" s="2" customFormat="1" x14ac:dyDescent="0.25">
      <c r="A50" s="2">
        <f t="shared" si="3"/>
        <v>16</v>
      </c>
      <c r="B50" s="78" t="s">
        <v>118</v>
      </c>
      <c r="C50" s="79"/>
      <c r="D50" s="80">
        <f t="shared" ref="D50:X50" si="26">COUNTIF(D$10:D$24,$B$50)</f>
        <v>4</v>
      </c>
      <c r="E50" s="80">
        <f t="shared" si="26"/>
        <v>0</v>
      </c>
      <c r="F50" s="80">
        <f t="shared" si="26"/>
        <v>0</v>
      </c>
      <c r="G50" s="80">
        <f t="shared" si="26"/>
        <v>0</v>
      </c>
      <c r="H50" s="80">
        <f t="shared" si="26"/>
        <v>0</v>
      </c>
      <c r="I50" s="80">
        <f t="shared" si="26"/>
        <v>0</v>
      </c>
      <c r="J50" s="80">
        <f t="shared" si="26"/>
        <v>0</v>
      </c>
      <c r="K50" s="80">
        <f t="shared" si="26"/>
        <v>4</v>
      </c>
      <c r="L50" s="80">
        <f t="shared" si="26"/>
        <v>0</v>
      </c>
      <c r="M50" s="80">
        <f t="shared" si="26"/>
        <v>0</v>
      </c>
      <c r="N50" s="80">
        <f t="shared" si="26"/>
        <v>0</v>
      </c>
      <c r="O50" s="80">
        <f t="shared" si="26"/>
        <v>0</v>
      </c>
      <c r="P50" s="80">
        <f t="shared" si="26"/>
        <v>0</v>
      </c>
      <c r="Q50" s="80">
        <f t="shared" si="26"/>
        <v>0</v>
      </c>
      <c r="R50" s="80">
        <f t="shared" si="26"/>
        <v>4</v>
      </c>
      <c r="S50" s="80">
        <f t="shared" si="26"/>
        <v>4</v>
      </c>
      <c r="T50" s="80">
        <f t="shared" si="26"/>
        <v>0</v>
      </c>
      <c r="U50" s="80">
        <f t="shared" si="26"/>
        <v>0</v>
      </c>
      <c r="V50" s="80">
        <f t="shared" si="26"/>
        <v>0</v>
      </c>
      <c r="W50" s="80">
        <f t="shared" si="26"/>
        <v>0</v>
      </c>
      <c r="X50" s="81">
        <f t="shared" si="26"/>
        <v>0</v>
      </c>
    </row>
    <row r="51" spans="1:24" x14ac:dyDescent="0.25">
      <c r="A51">
        <f t="shared" si="3"/>
        <v>0</v>
      </c>
      <c r="B51" s="77" t="s">
        <v>119</v>
      </c>
      <c r="C51" s="5"/>
      <c r="D51" s="75">
        <f t="shared" ref="D51:X51" si="27">COUNTIF(D$10:D$24,$B$51)</f>
        <v>0</v>
      </c>
      <c r="E51" s="75">
        <f t="shared" si="27"/>
        <v>0</v>
      </c>
      <c r="F51" s="75">
        <f t="shared" si="27"/>
        <v>0</v>
      </c>
      <c r="G51" s="75">
        <f t="shared" si="27"/>
        <v>0</v>
      </c>
      <c r="H51" s="75">
        <f t="shared" si="27"/>
        <v>0</v>
      </c>
      <c r="I51" s="75">
        <f t="shared" si="27"/>
        <v>0</v>
      </c>
      <c r="J51" s="75">
        <f t="shared" si="27"/>
        <v>0</v>
      </c>
      <c r="K51" s="75">
        <f t="shared" si="27"/>
        <v>0</v>
      </c>
      <c r="L51" s="75">
        <f t="shared" si="27"/>
        <v>0</v>
      </c>
      <c r="M51" s="75">
        <f t="shared" si="27"/>
        <v>0</v>
      </c>
      <c r="N51" s="75">
        <f t="shared" si="27"/>
        <v>0</v>
      </c>
      <c r="O51" s="75">
        <f t="shared" si="27"/>
        <v>0</v>
      </c>
      <c r="P51" s="75">
        <f t="shared" si="27"/>
        <v>0</v>
      </c>
      <c r="Q51" s="75">
        <f t="shared" si="27"/>
        <v>0</v>
      </c>
      <c r="R51" s="75">
        <f t="shared" si="27"/>
        <v>0</v>
      </c>
      <c r="S51" s="75">
        <f t="shared" si="27"/>
        <v>0</v>
      </c>
      <c r="T51" s="75">
        <f t="shared" si="27"/>
        <v>0</v>
      </c>
      <c r="U51" s="75">
        <f t="shared" si="27"/>
        <v>0</v>
      </c>
      <c r="V51" s="75">
        <f t="shared" si="27"/>
        <v>0</v>
      </c>
      <c r="W51" s="75">
        <f t="shared" si="27"/>
        <v>0</v>
      </c>
      <c r="X51" s="76">
        <f t="shared" si="27"/>
        <v>0</v>
      </c>
    </row>
    <row r="52" spans="1:24" x14ac:dyDescent="0.25">
      <c r="A52">
        <f t="shared" si="3"/>
        <v>0</v>
      </c>
      <c r="B52" s="77" t="s">
        <v>120</v>
      </c>
      <c r="C52" s="5"/>
      <c r="D52" s="75">
        <f t="shared" ref="D52:X52" si="28">COUNTIF(D$10:D$24,$B$52)</f>
        <v>0</v>
      </c>
      <c r="E52" s="75">
        <f t="shared" si="28"/>
        <v>0</v>
      </c>
      <c r="F52" s="75">
        <f t="shared" si="28"/>
        <v>0</v>
      </c>
      <c r="G52" s="75">
        <f t="shared" si="28"/>
        <v>0</v>
      </c>
      <c r="H52" s="75">
        <f t="shared" si="28"/>
        <v>0</v>
      </c>
      <c r="I52" s="75">
        <f t="shared" si="28"/>
        <v>0</v>
      </c>
      <c r="J52" s="75">
        <f t="shared" si="28"/>
        <v>0</v>
      </c>
      <c r="K52" s="75">
        <f t="shared" si="28"/>
        <v>0</v>
      </c>
      <c r="L52" s="75">
        <f t="shared" si="28"/>
        <v>0</v>
      </c>
      <c r="M52" s="75">
        <f t="shared" si="28"/>
        <v>0</v>
      </c>
      <c r="N52" s="75">
        <f t="shared" si="28"/>
        <v>0</v>
      </c>
      <c r="O52" s="75">
        <f t="shared" si="28"/>
        <v>0</v>
      </c>
      <c r="P52" s="75">
        <f t="shared" si="28"/>
        <v>0</v>
      </c>
      <c r="Q52" s="75">
        <f t="shared" si="28"/>
        <v>0</v>
      </c>
      <c r="R52" s="75">
        <f t="shared" si="28"/>
        <v>0</v>
      </c>
      <c r="S52" s="75">
        <f t="shared" si="28"/>
        <v>0</v>
      </c>
      <c r="T52" s="75">
        <f t="shared" si="28"/>
        <v>0</v>
      </c>
      <c r="U52" s="75">
        <f t="shared" si="28"/>
        <v>0</v>
      </c>
      <c r="V52" s="75">
        <f t="shared" si="28"/>
        <v>0</v>
      </c>
      <c r="W52" s="75">
        <f t="shared" si="28"/>
        <v>0</v>
      </c>
      <c r="X52" s="76">
        <f t="shared" si="28"/>
        <v>0</v>
      </c>
    </row>
    <row r="53" spans="1:24" x14ac:dyDescent="0.25">
      <c r="A53">
        <f t="shared" si="3"/>
        <v>0</v>
      </c>
      <c r="B53" s="77" t="s">
        <v>121</v>
      </c>
      <c r="C53" s="5"/>
      <c r="D53" s="75">
        <f t="shared" ref="D53:X53" si="29">COUNTIF(D$10:D$24,$B$53)</f>
        <v>0</v>
      </c>
      <c r="E53" s="75">
        <f t="shared" si="29"/>
        <v>0</v>
      </c>
      <c r="F53" s="75">
        <f t="shared" si="29"/>
        <v>0</v>
      </c>
      <c r="G53" s="75">
        <f t="shared" si="29"/>
        <v>0</v>
      </c>
      <c r="H53" s="75">
        <f t="shared" si="29"/>
        <v>0</v>
      </c>
      <c r="I53" s="75">
        <f t="shared" si="29"/>
        <v>0</v>
      </c>
      <c r="J53" s="75">
        <f t="shared" si="29"/>
        <v>0</v>
      </c>
      <c r="K53" s="75">
        <f t="shared" si="29"/>
        <v>0</v>
      </c>
      <c r="L53" s="75">
        <f t="shared" si="29"/>
        <v>0</v>
      </c>
      <c r="M53" s="75">
        <f t="shared" si="29"/>
        <v>0</v>
      </c>
      <c r="N53" s="75">
        <f t="shared" si="29"/>
        <v>0</v>
      </c>
      <c r="O53" s="75">
        <f t="shared" si="29"/>
        <v>0</v>
      </c>
      <c r="P53" s="75">
        <f t="shared" si="29"/>
        <v>0</v>
      </c>
      <c r="Q53" s="75">
        <f t="shared" si="29"/>
        <v>0</v>
      </c>
      <c r="R53" s="75">
        <f t="shared" si="29"/>
        <v>0</v>
      </c>
      <c r="S53" s="75">
        <f t="shared" si="29"/>
        <v>0</v>
      </c>
      <c r="T53" s="75">
        <f t="shared" si="29"/>
        <v>0</v>
      </c>
      <c r="U53" s="75">
        <f t="shared" si="29"/>
        <v>0</v>
      </c>
      <c r="V53" s="75">
        <f t="shared" si="29"/>
        <v>0</v>
      </c>
      <c r="W53" s="75">
        <f t="shared" si="29"/>
        <v>0</v>
      </c>
      <c r="X53" s="76">
        <f t="shared" si="29"/>
        <v>0</v>
      </c>
    </row>
    <row r="54" spans="1:24" x14ac:dyDescent="0.25">
      <c r="A54">
        <f t="shared" si="3"/>
        <v>4</v>
      </c>
      <c r="B54" s="77" t="s">
        <v>122</v>
      </c>
      <c r="C54" s="5"/>
      <c r="D54" s="75">
        <f t="shared" ref="D54:X54" si="30">COUNTIF(D$10:D$24,$B$54)</f>
        <v>0</v>
      </c>
      <c r="E54" s="75">
        <f t="shared" si="30"/>
        <v>0</v>
      </c>
      <c r="F54" s="75">
        <f t="shared" si="30"/>
        <v>0</v>
      </c>
      <c r="G54" s="75">
        <f t="shared" si="30"/>
        <v>0</v>
      </c>
      <c r="H54" s="75">
        <f t="shared" si="30"/>
        <v>0</v>
      </c>
      <c r="I54" s="75">
        <f t="shared" si="30"/>
        <v>0</v>
      </c>
      <c r="J54" s="75">
        <f t="shared" si="30"/>
        <v>0</v>
      </c>
      <c r="K54" s="75">
        <f t="shared" si="30"/>
        <v>0</v>
      </c>
      <c r="L54" s="75">
        <f t="shared" si="30"/>
        <v>0</v>
      </c>
      <c r="M54" s="75">
        <f t="shared" si="30"/>
        <v>0</v>
      </c>
      <c r="N54" s="75">
        <f t="shared" si="30"/>
        <v>0</v>
      </c>
      <c r="O54" s="75">
        <f t="shared" si="30"/>
        <v>0</v>
      </c>
      <c r="P54" s="75">
        <f t="shared" si="30"/>
        <v>0</v>
      </c>
      <c r="Q54" s="75">
        <f t="shared" si="30"/>
        <v>0</v>
      </c>
      <c r="R54" s="75">
        <f t="shared" si="30"/>
        <v>0</v>
      </c>
      <c r="S54" s="75">
        <f t="shared" si="30"/>
        <v>0</v>
      </c>
      <c r="T54" s="75">
        <f t="shared" si="30"/>
        <v>0</v>
      </c>
      <c r="U54" s="75">
        <f t="shared" si="30"/>
        <v>0</v>
      </c>
      <c r="V54" s="75">
        <f t="shared" si="30"/>
        <v>0</v>
      </c>
      <c r="W54" s="75">
        <f t="shared" si="30"/>
        <v>4</v>
      </c>
      <c r="X54" s="76">
        <f t="shared" si="30"/>
        <v>0</v>
      </c>
    </row>
    <row r="55" spans="1:24" x14ac:dyDescent="0.25">
      <c r="A55">
        <f t="shared" si="3"/>
        <v>0</v>
      </c>
      <c r="B55" s="77" t="s">
        <v>123</v>
      </c>
      <c r="C55" s="5"/>
      <c r="D55" s="75">
        <f t="shared" ref="D55:X55" si="31">COUNTIF(D$10:D$24,$B$55)</f>
        <v>0</v>
      </c>
      <c r="E55" s="75">
        <f t="shared" si="31"/>
        <v>0</v>
      </c>
      <c r="F55" s="75">
        <f t="shared" si="31"/>
        <v>0</v>
      </c>
      <c r="G55" s="75">
        <f t="shared" si="31"/>
        <v>0</v>
      </c>
      <c r="H55" s="75">
        <f t="shared" si="31"/>
        <v>0</v>
      </c>
      <c r="I55" s="75">
        <f t="shared" si="31"/>
        <v>0</v>
      </c>
      <c r="J55" s="75">
        <f t="shared" si="31"/>
        <v>0</v>
      </c>
      <c r="K55" s="75">
        <f t="shared" si="31"/>
        <v>0</v>
      </c>
      <c r="L55" s="75">
        <f t="shared" si="31"/>
        <v>0</v>
      </c>
      <c r="M55" s="75">
        <f t="shared" si="31"/>
        <v>0</v>
      </c>
      <c r="N55" s="75">
        <f t="shared" si="31"/>
        <v>0</v>
      </c>
      <c r="O55" s="75">
        <f t="shared" si="31"/>
        <v>0</v>
      </c>
      <c r="P55" s="75">
        <f t="shared" si="31"/>
        <v>0</v>
      </c>
      <c r="Q55" s="75">
        <f t="shared" si="31"/>
        <v>0</v>
      </c>
      <c r="R55" s="75">
        <f t="shared" si="31"/>
        <v>0</v>
      </c>
      <c r="S55" s="75">
        <f t="shared" si="31"/>
        <v>0</v>
      </c>
      <c r="T55" s="75">
        <f t="shared" si="31"/>
        <v>0</v>
      </c>
      <c r="U55" s="75">
        <f t="shared" si="31"/>
        <v>0</v>
      </c>
      <c r="V55" s="75">
        <f t="shared" si="31"/>
        <v>0</v>
      </c>
      <c r="W55" s="75">
        <f t="shared" si="31"/>
        <v>0</v>
      </c>
      <c r="X55" s="76">
        <f t="shared" si="31"/>
        <v>0</v>
      </c>
    </row>
    <row r="56" spans="1:24" x14ac:dyDescent="0.25">
      <c r="A56">
        <f t="shared" si="3"/>
        <v>1</v>
      </c>
      <c r="B56" s="77" t="s">
        <v>124</v>
      </c>
      <c r="C56" s="5"/>
      <c r="D56" s="75">
        <f t="shared" ref="D56:X56" si="32">COUNTIF(D$10:D$24,$B$56)</f>
        <v>0</v>
      </c>
      <c r="E56" s="75">
        <f t="shared" si="32"/>
        <v>0</v>
      </c>
      <c r="F56" s="75">
        <f t="shared" si="32"/>
        <v>0</v>
      </c>
      <c r="G56" s="75">
        <f t="shared" si="32"/>
        <v>0</v>
      </c>
      <c r="H56" s="75">
        <f t="shared" si="32"/>
        <v>0</v>
      </c>
      <c r="I56" s="75">
        <f t="shared" si="32"/>
        <v>0</v>
      </c>
      <c r="J56" s="75">
        <f t="shared" si="32"/>
        <v>1</v>
      </c>
      <c r="K56" s="75">
        <f t="shared" si="32"/>
        <v>0</v>
      </c>
      <c r="L56" s="75">
        <f t="shared" si="32"/>
        <v>0</v>
      </c>
      <c r="M56" s="75">
        <f t="shared" si="32"/>
        <v>0</v>
      </c>
      <c r="N56" s="75">
        <f t="shared" si="32"/>
        <v>0</v>
      </c>
      <c r="O56" s="75">
        <f t="shared" si="32"/>
        <v>0</v>
      </c>
      <c r="P56" s="75">
        <f t="shared" si="32"/>
        <v>0</v>
      </c>
      <c r="Q56" s="75">
        <f t="shared" si="32"/>
        <v>0</v>
      </c>
      <c r="R56" s="75">
        <f t="shared" si="32"/>
        <v>0</v>
      </c>
      <c r="S56" s="75">
        <f t="shared" si="32"/>
        <v>0</v>
      </c>
      <c r="T56" s="75">
        <f t="shared" si="32"/>
        <v>0</v>
      </c>
      <c r="U56" s="75">
        <f t="shared" si="32"/>
        <v>0</v>
      </c>
      <c r="V56" s="75">
        <f t="shared" si="32"/>
        <v>0</v>
      </c>
      <c r="W56" s="75">
        <f t="shared" si="32"/>
        <v>0</v>
      </c>
      <c r="X56" s="76">
        <f t="shared" si="32"/>
        <v>0</v>
      </c>
    </row>
    <row r="57" spans="1:24" x14ac:dyDescent="0.25">
      <c r="A57">
        <f t="shared" si="3"/>
        <v>0</v>
      </c>
      <c r="B57" s="77" t="s">
        <v>125</v>
      </c>
      <c r="C57" s="5"/>
      <c r="D57" s="75">
        <f t="shared" ref="D57:X57" si="33">COUNTIF(D$10:D$24,$B$57)</f>
        <v>0</v>
      </c>
      <c r="E57" s="75">
        <f t="shared" si="33"/>
        <v>0</v>
      </c>
      <c r="F57" s="75">
        <f t="shared" si="33"/>
        <v>0</v>
      </c>
      <c r="G57" s="75">
        <f t="shared" si="33"/>
        <v>0</v>
      </c>
      <c r="H57" s="75">
        <f t="shared" si="33"/>
        <v>0</v>
      </c>
      <c r="I57" s="75">
        <f t="shared" si="33"/>
        <v>0</v>
      </c>
      <c r="J57" s="75">
        <f t="shared" si="33"/>
        <v>0</v>
      </c>
      <c r="K57" s="75">
        <f t="shared" si="33"/>
        <v>0</v>
      </c>
      <c r="L57" s="75">
        <f t="shared" si="33"/>
        <v>0</v>
      </c>
      <c r="M57" s="75">
        <f t="shared" si="33"/>
        <v>0</v>
      </c>
      <c r="N57" s="75">
        <f t="shared" si="33"/>
        <v>0</v>
      </c>
      <c r="O57" s="75">
        <f t="shared" si="33"/>
        <v>0</v>
      </c>
      <c r="P57" s="75">
        <f t="shared" si="33"/>
        <v>0</v>
      </c>
      <c r="Q57" s="75">
        <f t="shared" si="33"/>
        <v>0</v>
      </c>
      <c r="R57" s="75">
        <f t="shared" si="33"/>
        <v>0</v>
      </c>
      <c r="S57" s="75">
        <f t="shared" si="33"/>
        <v>0</v>
      </c>
      <c r="T57" s="75">
        <f t="shared" si="33"/>
        <v>0</v>
      </c>
      <c r="U57" s="75">
        <f t="shared" si="33"/>
        <v>0</v>
      </c>
      <c r="V57" s="75">
        <f t="shared" si="33"/>
        <v>0</v>
      </c>
      <c r="W57" s="75">
        <f t="shared" si="33"/>
        <v>0</v>
      </c>
      <c r="X57" s="76">
        <f t="shared" si="33"/>
        <v>0</v>
      </c>
    </row>
    <row r="58" spans="1:24" x14ac:dyDescent="0.25">
      <c r="A58">
        <f t="shared" si="3"/>
        <v>21</v>
      </c>
      <c r="B58" s="74" t="s">
        <v>126</v>
      </c>
      <c r="C58" s="5"/>
      <c r="D58" s="75">
        <f>SUM(D49:D57)</f>
        <v>4</v>
      </c>
      <c r="E58" s="75">
        <f t="shared" ref="E58:X58" si="34">SUM(E49:E57)</f>
        <v>0</v>
      </c>
      <c r="F58" s="75">
        <f t="shared" si="34"/>
        <v>0</v>
      </c>
      <c r="G58" s="75">
        <f t="shared" si="34"/>
        <v>0</v>
      </c>
      <c r="H58" s="75">
        <f t="shared" si="34"/>
        <v>0</v>
      </c>
      <c r="I58" s="75">
        <f t="shared" si="34"/>
        <v>0</v>
      </c>
      <c r="J58" s="75">
        <f t="shared" si="34"/>
        <v>1</v>
      </c>
      <c r="K58" s="75">
        <f t="shared" si="34"/>
        <v>4</v>
      </c>
      <c r="L58" s="75">
        <f t="shared" si="34"/>
        <v>0</v>
      </c>
      <c r="M58" s="75">
        <f t="shared" si="34"/>
        <v>0</v>
      </c>
      <c r="N58" s="75">
        <f t="shared" si="34"/>
        <v>0</v>
      </c>
      <c r="O58" s="75">
        <f t="shared" si="34"/>
        <v>0</v>
      </c>
      <c r="P58" s="75">
        <f t="shared" si="34"/>
        <v>0</v>
      </c>
      <c r="Q58" s="75">
        <f t="shared" si="34"/>
        <v>0</v>
      </c>
      <c r="R58" s="75">
        <f t="shared" si="34"/>
        <v>4</v>
      </c>
      <c r="S58" s="75">
        <f t="shared" si="34"/>
        <v>4</v>
      </c>
      <c r="T58" s="75">
        <f t="shared" si="34"/>
        <v>0</v>
      </c>
      <c r="U58" s="75">
        <f t="shared" si="34"/>
        <v>0</v>
      </c>
      <c r="V58" s="75">
        <f t="shared" si="34"/>
        <v>0</v>
      </c>
      <c r="W58" s="75">
        <f>SUM(W49:W57)</f>
        <v>4</v>
      </c>
      <c r="X58" s="76">
        <f t="shared" si="34"/>
        <v>0</v>
      </c>
    </row>
    <row r="59" spans="1:24" x14ac:dyDescent="0.25">
      <c r="A59">
        <f t="shared" si="3"/>
        <v>16</v>
      </c>
      <c r="B59" s="77" t="s">
        <v>127</v>
      </c>
      <c r="C59" s="5"/>
      <c r="D59" s="75">
        <f t="shared" ref="D59:X59" si="35">COUNTIF(D$10:D$24,$B$59)</f>
        <v>0</v>
      </c>
      <c r="E59" s="75">
        <f t="shared" si="35"/>
        <v>0</v>
      </c>
      <c r="F59" s="75">
        <f t="shared" si="35"/>
        <v>0</v>
      </c>
      <c r="G59" s="75">
        <f t="shared" si="35"/>
        <v>0</v>
      </c>
      <c r="H59" s="75">
        <f t="shared" si="35"/>
        <v>4</v>
      </c>
      <c r="I59" s="75">
        <f t="shared" si="35"/>
        <v>0</v>
      </c>
      <c r="J59" s="75">
        <f t="shared" si="35"/>
        <v>4</v>
      </c>
      <c r="K59" s="75">
        <f t="shared" si="35"/>
        <v>0</v>
      </c>
      <c r="L59" s="75">
        <f t="shared" si="35"/>
        <v>0</v>
      </c>
      <c r="M59" s="75">
        <f t="shared" si="35"/>
        <v>0</v>
      </c>
      <c r="N59" s="75">
        <f t="shared" si="35"/>
        <v>0</v>
      </c>
      <c r="O59" s="75">
        <f t="shared" si="35"/>
        <v>0</v>
      </c>
      <c r="P59" s="75">
        <f t="shared" si="35"/>
        <v>4</v>
      </c>
      <c r="Q59" s="75">
        <f t="shared" si="35"/>
        <v>0</v>
      </c>
      <c r="R59" s="75">
        <f t="shared" si="35"/>
        <v>0</v>
      </c>
      <c r="S59" s="75">
        <f t="shared" si="35"/>
        <v>0</v>
      </c>
      <c r="T59" s="75">
        <f t="shared" si="35"/>
        <v>0</v>
      </c>
      <c r="U59" s="75">
        <f t="shared" si="35"/>
        <v>0</v>
      </c>
      <c r="V59" s="75">
        <f t="shared" si="35"/>
        <v>4</v>
      </c>
      <c r="W59" s="75">
        <f t="shared" si="35"/>
        <v>0</v>
      </c>
      <c r="X59" s="76">
        <f t="shared" si="35"/>
        <v>0</v>
      </c>
    </row>
    <row r="60" spans="1:24" x14ac:dyDescent="0.25">
      <c r="A60">
        <f t="shared" si="3"/>
        <v>4</v>
      </c>
      <c r="B60" s="77" t="s">
        <v>128</v>
      </c>
      <c r="C60" s="5"/>
      <c r="D60" s="75">
        <f t="shared" ref="D60:X60" si="36">COUNTIF(D$10:D$24,$B$60)</f>
        <v>0</v>
      </c>
      <c r="E60" s="75">
        <f t="shared" si="36"/>
        <v>0</v>
      </c>
      <c r="F60" s="75">
        <f t="shared" si="36"/>
        <v>0</v>
      </c>
      <c r="G60" s="75">
        <f t="shared" si="36"/>
        <v>0</v>
      </c>
      <c r="H60" s="75">
        <f t="shared" si="36"/>
        <v>0</v>
      </c>
      <c r="I60" s="75">
        <f t="shared" si="36"/>
        <v>0</v>
      </c>
      <c r="J60" s="75">
        <f t="shared" si="36"/>
        <v>0</v>
      </c>
      <c r="K60" s="75">
        <f t="shared" si="36"/>
        <v>0</v>
      </c>
      <c r="L60" s="75">
        <f t="shared" si="36"/>
        <v>0</v>
      </c>
      <c r="M60" s="75">
        <f t="shared" si="36"/>
        <v>0</v>
      </c>
      <c r="N60" s="75">
        <f t="shared" si="36"/>
        <v>0</v>
      </c>
      <c r="O60" s="75">
        <f t="shared" si="36"/>
        <v>0</v>
      </c>
      <c r="P60" s="75">
        <f t="shared" si="36"/>
        <v>0</v>
      </c>
      <c r="Q60" s="75">
        <f t="shared" si="36"/>
        <v>0</v>
      </c>
      <c r="R60" s="75">
        <f t="shared" si="36"/>
        <v>0</v>
      </c>
      <c r="S60" s="75">
        <f t="shared" si="36"/>
        <v>0</v>
      </c>
      <c r="T60" s="75">
        <f t="shared" si="36"/>
        <v>0</v>
      </c>
      <c r="U60" s="75">
        <f t="shared" si="36"/>
        <v>0</v>
      </c>
      <c r="V60" s="75">
        <f t="shared" si="36"/>
        <v>0</v>
      </c>
      <c r="W60" s="75">
        <f t="shared" si="36"/>
        <v>0</v>
      </c>
      <c r="X60" s="76">
        <f t="shared" si="36"/>
        <v>4</v>
      </c>
    </row>
    <row r="61" spans="1:24" x14ac:dyDescent="0.25">
      <c r="A61">
        <f t="shared" si="3"/>
        <v>20</v>
      </c>
      <c r="B61" s="74" t="s">
        <v>129</v>
      </c>
      <c r="C61" s="5"/>
      <c r="D61" s="75">
        <f>SUM(D59:D60)</f>
        <v>0</v>
      </c>
      <c r="E61" s="75">
        <f t="shared" ref="E61:X61" si="37">SUM(E59:E60)</f>
        <v>0</v>
      </c>
      <c r="F61" s="75">
        <f t="shared" si="37"/>
        <v>0</v>
      </c>
      <c r="G61" s="75">
        <f t="shared" si="37"/>
        <v>0</v>
      </c>
      <c r="H61" s="75">
        <f t="shared" si="37"/>
        <v>4</v>
      </c>
      <c r="I61" s="75">
        <f t="shared" si="37"/>
        <v>0</v>
      </c>
      <c r="J61" s="75">
        <f t="shared" si="37"/>
        <v>4</v>
      </c>
      <c r="K61" s="75">
        <f t="shared" si="37"/>
        <v>0</v>
      </c>
      <c r="L61" s="75">
        <f t="shared" si="37"/>
        <v>0</v>
      </c>
      <c r="M61" s="75">
        <f t="shared" si="37"/>
        <v>0</v>
      </c>
      <c r="N61" s="75">
        <f t="shared" si="37"/>
        <v>0</v>
      </c>
      <c r="O61" s="75">
        <f t="shared" si="37"/>
        <v>0</v>
      </c>
      <c r="P61" s="75">
        <f t="shared" si="37"/>
        <v>4</v>
      </c>
      <c r="Q61" s="75">
        <f t="shared" si="37"/>
        <v>0</v>
      </c>
      <c r="R61" s="75">
        <f t="shared" si="37"/>
        <v>0</v>
      </c>
      <c r="S61" s="75">
        <f t="shared" si="37"/>
        <v>0</v>
      </c>
      <c r="T61" s="75">
        <f t="shared" si="37"/>
        <v>0</v>
      </c>
      <c r="U61" s="75">
        <f t="shared" si="37"/>
        <v>0</v>
      </c>
      <c r="V61" s="75">
        <f t="shared" si="37"/>
        <v>4</v>
      </c>
      <c r="W61" s="75">
        <f>SUM(W59:W60)</f>
        <v>0</v>
      </c>
      <c r="X61" s="76">
        <f t="shared" si="37"/>
        <v>4</v>
      </c>
    </row>
    <row r="62" spans="1:24" x14ac:dyDescent="0.25">
      <c r="A62">
        <f t="shared" si="3"/>
        <v>0</v>
      </c>
      <c r="B62" s="77" t="s">
        <v>130</v>
      </c>
      <c r="C62" s="5"/>
      <c r="D62" s="75">
        <f t="shared" ref="D62:X62" si="38">COUNTIF(D$10:D$24,$B$62)</f>
        <v>0</v>
      </c>
      <c r="E62" s="75">
        <f t="shared" si="38"/>
        <v>0</v>
      </c>
      <c r="F62" s="75">
        <f t="shared" si="38"/>
        <v>0</v>
      </c>
      <c r="G62" s="75">
        <f t="shared" si="38"/>
        <v>0</v>
      </c>
      <c r="H62" s="75">
        <f t="shared" si="38"/>
        <v>0</v>
      </c>
      <c r="I62" s="75">
        <f t="shared" si="38"/>
        <v>0</v>
      </c>
      <c r="J62" s="75">
        <f t="shared" si="38"/>
        <v>0</v>
      </c>
      <c r="K62" s="75">
        <f t="shared" si="38"/>
        <v>0</v>
      </c>
      <c r="L62" s="75">
        <f t="shared" si="38"/>
        <v>0</v>
      </c>
      <c r="M62" s="75">
        <f t="shared" si="38"/>
        <v>0</v>
      </c>
      <c r="N62" s="75">
        <f t="shared" si="38"/>
        <v>0</v>
      </c>
      <c r="O62" s="75">
        <f t="shared" si="38"/>
        <v>0</v>
      </c>
      <c r="P62" s="75">
        <f t="shared" si="38"/>
        <v>0</v>
      </c>
      <c r="Q62" s="75">
        <f t="shared" si="38"/>
        <v>0</v>
      </c>
      <c r="R62" s="75">
        <f t="shared" si="38"/>
        <v>0</v>
      </c>
      <c r="S62" s="75">
        <f t="shared" si="38"/>
        <v>0</v>
      </c>
      <c r="T62" s="75">
        <f t="shared" si="38"/>
        <v>0</v>
      </c>
      <c r="U62" s="75">
        <f t="shared" si="38"/>
        <v>0</v>
      </c>
      <c r="V62" s="75">
        <f t="shared" si="38"/>
        <v>0</v>
      </c>
      <c r="W62" s="75">
        <f t="shared" si="38"/>
        <v>0</v>
      </c>
      <c r="X62" s="76">
        <f t="shared" si="38"/>
        <v>0</v>
      </c>
    </row>
    <row r="63" spans="1:24" x14ac:dyDescent="0.25">
      <c r="A63">
        <f t="shared" si="3"/>
        <v>2</v>
      </c>
      <c r="B63" s="77" t="s">
        <v>131</v>
      </c>
      <c r="C63" s="5"/>
      <c r="D63" s="75">
        <f t="shared" ref="D63:X63" si="39">COUNTIF(D$10:D$24,$B$63)</f>
        <v>0</v>
      </c>
      <c r="E63" s="75">
        <f t="shared" si="39"/>
        <v>0</v>
      </c>
      <c r="F63" s="75">
        <f t="shared" si="39"/>
        <v>0</v>
      </c>
      <c r="G63" s="75">
        <f t="shared" si="39"/>
        <v>1</v>
      </c>
      <c r="H63" s="75">
        <f t="shared" si="39"/>
        <v>0</v>
      </c>
      <c r="I63" s="75">
        <f t="shared" si="39"/>
        <v>0</v>
      </c>
      <c r="J63" s="75">
        <f t="shared" si="39"/>
        <v>1</v>
      </c>
      <c r="K63" s="75">
        <f t="shared" si="39"/>
        <v>0</v>
      </c>
      <c r="L63" s="75">
        <f t="shared" si="39"/>
        <v>0</v>
      </c>
      <c r="M63" s="75">
        <f t="shared" si="39"/>
        <v>0</v>
      </c>
      <c r="N63" s="75">
        <f t="shared" si="39"/>
        <v>0</v>
      </c>
      <c r="O63" s="75">
        <f t="shared" si="39"/>
        <v>0</v>
      </c>
      <c r="P63" s="75">
        <f t="shared" si="39"/>
        <v>0</v>
      </c>
      <c r="Q63" s="75">
        <f t="shared" si="39"/>
        <v>0</v>
      </c>
      <c r="R63" s="75">
        <f t="shared" si="39"/>
        <v>0</v>
      </c>
      <c r="S63" s="75">
        <f t="shared" si="39"/>
        <v>0</v>
      </c>
      <c r="T63" s="75">
        <f t="shared" si="39"/>
        <v>0</v>
      </c>
      <c r="U63" s="75">
        <f t="shared" si="39"/>
        <v>0</v>
      </c>
      <c r="V63" s="75">
        <f t="shared" si="39"/>
        <v>0</v>
      </c>
      <c r="W63" s="75">
        <f t="shared" si="39"/>
        <v>0</v>
      </c>
      <c r="X63" s="76">
        <f t="shared" si="39"/>
        <v>0</v>
      </c>
    </row>
    <row r="64" spans="1:24" x14ac:dyDescent="0.25">
      <c r="A64">
        <f t="shared" si="3"/>
        <v>0</v>
      </c>
      <c r="B64" s="77" t="s">
        <v>132</v>
      </c>
      <c r="C64" s="5"/>
      <c r="D64" s="75">
        <f t="shared" ref="D64:X64" si="40">COUNTIF(D$10:D$24,$B$64)</f>
        <v>0</v>
      </c>
      <c r="E64" s="75">
        <f t="shared" si="40"/>
        <v>0</v>
      </c>
      <c r="F64" s="75">
        <f t="shared" si="40"/>
        <v>0</v>
      </c>
      <c r="G64" s="75">
        <f t="shared" si="40"/>
        <v>0</v>
      </c>
      <c r="H64" s="75">
        <f t="shared" si="40"/>
        <v>0</v>
      </c>
      <c r="I64" s="75">
        <f t="shared" si="40"/>
        <v>0</v>
      </c>
      <c r="J64" s="75">
        <f t="shared" si="40"/>
        <v>0</v>
      </c>
      <c r="K64" s="75">
        <f t="shared" si="40"/>
        <v>0</v>
      </c>
      <c r="L64" s="75">
        <f t="shared" si="40"/>
        <v>0</v>
      </c>
      <c r="M64" s="75">
        <f t="shared" si="40"/>
        <v>0</v>
      </c>
      <c r="N64" s="75">
        <f t="shared" si="40"/>
        <v>0</v>
      </c>
      <c r="O64" s="75">
        <f t="shared" si="40"/>
        <v>0</v>
      </c>
      <c r="P64" s="75">
        <f t="shared" si="40"/>
        <v>0</v>
      </c>
      <c r="Q64" s="75">
        <f t="shared" si="40"/>
        <v>0</v>
      </c>
      <c r="R64" s="75">
        <f t="shared" si="40"/>
        <v>0</v>
      </c>
      <c r="S64" s="75">
        <f t="shared" si="40"/>
        <v>0</v>
      </c>
      <c r="T64" s="75">
        <f t="shared" si="40"/>
        <v>0</v>
      </c>
      <c r="U64" s="75">
        <f t="shared" si="40"/>
        <v>0</v>
      </c>
      <c r="V64" s="75">
        <f t="shared" si="40"/>
        <v>0</v>
      </c>
      <c r="W64" s="75">
        <f t="shared" si="40"/>
        <v>0</v>
      </c>
      <c r="X64" s="76">
        <f t="shared" si="40"/>
        <v>0</v>
      </c>
    </row>
    <row r="65" spans="1:24" x14ac:dyDescent="0.25">
      <c r="A65">
        <f t="shared" si="3"/>
        <v>2</v>
      </c>
      <c r="B65" s="74" t="s">
        <v>133</v>
      </c>
      <c r="C65" s="5"/>
      <c r="D65" s="75">
        <f>SUM(D62:D64)</f>
        <v>0</v>
      </c>
      <c r="E65" s="75">
        <f t="shared" ref="E65:X65" si="41">SUM(E62:E64)</f>
        <v>0</v>
      </c>
      <c r="F65" s="75">
        <f t="shared" si="41"/>
        <v>0</v>
      </c>
      <c r="G65" s="75">
        <f t="shared" si="41"/>
        <v>1</v>
      </c>
      <c r="H65" s="75">
        <f t="shared" si="41"/>
        <v>0</v>
      </c>
      <c r="I65" s="75">
        <f t="shared" si="41"/>
        <v>0</v>
      </c>
      <c r="J65" s="75">
        <f t="shared" si="41"/>
        <v>1</v>
      </c>
      <c r="K65" s="75">
        <f t="shared" si="41"/>
        <v>0</v>
      </c>
      <c r="L65" s="75">
        <f t="shared" si="41"/>
        <v>0</v>
      </c>
      <c r="M65" s="75">
        <f t="shared" si="41"/>
        <v>0</v>
      </c>
      <c r="N65" s="75">
        <f t="shared" si="41"/>
        <v>0</v>
      </c>
      <c r="O65" s="75">
        <f t="shared" si="41"/>
        <v>0</v>
      </c>
      <c r="P65" s="75">
        <f t="shared" si="41"/>
        <v>0</v>
      </c>
      <c r="Q65" s="75">
        <f t="shared" si="41"/>
        <v>0</v>
      </c>
      <c r="R65" s="75">
        <f t="shared" si="41"/>
        <v>0</v>
      </c>
      <c r="S65" s="75">
        <f t="shared" si="41"/>
        <v>0</v>
      </c>
      <c r="T65" s="75">
        <f t="shared" si="41"/>
        <v>0</v>
      </c>
      <c r="U65" s="75">
        <f t="shared" si="41"/>
        <v>0</v>
      </c>
      <c r="V65" s="75">
        <f t="shared" si="41"/>
        <v>0</v>
      </c>
      <c r="W65" s="75">
        <f>SUM(W62:W64)</f>
        <v>0</v>
      </c>
      <c r="X65" s="76">
        <f t="shared" si="41"/>
        <v>0</v>
      </c>
    </row>
    <row r="66" spans="1:24" x14ac:dyDescent="0.25">
      <c r="A66">
        <f t="shared" si="3"/>
        <v>0</v>
      </c>
      <c r="B66" s="77" t="s">
        <v>134</v>
      </c>
      <c r="C66" s="5"/>
      <c r="D66" s="75">
        <f t="shared" ref="D66:X66" si="42">COUNTIF(D$10:D$24,$B$66)</f>
        <v>0</v>
      </c>
      <c r="E66" s="75">
        <f t="shared" si="42"/>
        <v>0</v>
      </c>
      <c r="F66" s="75">
        <f t="shared" si="42"/>
        <v>0</v>
      </c>
      <c r="G66" s="75">
        <f t="shared" si="42"/>
        <v>0</v>
      </c>
      <c r="H66" s="75">
        <f t="shared" si="42"/>
        <v>0</v>
      </c>
      <c r="I66" s="75">
        <f t="shared" si="42"/>
        <v>0</v>
      </c>
      <c r="J66" s="75">
        <f t="shared" si="42"/>
        <v>0</v>
      </c>
      <c r="K66" s="75">
        <f t="shared" si="42"/>
        <v>0</v>
      </c>
      <c r="L66" s="75">
        <f t="shared" si="42"/>
        <v>0</v>
      </c>
      <c r="M66" s="75">
        <f t="shared" si="42"/>
        <v>0</v>
      </c>
      <c r="N66" s="75">
        <f t="shared" si="42"/>
        <v>0</v>
      </c>
      <c r="O66" s="75">
        <f t="shared" si="42"/>
        <v>0</v>
      </c>
      <c r="P66" s="75">
        <f t="shared" si="42"/>
        <v>0</v>
      </c>
      <c r="Q66" s="75">
        <f t="shared" si="42"/>
        <v>0</v>
      </c>
      <c r="R66" s="75">
        <f t="shared" si="42"/>
        <v>0</v>
      </c>
      <c r="S66" s="75">
        <f t="shared" si="42"/>
        <v>0</v>
      </c>
      <c r="T66" s="75">
        <f t="shared" si="42"/>
        <v>0</v>
      </c>
      <c r="U66" s="75">
        <f t="shared" si="42"/>
        <v>0</v>
      </c>
      <c r="V66" s="75">
        <f t="shared" si="42"/>
        <v>0</v>
      </c>
      <c r="W66" s="75">
        <f t="shared" si="42"/>
        <v>0</v>
      </c>
      <c r="X66" s="76">
        <f t="shared" si="42"/>
        <v>0</v>
      </c>
    </row>
    <row r="67" spans="1:24" s="2" customFormat="1" x14ac:dyDescent="0.25">
      <c r="A67" s="2">
        <f t="shared" si="3"/>
        <v>16</v>
      </c>
      <c r="B67" s="78" t="s">
        <v>135</v>
      </c>
      <c r="C67" s="79"/>
      <c r="D67" s="80">
        <f t="shared" ref="D67:X67" si="43">COUNTIF(D$10:D$24,$B$67)</f>
        <v>0</v>
      </c>
      <c r="E67" s="80">
        <f t="shared" si="43"/>
        <v>4</v>
      </c>
      <c r="F67" s="80">
        <f t="shared" si="43"/>
        <v>0</v>
      </c>
      <c r="G67" s="80">
        <f t="shared" si="43"/>
        <v>0</v>
      </c>
      <c r="H67" s="80">
        <f t="shared" si="43"/>
        <v>0</v>
      </c>
      <c r="I67" s="80">
        <f t="shared" si="43"/>
        <v>0</v>
      </c>
      <c r="J67" s="80">
        <f t="shared" si="43"/>
        <v>0</v>
      </c>
      <c r="K67" s="80">
        <f t="shared" si="43"/>
        <v>0</v>
      </c>
      <c r="L67" s="80">
        <f t="shared" si="43"/>
        <v>4</v>
      </c>
      <c r="M67" s="80">
        <f t="shared" si="43"/>
        <v>0</v>
      </c>
      <c r="N67" s="80">
        <f t="shared" si="43"/>
        <v>0</v>
      </c>
      <c r="O67" s="80">
        <f t="shared" si="43"/>
        <v>0</v>
      </c>
      <c r="P67" s="80">
        <f t="shared" si="43"/>
        <v>0</v>
      </c>
      <c r="Q67" s="80">
        <f t="shared" si="43"/>
        <v>4</v>
      </c>
      <c r="R67" s="80">
        <f t="shared" si="43"/>
        <v>0</v>
      </c>
      <c r="S67" s="80">
        <f t="shared" si="43"/>
        <v>0</v>
      </c>
      <c r="T67" s="80">
        <f t="shared" si="43"/>
        <v>4</v>
      </c>
      <c r="U67" s="80">
        <f t="shared" si="43"/>
        <v>0</v>
      </c>
      <c r="V67" s="80">
        <f t="shared" si="43"/>
        <v>0</v>
      </c>
      <c r="W67" s="80">
        <f t="shared" si="43"/>
        <v>0</v>
      </c>
      <c r="X67" s="81">
        <f t="shared" si="43"/>
        <v>0</v>
      </c>
    </row>
    <row r="68" spans="1:24" x14ac:dyDescent="0.25">
      <c r="A68">
        <f t="shared" si="3"/>
        <v>16</v>
      </c>
      <c r="B68" s="77" t="s">
        <v>136</v>
      </c>
      <c r="C68" s="5"/>
      <c r="D68" s="75">
        <f t="shared" ref="D68:X68" si="44">COUNTIF(D$10:D$24,$B$68)</f>
        <v>0</v>
      </c>
      <c r="E68" s="75">
        <f t="shared" si="44"/>
        <v>0</v>
      </c>
      <c r="F68" s="75">
        <f t="shared" si="44"/>
        <v>0</v>
      </c>
      <c r="G68" s="75">
        <f t="shared" si="44"/>
        <v>4</v>
      </c>
      <c r="H68" s="75">
        <f t="shared" si="44"/>
        <v>0</v>
      </c>
      <c r="I68" s="75">
        <f t="shared" si="44"/>
        <v>0</v>
      </c>
      <c r="J68" s="75">
        <f t="shared" si="44"/>
        <v>4</v>
      </c>
      <c r="K68" s="75">
        <f t="shared" si="44"/>
        <v>0</v>
      </c>
      <c r="L68" s="75">
        <f t="shared" si="44"/>
        <v>0</v>
      </c>
      <c r="M68" s="75">
        <f t="shared" si="44"/>
        <v>0</v>
      </c>
      <c r="N68" s="75">
        <f t="shared" si="44"/>
        <v>0</v>
      </c>
      <c r="O68" s="75">
        <f t="shared" si="44"/>
        <v>4</v>
      </c>
      <c r="P68" s="75">
        <f t="shared" si="44"/>
        <v>0</v>
      </c>
      <c r="Q68" s="75">
        <f t="shared" si="44"/>
        <v>0</v>
      </c>
      <c r="R68" s="75">
        <f t="shared" si="44"/>
        <v>0</v>
      </c>
      <c r="S68" s="75">
        <f t="shared" si="44"/>
        <v>0</v>
      </c>
      <c r="T68" s="75">
        <f t="shared" si="44"/>
        <v>0</v>
      </c>
      <c r="U68" s="75">
        <f t="shared" si="44"/>
        <v>4</v>
      </c>
      <c r="V68" s="75">
        <f t="shared" si="44"/>
        <v>0</v>
      </c>
      <c r="W68" s="75">
        <f t="shared" si="44"/>
        <v>0</v>
      </c>
      <c r="X68" s="76">
        <f t="shared" si="44"/>
        <v>0</v>
      </c>
    </row>
    <row r="69" spans="1:24" x14ac:dyDescent="0.25">
      <c r="A69">
        <f t="shared" si="3"/>
        <v>4</v>
      </c>
      <c r="B69" s="77" t="s">
        <v>137</v>
      </c>
      <c r="C69" s="5"/>
      <c r="D69" s="75">
        <f t="shared" ref="D69:X69" si="45">COUNTIF(D$10:D$24,$B$69)</f>
        <v>0</v>
      </c>
      <c r="E69" s="75">
        <f t="shared" si="45"/>
        <v>0</v>
      </c>
      <c r="F69" s="75">
        <f t="shared" si="45"/>
        <v>0</v>
      </c>
      <c r="G69" s="75">
        <f t="shared" si="45"/>
        <v>0</v>
      </c>
      <c r="H69" s="75">
        <f t="shared" si="45"/>
        <v>0</v>
      </c>
      <c r="I69" s="75">
        <f t="shared" si="45"/>
        <v>0</v>
      </c>
      <c r="J69" s="75">
        <f t="shared" si="45"/>
        <v>0</v>
      </c>
      <c r="K69" s="75">
        <f t="shared" si="45"/>
        <v>0</v>
      </c>
      <c r="L69" s="75">
        <f t="shared" si="45"/>
        <v>0</v>
      </c>
      <c r="M69" s="75">
        <f t="shared" si="45"/>
        <v>0</v>
      </c>
      <c r="N69" s="75">
        <f t="shared" si="45"/>
        <v>0</v>
      </c>
      <c r="O69" s="75">
        <f t="shared" si="45"/>
        <v>0</v>
      </c>
      <c r="P69" s="75">
        <f t="shared" si="45"/>
        <v>0</v>
      </c>
      <c r="Q69" s="75">
        <f t="shared" si="45"/>
        <v>0</v>
      </c>
      <c r="R69" s="75">
        <f t="shared" si="45"/>
        <v>0</v>
      </c>
      <c r="S69" s="75">
        <f t="shared" si="45"/>
        <v>0</v>
      </c>
      <c r="T69" s="75">
        <f t="shared" si="45"/>
        <v>0</v>
      </c>
      <c r="U69" s="75">
        <f t="shared" si="45"/>
        <v>0</v>
      </c>
      <c r="V69" s="75">
        <f t="shared" si="45"/>
        <v>0</v>
      </c>
      <c r="W69" s="75">
        <f t="shared" si="45"/>
        <v>4</v>
      </c>
      <c r="X69" s="76">
        <f t="shared" si="45"/>
        <v>0</v>
      </c>
    </row>
    <row r="70" spans="1:24" x14ac:dyDescent="0.25">
      <c r="A70">
        <f t="shared" si="3"/>
        <v>0</v>
      </c>
      <c r="B70" s="77" t="s">
        <v>138</v>
      </c>
      <c r="C70" s="5"/>
      <c r="D70" s="75">
        <f t="shared" ref="D70:X70" si="46">COUNTIF(D$10:D$24,$B$70)</f>
        <v>0</v>
      </c>
      <c r="E70" s="75">
        <f t="shared" si="46"/>
        <v>0</v>
      </c>
      <c r="F70" s="75">
        <f t="shared" si="46"/>
        <v>0</v>
      </c>
      <c r="G70" s="75">
        <f t="shared" si="46"/>
        <v>0</v>
      </c>
      <c r="H70" s="75">
        <f t="shared" si="46"/>
        <v>0</v>
      </c>
      <c r="I70" s="75">
        <f t="shared" si="46"/>
        <v>0</v>
      </c>
      <c r="J70" s="75">
        <f t="shared" si="46"/>
        <v>0</v>
      </c>
      <c r="K70" s="75">
        <f t="shared" si="46"/>
        <v>0</v>
      </c>
      <c r="L70" s="75">
        <f t="shared" si="46"/>
        <v>0</v>
      </c>
      <c r="M70" s="75">
        <f t="shared" si="46"/>
        <v>0</v>
      </c>
      <c r="N70" s="75">
        <f t="shared" si="46"/>
        <v>0</v>
      </c>
      <c r="O70" s="75">
        <f t="shared" si="46"/>
        <v>0</v>
      </c>
      <c r="P70" s="75">
        <f t="shared" si="46"/>
        <v>0</v>
      </c>
      <c r="Q70" s="75">
        <f t="shared" si="46"/>
        <v>0</v>
      </c>
      <c r="R70" s="75">
        <f t="shared" si="46"/>
        <v>0</v>
      </c>
      <c r="S70" s="75">
        <f t="shared" si="46"/>
        <v>0</v>
      </c>
      <c r="T70" s="75">
        <f t="shared" si="46"/>
        <v>0</v>
      </c>
      <c r="U70" s="75">
        <f t="shared" si="46"/>
        <v>0</v>
      </c>
      <c r="V70" s="75">
        <f t="shared" si="46"/>
        <v>0</v>
      </c>
      <c r="W70" s="75">
        <f t="shared" si="46"/>
        <v>0</v>
      </c>
      <c r="X70" s="76">
        <f t="shared" si="46"/>
        <v>0</v>
      </c>
    </row>
    <row r="71" spans="1:24" x14ac:dyDescent="0.25">
      <c r="A71">
        <f t="shared" si="3"/>
        <v>2</v>
      </c>
      <c r="B71" s="77" t="s">
        <v>139</v>
      </c>
      <c r="C71" s="5"/>
      <c r="D71" s="75">
        <f t="shared" ref="D71:X71" si="47">COUNTIF(D$10:D$24,$B$71)</f>
        <v>0</v>
      </c>
      <c r="E71" s="75">
        <f t="shared" si="47"/>
        <v>0</v>
      </c>
      <c r="F71" s="75">
        <f t="shared" si="47"/>
        <v>0</v>
      </c>
      <c r="G71" s="75">
        <f t="shared" si="47"/>
        <v>1</v>
      </c>
      <c r="H71" s="75">
        <f t="shared" si="47"/>
        <v>0</v>
      </c>
      <c r="I71" s="75">
        <f t="shared" si="47"/>
        <v>0</v>
      </c>
      <c r="J71" s="75">
        <f t="shared" si="47"/>
        <v>1</v>
      </c>
      <c r="K71" s="75">
        <f t="shared" si="47"/>
        <v>0</v>
      </c>
      <c r="L71" s="75">
        <f t="shared" si="47"/>
        <v>0</v>
      </c>
      <c r="M71" s="75">
        <f t="shared" si="47"/>
        <v>0</v>
      </c>
      <c r="N71" s="75">
        <f t="shared" si="47"/>
        <v>0</v>
      </c>
      <c r="O71" s="75">
        <f t="shared" si="47"/>
        <v>0</v>
      </c>
      <c r="P71" s="75">
        <f t="shared" si="47"/>
        <v>0</v>
      </c>
      <c r="Q71" s="75">
        <f t="shared" si="47"/>
        <v>0</v>
      </c>
      <c r="R71" s="75">
        <f t="shared" si="47"/>
        <v>0</v>
      </c>
      <c r="S71" s="75">
        <f t="shared" si="47"/>
        <v>0</v>
      </c>
      <c r="T71" s="75">
        <f t="shared" si="47"/>
        <v>0</v>
      </c>
      <c r="U71" s="75">
        <f t="shared" si="47"/>
        <v>0</v>
      </c>
      <c r="V71" s="75">
        <f t="shared" si="47"/>
        <v>0</v>
      </c>
      <c r="W71" s="75">
        <f t="shared" si="47"/>
        <v>0</v>
      </c>
      <c r="X71" s="76">
        <f t="shared" si="47"/>
        <v>0</v>
      </c>
    </row>
    <row r="72" spans="1:24" x14ac:dyDescent="0.25">
      <c r="A72">
        <f t="shared" si="3"/>
        <v>0</v>
      </c>
      <c r="B72" s="77" t="s">
        <v>140</v>
      </c>
      <c r="C72" s="5"/>
      <c r="D72" s="75">
        <f t="shared" ref="D72:X72" si="48">COUNTIF(D$10:D$24,$B$72)</f>
        <v>0</v>
      </c>
      <c r="E72" s="75">
        <f t="shared" si="48"/>
        <v>0</v>
      </c>
      <c r="F72" s="75">
        <f t="shared" si="48"/>
        <v>0</v>
      </c>
      <c r="G72" s="75">
        <f t="shared" si="48"/>
        <v>0</v>
      </c>
      <c r="H72" s="75">
        <f t="shared" si="48"/>
        <v>0</v>
      </c>
      <c r="I72" s="75">
        <f t="shared" si="48"/>
        <v>0</v>
      </c>
      <c r="J72" s="75">
        <f t="shared" si="48"/>
        <v>0</v>
      </c>
      <c r="K72" s="75">
        <f t="shared" si="48"/>
        <v>0</v>
      </c>
      <c r="L72" s="75">
        <f t="shared" si="48"/>
        <v>0</v>
      </c>
      <c r="M72" s="75">
        <f t="shared" si="48"/>
        <v>0</v>
      </c>
      <c r="N72" s="75">
        <f t="shared" si="48"/>
        <v>0</v>
      </c>
      <c r="O72" s="75">
        <f t="shared" si="48"/>
        <v>0</v>
      </c>
      <c r="P72" s="75">
        <f t="shared" si="48"/>
        <v>0</v>
      </c>
      <c r="Q72" s="75">
        <f t="shared" si="48"/>
        <v>0</v>
      </c>
      <c r="R72" s="75">
        <f t="shared" si="48"/>
        <v>0</v>
      </c>
      <c r="S72" s="75">
        <f t="shared" si="48"/>
        <v>0</v>
      </c>
      <c r="T72" s="75">
        <f t="shared" si="48"/>
        <v>0</v>
      </c>
      <c r="U72" s="75">
        <f t="shared" si="48"/>
        <v>0</v>
      </c>
      <c r="V72" s="75">
        <f t="shared" si="48"/>
        <v>0</v>
      </c>
      <c r="W72" s="75">
        <f t="shared" si="48"/>
        <v>0</v>
      </c>
      <c r="X72" s="76">
        <f t="shared" si="48"/>
        <v>0</v>
      </c>
    </row>
    <row r="73" spans="1:24" ht="15.75" thickBot="1" x14ac:dyDescent="0.3">
      <c r="A73">
        <f t="shared" si="3"/>
        <v>38</v>
      </c>
      <c r="B73" s="82" t="s">
        <v>141</v>
      </c>
      <c r="C73" s="48"/>
      <c r="D73" s="83">
        <f>SUM(D66:D72)</f>
        <v>0</v>
      </c>
      <c r="E73" s="83">
        <f t="shared" ref="E73:X73" si="49">SUM(E66:E72)</f>
        <v>4</v>
      </c>
      <c r="F73" s="83">
        <f t="shared" si="49"/>
        <v>0</v>
      </c>
      <c r="G73" s="83">
        <f t="shared" si="49"/>
        <v>5</v>
      </c>
      <c r="H73" s="83">
        <f t="shared" si="49"/>
        <v>0</v>
      </c>
      <c r="I73" s="83">
        <f t="shared" si="49"/>
        <v>0</v>
      </c>
      <c r="J73" s="83">
        <f t="shared" si="49"/>
        <v>5</v>
      </c>
      <c r="K73" s="83">
        <f t="shared" si="49"/>
        <v>0</v>
      </c>
      <c r="L73" s="83">
        <f t="shared" si="49"/>
        <v>4</v>
      </c>
      <c r="M73" s="83">
        <f t="shared" si="49"/>
        <v>0</v>
      </c>
      <c r="N73" s="83">
        <f t="shared" si="49"/>
        <v>0</v>
      </c>
      <c r="O73" s="83">
        <f t="shared" si="49"/>
        <v>4</v>
      </c>
      <c r="P73" s="83">
        <f t="shared" si="49"/>
        <v>0</v>
      </c>
      <c r="Q73" s="83">
        <f t="shared" si="49"/>
        <v>4</v>
      </c>
      <c r="R73" s="83">
        <f t="shared" si="49"/>
        <v>0</v>
      </c>
      <c r="S73" s="83">
        <f t="shared" si="49"/>
        <v>0</v>
      </c>
      <c r="T73" s="83">
        <f t="shared" si="49"/>
        <v>4</v>
      </c>
      <c r="U73" s="83">
        <f t="shared" si="49"/>
        <v>4</v>
      </c>
      <c r="V73" s="83">
        <f t="shared" si="49"/>
        <v>0</v>
      </c>
      <c r="W73" s="83">
        <f>SUM(W66:W72)</f>
        <v>4</v>
      </c>
      <c r="X73" s="84">
        <f t="shared" si="49"/>
        <v>0</v>
      </c>
    </row>
    <row r="74" spans="1:24" x14ac:dyDescent="0.25">
      <c r="B74" s="116"/>
      <c r="C74" s="6"/>
      <c r="D74" s="117"/>
      <c r="E74" s="117"/>
      <c r="F74" s="117"/>
      <c r="G74" s="117"/>
      <c r="H74" s="117"/>
      <c r="I74" s="117"/>
      <c r="J74" s="117"/>
      <c r="K74" s="117"/>
      <c r="L74" s="117"/>
      <c r="M74" s="117"/>
      <c r="N74" s="117"/>
      <c r="O74" s="117"/>
      <c r="P74" s="117"/>
      <c r="Q74" s="117"/>
      <c r="R74" s="117"/>
      <c r="S74" s="117"/>
      <c r="T74" s="117"/>
      <c r="U74" s="117"/>
      <c r="V74" s="117"/>
      <c r="W74" s="117"/>
      <c r="X74" s="117"/>
    </row>
    <row r="75" spans="1:24" x14ac:dyDescent="0.25">
      <c r="B75" s="116" t="s">
        <v>212</v>
      </c>
      <c r="C75" s="6"/>
      <c r="D75" s="117" t="str">
        <f>IF($D$89=1,I151,(IF($D$89=0.8,I162,(IF($D$89=0.6,I173,(IF($D$89=0.5,I184,"ERREUR")))))))</f>
        <v>ERREUR</v>
      </c>
      <c r="E75" s="117"/>
      <c r="F75" s="117"/>
      <c r="G75" s="117"/>
      <c r="H75" s="117"/>
      <c r="I75" s="117"/>
      <c r="J75" s="117"/>
      <c r="K75" s="117"/>
      <c r="L75" s="117"/>
      <c r="M75" s="117"/>
      <c r="N75" s="117"/>
      <c r="O75" s="117"/>
      <c r="P75" s="117"/>
      <c r="Q75" s="117"/>
      <c r="R75" s="117"/>
      <c r="S75" s="117"/>
      <c r="T75" s="117"/>
      <c r="U75" s="117"/>
      <c r="V75" s="117"/>
      <c r="W75" s="117"/>
      <c r="X75" s="117"/>
    </row>
    <row r="76" spans="1:24" x14ac:dyDescent="0.25">
      <c r="B76" s="116" t="s">
        <v>211</v>
      </c>
      <c r="C76" s="6"/>
      <c r="D76" s="117"/>
      <c r="E76" s="117"/>
      <c r="F76" s="117"/>
      <c r="G76" s="117"/>
      <c r="H76" s="117"/>
      <c r="I76" s="117"/>
      <c r="J76" s="117"/>
      <c r="K76" s="117"/>
      <c r="L76" s="117"/>
      <c r="M76" s="117"/>
      <c r="N76" s="117"/>
      <c r="O76" s="117"/>
      <c r="P76" s="117"/>
      <c r="Q76" s="117"/>
      <c r="R76" s="117"/>
      <c r="S76" s="117"/>
      <c r="T76" s="117"/>
      <c r="U76" s="117"/>
      <c r="V76" s="117"/>
      <c r="W76" s="117"/>
      <c r="X76" s="117"/>
    </row>
    <row r="77" spans="1:24" x14ac:dyDescent="0.25">
      <c r="B77" s="116" t="s">
        <v>213</v>
      </c>
      <c r="C77" s="6"/>
      <c r="D77" s="117" t="e">
        <f>D75*D27</f>
        <v>#VALUE!</v>
      </c>
      <c r="E77" s="117"/>
      <c r="F77" s="117"/>
      <c r="G77" s="117"/>
      <c r="H77" s="117"/>
      <c r="I77" s="117"/>
      <c r="J77" s="117"/>
      <c r="K77" s="117"/>
      <c r="L77" s="117"/>
      <c r="M77" s="117"/>
      <c r="N77" s="117"/>
      <c r="O77" s="117"/>
      <c r="P77" s="117"/>
      <c r="Q77" s="117"/>
      <c r="R77" s="117"/>
      <c r="S77" s="117"/>
      <c r="T77" s="117"/>
      <c r="U77" s="117"/>
      <c r="V77" s="117"/>
      <c r="W77" s="117"/>
      <c r="X77" s="117"/>
    </row>
    <row r="78" spans="1:24" x14ac:dyDescent="0.25">
      <c r="B78" s="116" t="s">
        <v>214</v>
      </c>
      <c r="C78" s="6"/>
      <c r="D78" s="117">
        <f>D76*D27</f>
        <v>0</v>
      </c>
      <c r="E78" s="117"/>
      <c r="F78" s="117"/>
      <c r="G78" s="117"/>
      <c r="H78" s="117"/>
      <c r="I78" s="117"/>
      <c r="J78" s="117"/>
      <c r="K78" s="117"/>
      <c r="L78" s="117"/>
      <c r="M78" s="117"/>
      <c r="N78" s="117"/>
      <c r="O78" s="117"/>
      <c r="P78" s="117"/>
      <c r="Q78" s="117"/>
      <c r="R78" s="117"/>
      <c r="S78" s="117"/>
      <c r="T78" s="117"/>
      <c r="U78" s="117"/>
      <c r="V78" s="117"/>
      <c r="W78" s="117"/>
      <c r="X78" s="117"/>
    </row>
    <row r="79" spans="1:24" x14ac:dyDescent="0.25">
      <c r="B79" s="116"/>
      <c r="C79" s="6"/>
      <c r="D79" s="117"/>
      <c r="E79" s="117"/>
      <c r="F79" s="117"/>
      <c r="G79" s="117"/>
      <c r="H79" s="117"/>
      <c r="I79" s="117"/>
      <c r="J79" s="117"/>
      <c r="K79" s="117"/>
      <c r="L79" s="117"/>
      <c r="M79" s="117"/>
      <c r="N79" s="117"/>
      <c r="O79" s="117"/>
      <c r="P79" s="117"/>
      <c r="Q79" s="117"/>
      <c r="R79" s="117"/>
      <c r="S79" s="117"/>
      <c r="T79" s="117"/>
      <c r="U79" s="117"/>
      <c r="V79" s="117"/>
      <c r="W79" s="117"/>
      <c r="X79" s="117"/>
    </row>
    <row r="80" spans="1:24" x14ac:dyDescent="0.25">
      <c r="B80" s="116"/>
      <c r="C80" s="6"/>
      <c r="D80" s="117"/>
      <c r="E80" s="117"/>
      <c r="F80" s="117"/>
      <c r="G80" s="117"/>
      <c r="H80" s="117"/>
      <c r="I80" s="117"/>
      <c r="J80" s="117"/>
      <c r="K80" s="117"/>
      <c r="L80" s="117"/>
      <c r="M80" s="117"/>
      <c r="N80" s="117"/>
      <c r="O80" s="117"/>
      <c r="P80" s="117"/>
      <c r="Q80" s="117"/>
      <c r="R80" s="117"/>
      <c r="S80" s="117"/>
      <c r="T80" s="117"/>
      <c r="U80" s="117"/>
      <c r="V80" s="117"/>
      <c r="W80" s="117"/>
      <c r="X80" s="117"/>
    </row>
    <row r="81" spans="1:58" x14ac:dyDescent="0.25">
      <c r="B81" s="116"/>
      <c r="C81" s="6"/>
      <c r="D81" s="117"/>
      <c r="E81" s="117"/>
      <c r="F81" s="117"/>
      <c r="G81" s="117"/>
      <c r="H81" s="117"/>
      <c r="I81" s="117"/>
      <c r="J81" s="117"/>
      <c r="K81" s="117"/>
      <c r="L81" s="117"/>
      <c r="M81" s="117"/>
      <c r="N81" s="117"/>
      <c r="O81" s="117"/>
      <c r="P81" s="117"/>
      <c r="Q81" s="117"/>
      <c r="R81" s="117"/>
      <c r="S81" s="117"/>
      <c r="T81" s="117"/>
      <c r="U81" s="117"/>
      <c r="V81" s="117"/>
      <c r="W81" s="117"/>
      <c r="X81" s="117"/>
    </row>
    <row r="82" spans="1:58" x14ac:dyDescent="0.25">
      <c r="B82" s="116"/>
      <c r="C82" s="6"/>
      <c r="D82" s="117"/>
      <c r="E82" s="117"/>
      <c r="F82" s="117"/>
      <c r="G82" s="117"/>
      <c r="H82" s="117"/>
      <c r="I82" s="117"/>
      <c r="J82" s="117"/>
      <c r="K82" s="117"/>
      <c r="L82" s="117"/>
      <c r="M82" s="117"/>
      <c r="N82" s="117"/>
      <c r="O82" s="117"/>
      <c r="P82" s="117"/>
      <c r="Q82" s="117"/>
      <c r="R82" s="117"/>
      <c r="S82" s="117"/>
      <c r="T82" s="117"/>
      <c r="U82" s="117"/>
      <c r="V82" s="117"/>
      <c r="W82" s="117"/>
      <c r="X82" s="117"/>
    </row>
    <row r="83" spans="1:58" x14ac:dyDescent="0.25">
      <c r="B83" s="116" t="s">
        <v>208</v>
      </c>
      <c r="C83" s="6"/>
      <c r="D83" s="117"/>
      <c r="E83" s="117"/>
      <c r="F83" s="117"/>
      <c r="G83" s="117"/>
      <c r="H83" s="117"/>
      <c r="I83" s="117"/>
      <c r="J83" s="117"/>
      <c r="K83" s="117"/>
      <c r="L83" s="117"/>
      <c r="M83" s="117"/>
      <c r="N83" s="117"/>
      <c r="O83" s="117"/>
      <c r="P83" s="117"/>
      <c r="Q83" s="117"/>
      <c r="R83" s="117"/>
      <c r="S83" s="117"/>
      <c r="T83" s="117"/>
      <c r="U83" s="117"/>
      <c r="V83" s="117"/>
      <c r="W83" s="117"/>
      <c r="X83" s="117"/>
    </row>
    <row r="84" spans="1:58" x14ac:dyDescent="0.25">
      <c r="B84" s="116" t="s">
        <v>201</v>
      </c>
      <c r="C84" s="6"/>
      <c r="D84" s="117">
        <f t="shared" ref="D84:X84" si="50">D49*$K$151+D50*$K$152+((D59+D60+D62+D63+D64)*$K$153)</f>
        <v>60</v>
      </c>
      <c r="E84" s="117">
        <f t="shared" si="50"/>
        <v>0</v>
      </c>
      <c r="F84" s="117">
        <f t="shared" si="50"/>
        <v>0</v>
      </c>
      <c r="G84" s="117">
        <f t="shared" si="50"/>
        <v>30</v>
      </c>
      <c r="H84" s="117">
        <f t="shared" si="50"/>
        <v>120</v>
      </c>
      <c r="I84" s="117">
        <f t="shared" si="50"/>
        <v>0</v>
      </c>
      <c r="J84" s="117">
        <f t="shared" si="50"/>
        <v>150</v>
      </c>
      <c r="K84" s="117">
        <f t="shared" si="50"/>
        <v>60</v>
      </c>
      <c r="L84" s="117">
        <f t="shared" si="50"/>
        <v>0</v>
      </c>
      <c r="M84" s="117">
        <f t="shared" si="50"/>
        <v>0</v>
      </c>
      <c r="N84" s="117">
        <f t="shared" si="50"/>
        <v>0</v>
      </c>
      <c r="O84" s="117">
        <f t="shared" si="50"/>
        <v>0</v>
      </c>
      <c r="P84" s="117">
        <f t="shared" si="50"/>
        <v>120</v>
      </c>
      <c r="Q84" s="117">
        <f t="shared" si="50"/>
        <v>0</v>
      </c>
      <c r="R84" s="117">
        <f t="shared" si="50"/>
        <v>60</v>
      </c>
      <c r="S84" s="117">
        <f t="shared" si="50"/>
        <v>60</v>
      </c>
      <c r="T84" s="117">
        <f t="shared" si="50"/>
        <v>0</v>
      </c>
      <c r="U84" s="117">
        <f t="shared" si="50"/>
        <v>0</v>
      </c>
      <c r="V84" s="117">
        <f t="shared" si="50"/>
        <v>120</v>
      </c>
      <c r="W84" s="117">
        <f t="shared" si="50"/>
        <v>0</v>
      </c>
      <c r="X84" s="117">
        <f t="shared" si="50"/>
        <v>120</v>
      </c>
    </row>
    <row r="85" spans="1:58" x14ac:dyDescent="0.25">
      <c r="B85" s="116" t="s">
        <v>209</v>
      </c>
      <c r="C85" s="6"/>
      <c r="D85" s="117">
        <f>D84*(1+$AG$24)</f>
        <v>67.2</v>
      </c>
      <c r="E85" s="117"/>
      <c r="F85" s="117"/>
      <c r="G85" s="117"/>
      <c r="H85" s="117"/>
      <c r="I85" s="117"/>
      <c r="J85" s="117"/>
      <c r="K85" s="117"/>
      <c r="L85" s="117"/>
      <c r="M85" s="117"/>
      <c r="N85" s="117"/>
      <c r="O85" s="117"/>
      <c r="P85" s="117"/>
      <c r="Q85" s="117"/>
      <c r="R85" s="117"/>
      <c r="S85" s="117"/>
      <c r="T85" s="117"/>
      <c r="U85" s="117"/>
      <c r="V85" s="117"/>
      <c r="W85" s="117"/>
      <c r="X85" s="117"/>
    </row>
    <row r="86" spans="1:58" x14ac:dyDescent="0.25">
      <c r="B86" s="116" t="s">
        <v>202</v>
      </c>
      <c r="C86" s="6"/>
      <c r="D86" s="117">
        <f t="shared" ref="D86:X86" si="51">D66*$L$151+D67*$L$152+D68*$L$153+((D69+D70+D71+D72)*$L$154)</f>
        <v>0</v>
      </c>
      <c r="E86" s="117">
        <f t="shared" si="51"/>
        <v>60</v>
      </c>
      <c r="F86" s="117">
        <f t="shared" si="51"/>
        <v>0</v>
      </c>
      <c r="G86" s="117">
        <f t="shared" si="51"/>
        <v>90</v>
      </c>
      <c r="H86" s="117">
        <f t="shared" si="51"/>
        <v>0</v>
      </c>
      <c r="I86" s="117">
        <f t="shared" si="51"/>
        <v>0</v>
      </c>
      <c r="J86" s="117">
        <f t="shared" si="51"/>
        <v>90</v>
      </c>
      <c r="K86" s="117">
        <f t="shared" si="51"/>
        <v>0</v>
      </c>
      <c r="L86" s="117">
        <f t="shared" si="51"/>
        <v>60</v>
      </c>
      <c r="M86" s="117">
        <f t="shared" si="51"/>
        <v>0</v>
      </c>
      <c r="N86" s="117">
        <f t="shared" si="51"/>
        <v>0</v>
      </c>
      <c r="O86" s="117">
        <f t="shared" si="51"/>
        <v>60</v>
      </c>
      <c r="P86" s="117">
        <f t="shared" si="51"/>
        <v>0</v>
      </c>
      <c r="Q86" s="117">
        <f t="shared" si="51"/>
        <v>60</v>
      </c>
      <c r="R86" s="117">
        <f t="shared" si="51"/>
        <v>0</v>
      </c>
      <c r="S86" s="117">
        <f t="shared" si="51"/>
        <v>0</v>
      </c>
      <c r="T86" s="117">
        <f t="shared" si="51"/>
        <v>60</v>
      </c>
      <c r="U86" s="117">
        <f t="shared" si="51"/>
        <v>60</v>
      </c>
      <c r="V86" s="117">
        <f t="shared" si="51"/>
        <v>0</v>
      </c>
      <c r="W86" s="117">
        <f t="shared" si="51"/>
        <v>120</v>
      </c>
      <c r="X86" s="117">
        <f t="shared" si="51"/>
        <v>0</v>
      </c>
    </row>
    <row r="87" spans="1:58" x14ac:dyDescent="0.25">
      <c r="B87" s="116" t="s">
        <v>210</v>
      </c>
      <c r="C87" s="6"/>
      <c r="D87" s="117">
        <f>D86*(1+$AG$24)</f>
        <v>0</v>
      </c>
      <c r="E87" s="117"/>
      <c r="F87" s="117"/>
      <c r="G87" s="117"/>
      <c r="H87" s="117"/>
      <c r="I87" s="117"/>
      <c r="J87" s="117"/>
      <c r="K87" s="117"/>
      <c r="L87" s="117"/>
      <c r="M87" s="117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7"/>
    </row>
    <row r="88" spans="1:58" x14ac:dyDescent="0.25">
      <c r="B88" s="118" t="s">
        <v>200</v>
      </c>
      <c r="C88" s="6"/>
      <c r="D88" s="117">
        <f>D28+D30+D32+D34+D38</f>
        <v>0</v>
      </c>
      <c r="E88" s="117">
        <f>E28+E30+E32+E34+E38</f>
        <v>0</v>
      </c>
      <c r="F88" s="117">
        <f t="shared" ref="F88:X88" si="52">F28+F30+F32+F34+F38</f>
        <v>4</v>
      </c>
      <c r="G88" s="117">
        <f t="shared" si="52"/>
        <v>5</v>
      </c>
      <c r="H88" s="117">
        <f t="shared" si="52"/>
        <v>0</v>
      </c>
      <c r="I88" s="117">
        <f t="shared" si="52"/>
        <v>4</v>
      </c>
      <c r="J88" s="117">
        <f t="shared" si="52"/>
        <v>0</v>
      </c>
      <c r="K88" s="117">
        <f t="shared" si="52"/>
        <v>0</v>
      </c>
      <c r="L88" s="117">
        <f t="shared" si="52"/>
        <v>4</v>
      </c>
      <c r="M88" s="117">
        <f t="shared" si="52"/>
        <v>0</v>
      </c>
      <c r="N88" s="117">
        <f t="shared" si="52"/>
        <v>4</v>
      </c>
      <c r="O88" s="117">
        <f t="shared" si="52"/>
        <v>4</v>
      </c>
      <c r="P88" s="117">
        <f t="shared" si="52"/>
        <v>0</v>
      </c>
      <c r="Q88" s="117">
        <f t="shared" si="52"/>
        <v>4</v>
      </c>
      <c r="R88" s="117">
        <f t="shared" si="52"/>
        <v>0</v>
      </c>
      <c r="S88" s="117">
        <f t="shared" si="52"/>
        <v>0</v>
      </c>
      <c r="T88" s="117">
        <f t="shared" si="52"/>
        <v>4</v>
      </c>
      <c r="U88" s="117">
        <f t="shared" si="52"/>
        <v>0</v>
      </c>
      <c r="V88" s="117">
        <f t="shared" si="52"/>
        <v>4</v>
      </c>
      <c r="W88" s="117">
        <f t="shared" si="52"/>
        <v>4</v>
      </c>
      <c r="X88" s="117">
        <f t="shared" si="52"/>
        <v>0</v>
      </c>
    </row>
    <row r="89" spans="1:58" x14ac:dyDescent="0.25">
      <c r="B89" s="118" t="s">
        <v>30</v>
      </c>
      <c r="C89" s="6"/>
      <c r="D89" s="122" t="str">
        <f>IF(D88&gt;=6,"0,5",IF(D88=5,"0,6",IF(D88=4,"0,8","1")))</f>
        <v>1</v>
      </c>
      <c r="E89" s="117" t="str">
        <f>IF(E88&gt;=6,"0,5",IF(E88=5,"0,6",IF(E88=4,"0,8","1")))</f>
        <v>1</v>
      </c>
      <c r="F89" s="117" t="str">
        <f t="shared" ref="F89:X89" si="53">IF(F88&gt;=6,"0,5",IF(F88=5,"0,6",IF(F88=4,"0,8","1")))</f>
        <v>0,8</v>
      </c>
      <c r="G89" s="117" t="str">
        <f t="shared" si="53"/>
        <v>0,6</v>
      </c>
      <c r="H89" s="117" t="str">
        <f t="shared" si="53"/>
        <v>1</v>
      </c>
      <c r="I89" s="117" t="str">
        <f t="shared" si="53"/>
        <v>0,8</v>
      </c>
      <c r="J89" s="117" t="str">
        <f t="shared" si="53"/>
        <v>1</v>
      </c>
      <c r="K89" s="117" t="str">
        <f t="shared" si="53"/>
        <v>1</v>
      </c>
      <c r="L89" s="117" t="str">
        <f t="shared" si="53"/>
        <v>0,8</v>
      </c>
      <c r="M89" s="117" t="str">
        <f t="shared" si="53"/>
        <v>1</v>
      </c>
      <c r="N89" s="117" t="str">
        <f t="shared" si="53"/>
        <v>0,8</v>
      </c>
      <c r="O89" s="117" t="str">
        <f t="shared" si="53"/>
        <v>0,8</v>
      </c>
      <c r="P89" s="117" t="str">
        <f t="shared" si="53"/>
        <v>1</v>
      </c>
      <c r="Q89" s="117" t="str">
        <f t="shared" si="53"/>
        <v>0,8</v>
      </c>
      <c r="R89" s="117" t="str">
        <f t="shared" si="53"/>
        <v>1</v>
      </c>
      <c r="S89" s="117" t="str">
        <f t="shared" si="53"/>
        <v>1</v>
      </c>
      <c r="T89" s="117" t="str">
        <f t="shared" si="53"/>
        <v>0,8</v>
      </c>
      <c r="U89" s="117" t="str">
        <f t="shared" si="53"/>
        <v>1</v>
      </c>
      <c r="V89" s="117" t="str">
        <f t="shared" si="53"/>
        <v>0,8</v>
      </c>
      <c r="W89" s="117" t="str">
        <f t="shared" si="53"/>
        <v>0,8</v>
      </c>
      <c r="X89" s="117" t="str">
        <f t="shared" si="53"/>
        <v>1</v>
      </c>
    </row>
    <row r="90" spans="1:58" x14ac:dyDescent="0.25">
      <c r="B90" s="118"/>
      <c r="C90" s="6"/>
      <c r="D90" s="122"/>
      <c r="E90" s="117"/>
      <c r="F90" s="117"/>
      <c r="G90" s="117"/>
      <c r="H90" s="117"/>
      <c r="I90" s="117"/>
      <c r="J90" s="117"/>
      <c r="K90" s="117"/>
      <c r="L90" s="117"/>
      <c r="M90" s="117"/>
      <c r="N90" s="117"/>
      <c r="O90" s="117"/>
      <c r="P90" s="117"/>
      <c r="Q90" s="117"/>
      <c r="R90" s="117"/>
      <c r="S90" s="117"/>
      <c r="T90" s="117"/>
      <c r="U90" s="117"/>
      <c r="V90" s="117"/>
      <c r="W90" s="117"/>
      <c r="X90" s="117"/>
    </row>
    <row r="91" spans="1:58" ht="15.75" thickBot="1" x14ac:dyDescent="0.3"/>
    <row r="92" spans="1:58" ht="17.25" x14ac:dyDescent="0.25">
      <c r="A92" s="125" t="s">
        <v>172</v>
      </c>
      <c r="B92" s="30" t="s">
        <v>184</v>
      </c>
      <c r="C92" s="40"/>
      <c r="D92" s="37">
        <f>4*15</f>
        <v>60</v>
      </c>
      <c r="E92" s="38">
        <f>4*15</f>
        <v>60</v>
      </c>
      <c r="F92" s="38">
        <f>4*30</f>
        <v>120</v>
      </c>
      <c r="G92" s="68">
        <f>(4*15)+(4*45)+30+15+45</f>
        <v>330</v>
      </c>
      <c r="H92" s="38">
        <f>4*30</f>
        <v>120</v>
      </c>
      <c r="I92" s="38">
        <f>4*45</f>
        <v>180</v>
      </c>
      <c r="J92" s="38">
        <f>4*30+4*15+30+15+15</f>
        <v>240</v>
      </c>
      <c r="K92" s="38">
        <f>4*15</f>
        <v>60</v>
      </c>
      <c r="L92" s="68">
        <f>4*15+4*30</f>
        <v>180</v>
      </c>
      <c r="M92" s="38">
        <f>4*30</f>
        <v>120</v>
      </c>
      <c r="N92" s="38">
        <f>4*30</f>
        <v>120</v>
      </c>
      <c r="O92" s="38">
        <f>4*15+4*45</f>
        <v>240</v>
      </c>
      <c r="P92" s="38">
        <f>4*30</f>
        <v>120</v>
      </c>
      <c r="Q92" s="38">
        <f>4*15+4*30</f>
        <v>180</v>
      </c>
      <c r="R92" s="38">
        <f>4*15</f>
        <v>60</v>
      </c>
      <c r="S92" s="38">
        <f>4*15</f>
        <v>60</v>
      </c>
      <c r="T92" s="38">
        <f>4*15+4*30</f>
        <v>180</v>
      </c>
      <c r="U92" s="38">
        <f>4*15</f>
        <v>60</v>
      </c>
      <c r="V92" s="38">
        <f>4*30+4*45</f>
        <v>300</v>
      </c>
      <c r="W92" s="38">
        <f>4*15+4*30+4*45</f>
        <v>360</v>
      </c>
      <c r="X92" s="40">
        <f>4*30</f>
        <v>120</v>
      </c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</row>
    <row r="93" spans="1:58" ht="17.25" x14ac:dyDescent="0.25">
      <c r="A93" s="125"/>
      <c r="B93" s="69" t="s">
        <v>185</v>
      </c>
      <c r="C93" s="57"/>
      <c r="D93" s="73">
        <f>4*15</f>
        <v>60</v>
      </c>
      <c r="E93" s="5">
        <f>4*15</f>
        <v>60</v>
      </c>
      <c r="F93" s="5">
        <f>4*90</f>
        <v>360</v>
      </c>
      <c r="G93" s="115">
        <f>(4*15)+(4*105)+30+15+135</f>
        <v>660</v>
      </c>
      <c r="H93" s="5">
        <f>4*30</f>
        <v>120</v>
      </c>
      <c r="I93" s="5">
        <f>4*105</f>
        <v>420</v>
      </c>
      <c r="J93" s="5">
        <f>4*30+4*15+30+15+15</f>
        <v>240</v>
      </c>
      <c r="K93" s="5">
        <f>4*15</f>
        <v>60</v>
      </c>
      <c r="L93" s="115">
        <f>4*15+4*90</f>
        <v>420</v>
      </c>
      <c r="M93" s="5">
        <f>4*30</f>
        <v>120</v>
      </c>
      <c r="N93" s="5">
        <f>4*90</f>
        <v>360</v>
      </c>
      <c r="O93" s="5">
        <f>4*15+4*105</f>
        <v>480</v>
      </c>
      <c r="P93" s="5">
        <f>4*30</f>
        <v>120</v>
      </c>
      <c r="Q93" s="5">
        <f>4*15+4*90</f>
        <v>420</v>
      </c>
      <c r="R93" s="5">
        <f>4*15</f>
        <v>60</v>
      </c>
      <c r="S93" s="5">
        <f>4*15</f>
        <v>60</v>
      </c>
      <c r="T93" s="5">
        <f>4*15+4*90</f>
        <v>420</v>
      </c>
      <c r="U93" s="5">
        <f>4*15</f>
        <v>60</v>
      </c>
      <c r="V93" s="5">
        <f>4*30+4*105</f>
        <v>540</v>
      </c>
      <c r="W93" s="5">
        <f>4*15+4*30+4*120</f>
        <v>660</v>
      </c>
      <c r="X93" s="57">
        <f>4*30</f>
        <v>120</v>
      </c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</row>
    <row r="94" spans="1:58" ht="17.25" x14ac:dyDescent="0.25">
      <c r="A94" s="125"/>
      <c r="B94" s="69" t="s">
        <v>143</v>
      </c>
      <c r="C94" s="57"/>
      <c r="D94" s="73">
        <f>D93*1.05</f>
        <v>63</v>
      </c>
      <c r="E94" s="5">
        <f t="shared" ref="E94:X94" si="54">E93*1.05</f>
        <v>63</v>
      </c>
      <c r="F94" s="5">
        <f t="shared" si="54"/>
        <v>378</v>
      </c>
      <c r="G94" s="5">
        <f t="shared" si="54"/>
        <v>693</v>
      </c>
      <c r="H94" s="5">
        <f t="shared" si="54"/>
        <v>126</v>
      </c>
      <c r="I94" s="5">
        <f t="shared" si="54"/>
        <v>441</v>
      </c>
      <c r="J94" s="5">
        <f t="shared" si="54"/>
        <v>252</v>
      </c>
      <c r="K94" s="5">
        <f t="shared" si="54"/>
        <v>63</v>
      </c>
      <c r="L94" s="5">
        <f t="shared" si="54"/>
        <v>441</v>
      </c>
      <c r="M94" s="5">
        <f t="shared" si="54"/>
        <v>126</v>
      </c>
      <c r="N94" s="5">
        <f t="shared" si="54"/>
        <v>378</v>
      </c>
      <c r="O94" s="5">
        <f t="shared" si="54"/>
        <v>504</v>
      </c>
      <c r="P94" s="5">
        <f t="shared" si="54"/>
        <v>126</v>
      </c>
      <c r="Q94" s="5">
        <f t="shared" si="54"/>
        <v>441</v>
      </c>
      <c r="R94" s="5">
        <f t="shared" si="54"/>
        <v>63</v>
      </c>
      <c r="S94" s="5">
        <f t="shared" si="54"/>
        <v>63</v>
      </c>
      <c r="T94" s="5">
        <f t="shared" si="54"/>
        <v>441</v>
      </c>
      <c r="U94" s="5">
        <f t="shared" si="54"/>
        <v>63</v>
      </c>
      <c r="V94" s="5">
        <f t="shared" si="54"/>
        <v>567</v>
      </c>
      <c r="W94" s="5">
        <f t="shared" si="54"/>
        <v>693</v>
      </c>
      <c r="X94" s="57">
        <f t="shared" si="54"/>
        <v>126</v>
      </c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</row>
    <row r="95" spans="1:58" ht="18" customHeight="1" thickBot="1" x14ac:dyDescent="0.3">
      <c r="A95" s="125"/>
      <c r="B95" s="53" t="s">
        <v>144</v>
      </c>
      <c r="C95" s="49"/>
      <c r="D95" s="47">
        <v>125</v>
      </c>
      <c r="E95" s="48">
        <v>125</v>
      </c>
      <c r="F95" s="48">
        <v>200</v>
      </c>
      <c r="G95" s="85">
        <v>315</v>
      </c>
      <c r="H95" s="48">
        <v>125</v>
      </c>
      <c r="I95" s="48">
        <v>250</v>
      </c>
      <c r="J95" s="48">
        <v>160</v>
      </c>
      <c r="K95" s="48">
        <v>125</v>
      </c>
      <c r="L95" s="85">
        <v>250</v>
      </c>
      <c r="M95" s="48">
        <v>125</v>
      </c>
      <c r="N95" s="48">
        <v>200</v>
      </c>
      <c r="O95" s="48">
        <v>250</v>
      </c>
      <c r="P95" s="48">
        <v>125</v>
      </c>
      <c r="Q95" s="48">
        <v>250</v>
      </c>
      <c r="R95" s="48">
        <v>125</v>
      </c>
      <c r="S95" s="48">
        <v>125</v>
      </c>
      <c r="T95" s="48">
        <v>250</v>
      </c>
      <c r="U95" s="48">
        <v>125</v>
      </c>
      <c r="V95" s="48">
        <v>250</v>
      </c>
      <c r="W95" s="48">
        <v>315</v>
      </c>
      <c r="X95" s="49">
        <v>125</v>
      </c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</row>
    <row r="96" spans="1:58" ht="18" customHeight="1" thickBot="1" x14ac:dyDescent="0.3">
      <c r="A96" s="15"/>
      <c r="B96" s="110"/>
      <c r="C96" s="6"/>
      <c r="D96" s="6"/>
      <c r="E96" s="6"/>
      <c r="F96" s="6"/>
      <c r="G96" s="111"/>
      <c r="H96" s="6"/>
      <c r="I96" s="6"/>
      <c r="J96" s="6"/>
      <c r="K96" s="6"/>
      <c r="L96" s="111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</row>
    <row r="97" spans="1:58" ht="18" customHeight="1" x14ac:dyDescent="0.25">
      <c r="A97" s="126" t="s">
        <v>173</v>
      </c>
      <c r="B97" s="30" t="s">
        <v>184</v>
      </c>
      <c r="C97" s="40"/>
      <c r="D97" s="37"/>
      <c r="E97" s="38"/>
      <c r="F97" s="38"/>
      <c r="G97" s="68"/>
      <c r="H97" s="38"/>
      <c r="I97" s="38"/>
      <c r="J97" s="38"/>
      <c r="K97" s="38"/>
      <c r="L97" s="6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87"/>
      <c r="X97" s="40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</row>
    <row r="98" spans="1:58" ht="18" customHeight="1" x14ac:dyDescent="0.25">
      <c r="A98" s="126"/>
      <c r="B98" s="69" t="s">
        <v>185</v>
      </c>
      <c r="C98" s="92"/>
      <c r="D98" s="91"/>
      <c r="E98" s="113"/>
      <c r="F98" s="113"/>
      <c r="G98" s="114"/>
      <c r="H98" s="113"/>
      <c r="I98" s="113"/>
      <c r="J98" s="113"/>
      <c r="K98" s="113"/>
      <c r="L98" s="114"/>
      <c r="M98" s="113"/>
      <c r="N98" s="113"/>
      <c r="O98" s="113"/>
      <c r="P98" s="113"/>
      <c r="Q98" s="113"/>
      <c r="R98" s="113"/>
      <c r="S98" s="113"/>
      <c r="T98" s="113"/>
      <c r="U98" s="113"/>
      <c r="V98" s="113"/>
      <c r="W98" s="16"/>
      <c r="X98" s="92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</row>
    <row r="99" spans="1:58" ht="18" customHeight="1" x14ac:dyDescent="0.25">
      <c r="A99" s="126"/>
      <c r="B99" s="69" t="s">
        <v>143</v>
      </c>
      <c r="C99" s="57"/>
      <c r="D99" s="73">
        <f>D97*1.05</f>
        <v>0</v>
      </c>
      <c r="E99" s="5">
        <f t="shared" ref="E99:X99" si="55">E97*1.05</f>
        <v>0</v>
      </c>
      <c r="F99" s="5">
        <f t="shared" si="55"/>
        <v>0</v>
      </c>
      <c r="G99" s="5">
        <f t="shared" si="55"/>
        <v>0</v>
      </c>
      <c r="H99" s="5">
        <f t="shared" si="55"/>
        <v>0</v>
      </c>
      <c r="I99" s="5">
        <f t="shared" si="55"/>
        <v>0</v>
      </c>
      <c r="J99" s="5">
        <f t="shared" si="55"/>
        <v>0</v>
      </c>
      <c r="K99" s="5">
        <f t="shared" si="55"/>
        <v>0</v>
      </c>
      <c r="L99" s="5">
        <f t="shared" si="55"/>
        <v>0</v>
      </c>
      <c r="M99" s="5">
        <f t="shared" si="55"/>
        <v>0</v>
      </c>
      <c r="N99" s="5">
        <f t="shared" si="55"/>
        <v>0</v>
      </c>
      <c r="O99" s="5">
        <f t="shared" si="55"/>
        <v>0</v>
      </c>
      <c r="P99" s="5">
        <f t="shared" si="55"/>
        <v>0</v>
      </c>
      <c r="Q99" s="5">
        <f t="shared" si="55"/>
        <v>0</v>
      </c>
      <c r="R99" s="5">
        <f t="shared" si="55"/>
        <v>0</v>
      </c>
      <c r="S99" s="5">
        <f t="shared" si="55"/>
        <v>0</v>
      </c>
      <c r="T99" s="5">
        <f t="shared" si="55"/>
        <v>0</v>
      </c>
      <c r="U99" s="5">
        <f t="shared" si="55"/>
        <v>0</v>
      </c>
      <c r="V99" s="5">
        <f t="shared" si="55"/>
        <v>0</v>
      </c>
      <c r="W99" s="5">
        <f t="shared" si="55"/>
        <v>0</v>
      </c>
      <c r="X99" s="57">
        <f t="shared" si="55"/>
        <v>0</v>
      </c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</row>
    <row r="100" spans="1:58" ht="18" customHeight="1" thickBot="1" x14ac:dyDescent="0.3">
      <c r="A100" s="126"/>
      <c r="B100" s="53" t="s">
        <v>144</v>
      </c>
      <c r="C100" s="49"/>
      <c r="D100" s="47"/>
      <c r="E100" s="48"/>
      <c r="F100" s="48"/>
      <c r="G100" s="85"/>
      <c r="H100" s="48"/>
      <c r="I100" s="48"/>
      <c r="J100" s="48"/>
      <c r="K100" s="48"/>
      <c r="L100" s="85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89"/>
      <c r="X100" s="49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</row>
    <row r="101" spans="1:58" ht="18" customHeight="1" thickBot="1" x14ac:dyDescent="0.3">
      <c r="A101" s="15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</row>
    <row r="102" spans="1:58" ht="18" customHeight="1" x14ac:dyDescent="0.25">
      <c r="A102" s="15"/>
      <c r="B102" s="30" t="s">
        <v>145</v>
      </c>
      <c r="C102" s="40"/>
      <c r="D102" s="86" t="s">
        <v>59</v>
      </c>
      <c r="E102" s="38" t="s">
        <v>8</v>
      </c>
      <c r="F102" s="38" t="s">
        <v>9</v>
      </c>
      <c r="G102" s="38" t="s">
        <v>10</v>
      </c>
      <c r="H102" s="87" t="s">
        <v>11</v>
      </c>
      <c r="I102" s="87" t="s">
        <v>23</v>
      </c>
      <c r="J102" s="36" t="s">
        <v>17</v>
      </c>
      <c r="K102" s="6"/>
      <c r="L102" s="6"/>
      <c r="M102" s="6"/>
      <c r="N102" s="6"/>
      <c r="O102" s="99" t="s">
        <v>146</v>
      </c>
      <c r="P102" s="99"/>
      <c r="Q102" s="99"/>
      <c r="R102" s="27" t="s">
        <v>192</v>
      </c>
      <c r="S102" s="6"/>
      <c r="T102" s="6"/>
      <c r="U102" s="6"/>
      <c r="V102" s="6"/>
      <c r="W102" s="6"/>
      <c r="X102" s="6"/>
      <c r="Y102" s="28"/>
      <c r="Z102" s="28"/>
      <c r="AA102" s="28"/>
      <c r="AB102" s="28"/>
      <c r="AH102" s="28"/>
      <c r="AI102" s="28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</row>
    <row r="103" spans="1:58" ht="18" customHeight="1" thickBot="1" x14ac:dyDescent="0.4">
      <c r="A103" s="15"/>
      <c r="B103" s="47"/>
      <c r="C103" s="49"/>
      <c r="D103" s="88"/>
      <c r="E103" s="48"/>
      <c r="F103" s="48"/>
      <c r="G103" s="48"/>
      <c r="H103" s="89"/>
      <c r="I103" s="89"/>
      <c r="J103" s="90"/>
      <c r="N103" s="6"/>
      <c r="O103" s="99" t="s">
        <v>148</v>
      </c>
      <c r="P103" s="99"/>
      <c r="Q103" s="99"/>
      <c r="R103" s="27" t="s">
        <v>149</v>
      </c>
      <c r="S103" s="6"/>
      <c r="V103" s="6"/>
      <c r="W103" s="6"/>
      <c r="Y103" s="6"/>
      <c r="Z103" s="6"/>
      <c r="AA103" s="6"/>
      <c r="AB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</row>
    <row r="104" spans="1:58" ht="18" x14ac:dyDescent="0.35">
      <c r="A104" s="15"/>
      <c r="B104" s="91" t="s">
        <v>64</v>
      </c>
      <c r="C104" s="92"/>
      <c r="D104" s="37"/>
      <c r="E104" s="38"/>
      <c r="F104" s="38"/>
      <c r="G104" s="38"/>
      <c r="H104" s="40"/>
      <c r="I104" s="40">
        <v>1</v>
      </c>
      <c r="J104" s="93">
        <f t="shared" ref="J104:J109" si="56">SUM(D104:H104)</f>
        <v>0</v>
      </c>
      <c r="N104" s="6"/>
      <c r="O104" s="99" t="s">
        <v>150</v>
      </c>
      <c r="P104" s="99"/>
      <c r="Q104" s="99"/>
      <c r="R104" s="27" t="s">
        <v>151</v>
      </c>
      <c r="S104" s="6"/>
      <c r="V104" s="6"/>
      <c r="W104" s="6"/>
      <c r="Y104" s="6"/>
      <c r="Z104" s="6"/>
      <c r="AA104" s="6"/>
      <c r="AB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</row>
    <row r="105" spans="1:58" x14ac:dyDescent="0.25">
      <c r="A105" s="94"/>
      <c r="B105" s="73" t="s">
        <v>73</v>
      </c>
      <c r="C105" s="57"/>
      <c r="D105" s="73"/>
      <c r="E105" s="5">
        <v>5</v>
      </c>
      <c r="F105" s="5">
        <v>4</v>
      </c>
      <c r="G105" s="5">
        <v>1</v>
      </c>
      <c r="H105" s="57"/>
      <c r="I105" s="57"/>
      <c r="J105" s="93">
        <f t="shared" si="56"/>
        <v>10</v>
      </c>
      <c r="N105" s="6"/>
      <c r="O105" s="136" t="s">
        <v>152</v>
      </c>
      <c r="P105" s="136"/>
      <c r="Q105" s="136"/>
      <c r="R105" s="27" t="s">
        <v>153</v>
      </c>
      <c r="S105" s="6"/>
      <c r="V105" s="6"/>
      <c r="W105" s="6"/>
      <c r="Y105" s="6"/>
      <c r="Z105" s="6"/>
      <c r="AA105" s="6"/>
      <c r="AB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</row>
    <row r="106" spans="1:58" x14ac:dyDescent="0.25">
      <c r="A106" s="94"/>
      <c r="B106" s="73" t="s">
        <v>87</v>
      </c>
      <c r="C106" s="57"/>
      <c r="D106" s="73"/>
      <c r="E106" s="5">
        <v>5</v>
      </c>
      <c r="F106" s="5">
        <v>4</v>
      </c>
      <c r="G106" s="5">
        <v>1</v>
      </c>
      <c r="H106" s="57"/>
      <c r="I106" s="57"/>
      <c r="J106" s="93">
        <f t="shared" si="56"/>
        <v>10</v>
      </c>
      <c r="N106" s="6"/>
      <c r="O106" s="136" t="s">
        <v>154</v>
      </c>
      <c r="P106" s="136"/>
      <c r="Q106" s="136"/>
      <c r="R106" s="27" t="s">
        <v>155</v>
      </c>
      <c r="S106" s="6"/>
      <c r="V106" s="6"/>
      <c r="W106" s="6"/>
      <c r="Y106" s="6"/>
      <c r="Z106" s="6"/>
      <c r="AA106" s="6"/>
      <c r="AB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</row>
    <row r="107" spans="1:58" x14ac:dyDescent="0.25">
      <c r="A107" s="15"/>
      <c r="B107" s="73" t="s">
        <v>93</v>
      </c>
      <c r="C107" s="57"/>
      <c r="D107" s="73"/>
      <c r="E107" s="5">
        <v>5</v>
      </c>
      <c r="F107" s="5">
        <v>4</v>
      </c>
      <c r="G107" s="5">
        <v>1</v>
      </c>
      <c r="H107" s="57"/>
      <c r="I107" s="57"/>
      <c r="J107" s="93">
        <f t="shared" si="56"/>
        <v>10</v>
      </c>
      <c r="N107" s="6"/>
      <c r="S107" s="6"/>
      <c r="V107" s="6"/>
      <c r="W107" s="6"/>
      <c r="Y107" s="6"/>
      <c r="Z107" s="6"/>
      <c r="AA107" s="6"/>
      <c r="AB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</row>
    <row r="108" spans="1:58" ht="15.75" thickBot="1" x14ac:dyDescent="0.3">
      <c r="A108" s="15"/>
      <c r="B108" s="95" t="s">
        <v>94</v>
      </c>
      <c r="C108" s="70"/>
      <c r="D108" s="73"/>
      <c r="E108" s="5">
        <v>5</v>
      </c>
      <c r="F108" s="5">
        <v>4</v>
      </c>
      <c r="G108" s="5">
        <v>1</v>
      </c>
      <c r="H108" s="57"/>
      <c r="I108" s="57"/>
      <c r="J108" s="93">
        <f t="shared" si="56"/>
        <v>10</v>
      </c>
      <c r="N108" s="6"/>
      <c r="S108" s="6"/>
      <c r="V108" s="6"/>
      <c r="W108" s="6"/>
      <c r="Y108" s="6"/>
      <c r="Z108" s="6"/>
      <c r="AA108" s="6"/>
      <c r="AB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</row>
    <row r="109" spans="1:58" ht="15.75" thickBot="1" x14ac:dyDescent="0.3">
      <c r="B109" s="96" t="s">
        <v>17</v>
      </c>
      <c r="C109" s="34"/>
      <c r="D109" s="33">
        <f t="shared" ref="D109:I109" si="57">SUM(D104:D108)</f>
        <v>0</v>
      </c>
      <c r="E109" s="33">
        <f t="shared" si="57"/>
        <v>20</v>
      </c>
      <c r="F109" s="33">
        <f t="shared" si="57"/>
        <v>16</v>
      </c>
      <c r="G109" s="33">
        <f t="shared" si="57"/>
        <v>4</v>
      </c>
      <c r="H109" s="33">
        <f t="shared" si="57"/>
        <v>0</v>
      </c>
      <c r="I109" s="33">
        <f t="shared" si="57"/>
        <v>1</v>
      </c>
      <c r="J109" s="97">
        <f t="shared" si="56"/>
        <v>40</v>
      </c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</row>
    <row r="110" spans="1:58" ht="15.75" thickBot="1" x14ac:dyDescent="0.3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  <c r="Y110" s="98"/>
      <c r="Z110" s="98"/>
      <c r="AA110" s="98"/>
      <c r="AB110" s="98"/>
      <c r="AC110" s="98"/>
      <c r="AD110" s="98"/>
      <c r="AE110" s="98"/>
      <c r="AF110" s="98"/>
      <c r="AG110" s="98"/>
      <c r="AH110" s="98"/>
      <c r="AI110" s="98"/>
      <c r="AJ110" s="98"/>
      <c r="AK110" s="98"/>
      <c r="AL110" s="98"/>
      <c r="AM110" s="98"/>
      <c r="AN110" s="98"/>
      <c r="AO110" s="98"/>
      <c r="AP110" s="98"/>
      <c r="AQ110" s="98"/>
      <c r="AR110" s="98"/>
      <c r="AS110" s="98"/>
      <c r="AT110" s="98"/>
      <c r="AU110" s="98"/>
      <c r="AV110" s="98"/>
      <c r="AW110" s="98"/>
      <c r="AX110" s="98"/>
    </row>
    <row r="111" spans="1:58" ht="15.75" thickTop="1" x14ac:dyDescent="0.25"/>
    <row r="114" spans="2:23" x14ac:dyDescent="0.25">
      <c r="B114" s="129" t="s">
        <v>64</v>
      </c>
      <c r="E114" s="128" t="s">
        <v>12</v>
      </c>
      <c r="F114" s="128"/>
      <c r="G114" s="128"/>
      <c r="H114" s="128"/>
      <c r="I114" s="128"/>
      <c r="S114" s="101"/>
    </row>
    <row r="115" spans="2:23" x14ac:dyDescent="0.25">
      <c r="B115" s="129"/>
      <c r="E115" s="128" t="s">
        <v>1</v>
      </c>
      <c r="F115" s="128"/>
      <c r="G115" s="128" t="s">
        <v>22</v>
      </c>
      <c r="H115" s="123" t="s">
        <v>160</v>
      </c>
      <c r="I115" s="123" t="s">
        <v>161</v>
      </c>
      <c r="J115" s="123" t="s">
        <v>162</v>
      </c>
    </row>
    <row r="116" spans="2:23" x14ac:dyDescent="0.25">
      <c r="B116" s="129"/>
      <c r="E116" s="7" t="s">
        <v>13</v>
      </c>
      <c r="F116" s="7" t="s">
        <v>14</v>
      </c>
      <c r="G116" s="128"/>
      <c r="H116" s="123"/>
      <c r="I116" s="123"/>
      <c r="J116" s="123"/>
    </row>
    <row r="117" spans="2:23" x14ac:dyDescent="0.25">
      <c r="B117" s="129"/>
      <c r="D117" s="7" t="s">
        <v>8</v>
      </c>
      <c r="E117" s="5"/>
      <c r="F117" s="5"/>
      <c r="G117" s="5"/>
      <c r="H117" s="5"/>
      <c r="I117" s="5"/>
      <c r="J117" s="5"/>
    </row>
    <row r="118" spans="2:23" x14ac:dyDescent="0.25">
      <c r="B118" s="129"/>
      <c r="D118" s="7" t="s">
        <v>9</v>
      </c>
      <c r="E118" s="5"/>
      <c r="F118" s="5"/>
      <c r="G118" s="5"/>
      <c r="H118" s="5"/>
      <c r="I118" s="5"/>
      <c r="J118" s="5"/>
    </row>
    <row r="119" spans="2:23" x14ac:dyDescent="0.25">
      <c r="B119" s="129"/>
      <c r="D119" s="7" t="s">
        <v>10</v>
      </c>
      <c r="E119" s="5"/>
      <c r="F119" s="5"/>
      <c r="G119" s="5"/>
      <c r="H119" s="5"/>
      <c r="I119" s="10"/>
      <c r="J119" s="10"/>
      <c r="P119" s="19" t="s">
        <v>170</v>
      </c>
      <c r="Q119" s="18">
        <v>4</v>
      </c>
    </row>
    <row r="120" spans="2:23" x14ac:dyDescent="0.25">
      <c r="B120" s="129"/>
      <c r="D120" s="7" t="s">
        <v>11</v>
      </c>
      <c r="E120" s="5"/>
      <c r="F120" s="5"/>
      <c r="G120" s="5"/>
      <c r="H120" s="5"/>
      <c r="I120" s="10"/>
      <c r="J120" s="10"/>
      <c r="K120" s="100" t="s">
        <v>17</v>
      </c>
      <c r="L120" s="100"/>
      <c r="P120" s="19" t="s">
        <v>164</v>
      </c>
      <c r="Q120" s="18">
        <v>3</v>
      </c>
    </row>
    <row r="121" spans="2:23" x14ac:dyDescent="0.25">
      <c r="B121" s="129"/>
      <c r="D121" s="7" t="s">
        <v>23</v>
      </c>
      <c r="E121" s="5">
        <f>F156</f>
        <v>45</v>
      </c>
      <c r="F121" s="5">
        <f>G156</f>
        <v>135</v>
      </c>
      <c r="G121" s="5">
        <f>2*K156</f>
        <v>60</v>
      </c>
      <c r="H121" s="5"/>
      <c r="I121" s="10">
        <f>2*M156</f>
        <v>30</v>
      </c>
      <c r="J121" s="10">
        <v>30</v>
      </c>
      <c r="K121" s="7" t="s">
        <v>18</v>
      </c>
      <c r="L121" s="7" t="s">
        <v>19</v>
      </c>
      <c r="M121" t="s">
        <v>166</v>
      </c>
      <c r="N121" t="s">
        <v>169</v>
      </c>
      <c r="O121" t="s">
        <v>168</v>
      </c>
      <c r="P121" s="19" t="s">
        <v>165</v>
      </c>
      <c r="Q121" s="18">
        <v>2</v>
      </c>
    </row>
    <row r="122" spans="2:23" x14ac:dyDescent="0.25">
      <c r="B122" s="129"/>
      <c r="D122" s="7" t="s">
        <v>20</v>
      </c>
      <c r="E122" s="8">
        <f t="shared" ref="E122:J122" si="58">SUM(E117:E121)</f>
        <v>45</v>
      </c>
      <c r="F122" s="8">
        <f t="shared" si="58"/>
        <v>135</v>
      </c>
      <c r="G122" s="8">
        <f t="shared" si="58"/>
        <v>60</v>
      </c>
      <c r="H122" s="8">
        <f t="shared" si="58"/>
        <v>0</v>
      </c>
      <c r="I122" s="8">
        <f t="shared" si="58"/>
        <v>30</v>
      </c>
      <c r="J122" s="8">
        <f t="shared" si="58"/>
        <v>30</v>
      </c>
      <c r="K122" s="13">
        <f>E122+H122+I122+G122+J122</f>
        <v>165</v>
      </c>
      <c r="L122" s="13">
        <f>F122+G122+H122+I122+J122</f>
        <v>255</v>
      </c>
      <c r="M122" s="102">
        <f>L123/3600</f>
        <v>7.7916666666666662E-2</v>
      </c>
      <c r="N122" s="103">
        <f>M122/Q119</f>
        <v>1.9479166666666665E-2</v>
      </c>
      <c r="O122" s="104">
        <f>SQRT(N122)</f>
        <v>0.13956778520370189</v>
      </c>
    </row>
    <row r="123" spans="2:23" x14ac:dyDescent="0.25">
      <c r="B123" s="129"/>
      <c r="G123" t="s">
        <v>21</v>
      </c>
      <c r="I123" s="14">
        <v>0.1</v>
      </c>
      <c r="K123">
        <f>(K122*I123)+K122</f>
        <v>181.5</v>
      </c>
      <c r="L123">
        <f>L122+L122*I123</f>
        <v>280.5</v>
      </c>
    </row>
    <row r="124" spans="2:23" x14ac:dyDescent="0.25">
      <c r="T124" s="131" t="s">
        <v>0</v>
      </c>
    </row>
    <row r="125" spans="2:23" x14ac:dyDescent="0.25">
      <c r="B125" s="127" t="s">
        <v>159</v>
      </c>
      <c r="E125" s="128" t="s">
        <v>12</v>
      </c>
      <c r="F125" s="128"/>
      <c r="G125" s="128"/>
      <c r="H125" s="128"/>
      <c r="I125" s="128"/>
      <c r="T125" s="131"/>
      <c r="U125" t="s">
        <v>186</v>
      </c>
      <c r="V125" t="s">
        <v>187</v>
      </c>
      <c r="W125" t="s">
        <v>188</v>
      </c>
    </row>
    <row r="126" spans="2:23" x14ac:dyDescent="0.25">
      <c r="B126" s="127"/>
      <c r="E126" s="128" t="s">
        <v>1</v>
      </c>
      <c r="F126" s="128"/>
      <c r="G126" s="128" t="s">
        <v>22</v>
      </c>
      <c r="H126" s="123" t="s">
        <v>160</v>
      </c>
      <c r="I126" s="123" t="s">
        <v>161</v>
      </c>
      <c r="J126" s="123" t="s">
        <v>162</v>
      </c>
      <c r="T126" s="1">
        <v>1</v>
      </c>
      <c r="U126" t="s">
        <v>189</v>
      </c>
      <c r="W126">
        <v>90</v>
      </c>
    </row>
    <row r="127" spans="2:23" x14ac:dyDescent="0.25">
      <c r="B127" s="127"/>
      <c r="E127" s="7" t="s">
        <v>13</v>
      </c>
      <c r="F127" s="7" t="s">
        <v>14</v>
      </c>
      <c r="G127" s="128"/>
      <c r="H127" s="123"/>
      <c r="I127" s="123"/>
      <c r="J127" s="123"/>
      <c r="T127" s="1">
        <v>2</v>
      </c>
      <c r="U127" t="s">
        <v>190</v>
      </c>
      <c r="V127">
        <v>30</v>
      </c>
      <c r="W127">
        <v>90</v>
      </c>
    </row>
    <row r="128" spans="2:23" x14ac:dyDescent="0.25">
      <c r="B128" s="127"/>
      <c r="D128" s="7" t="s">
        <v>8</v>
      </c>
      <c r="E128" s="5">
        <f>5*F152</f>
        <v>150</v>
      </c>
      <c r="F128" s="5">
        <f>5*G152</f>
        <v>450</v>
      </c>
      <c r="G128" s="5">
        <f>5*K151</f>
        <v>75</v>
      </c>
      <c r="H128" s="5">
        <f>4*L151</f>
        <v>60</v>
      </c>
      <c r="I128" s="5"/>
      <c r="J128" s="5"/>
      <c r="T128" s="1">
        <v>3</v>
      </c>
      <c r="U128" t="s">
        <v>190</v>
      </c>
      <c r="V128">
        <v>30</v>
      </c>
      <c r="W128">
        <v>120</v>
      </c>
    </row>
    <row r="129" spans="2:23" x14ac:dyDescent="0.25">
      <c r="B129" s="127"/>
      <c r="D129" s="7" t="s">
        <v>9</v>
      </c>
      <c r="E129" s="5">
        <f>4*F153</f>
        <v>180</v>
      </c>
      <c r="F129" s="5">
        <f>4*G153</f>
        <v>420</v>
      </c>
      <c r="G129" s="5">
        <f>4*K153</f>
        <v>120</v>
      </c>
      <c r="H129" s="5">
        <f>4*L153</f>
        <v>60</v>
      </c>
      <c r="I129" s="5"/>
      <c r="J129" s="5"/>
      <c r="T129" s="1">
        <v>4</v>
      </c>
      <c r="U129">
        <v>45</v>
      </c>
      <c r="V129">
        <v>30</v>
      </c>
      <c r="W129">
        <f>45+3*30</f>
        <v>135</v>
      </c>
    </row>
    <row r="130" spans="2:23" x14ac:dyDescent="0.25">
      <c r="B130" s="127"/>
      <c r="D130" s="7" t="s">
        <v>10</v>
      </c>
      <c r="E130" s="5">
        <f>F154</f>
        <v>45</v>
      </c>
      <c r="F130" s="5">
        <f>G154</f>
        <v>120</v>
      </c>
      <c r="G130" s="5">
        <f>K154</f>
        <v>30</v>
      </c>
      <c r="H130" s="5">
        <f>L154</f>
        <v>30</v>
      </c>
      <c r="I130" s="10"/>
      <c r="J130" s="10">
        <v>30</v>
      </c>
      <c r="T130" s="1">
        <v>5</v>
      </c>
      <c r="U130">
        <v>45</v>
      </c>
      <c r="V130">
        <v>30</v>
      </c>
      <c r="W130">
        <f>45+4*30</f>
        <v>165</v>
      </c>
    </row>
    <row r="131" spans="2:23" x14ac:dyDescent="0.25">
      <c r="B131" s="127"/>
      <c r="D131" s="7" t="s">
        <v>11</v>
      </c>
      <c r="E131" s="5"/>
      <c r="F131" s="5"/>
      <c r="G131" s="5"/>
      <c r="H131" s="5"/>
      <c r="I131" s="10"/>
      <c r="J131" s="10"/>
      <c r="K131" s="100" t="s">
        <v>17</v>
      </c>
      <c r="L131" s="100"/>
      <c r="T131" s="1">
        <v>6</v>
      </c>
      <c r="U131">
        <v>45</v>
      </c>
      <c r="V131">
        <v>30</v>
      </c>
      <c r="W131">
        <f>45+5*30</f>
        <v>195</v>
      </c>
    </row>
    <row r="132" spans="2:23" x14ac:dyDescent="0.25">
      <c r="B132" s="127"/>
      <c r="D132" s="7" t="s">
        <v>23</v>
      </c>
      <c r="E132" s="5"/>
      <c r="F132" s="5"/>
      <c r="G132" s="5"/>
      <c r="H132" s="5"/>
      <c r="I132" s="10"/>
      <c r="J132" s="10"/>
      <c r="K132" s="7" t="s">
        <v>18</v>
      </c>
      <c r="L132" s="7" t="s">
        <v>19</v>
      </c>
      <c r="M132" t="s">
        <v>166</v>
      </c>
      <c r="N132" t="s">
        <v>169</v>
      </c>
      <c r="O132" t="s">
        <v>168</v>
      </c>
      <c r="T132" s="1">
        <v>7</v>
      </c>
    </row>
    <row r="133" spans="2:23" x14ac:dyDescent="0.25">
      <c r="B133" s="127"/>
      <c r="D133" s="7" t="s">
        <v>20</v>
      </c>
      <c r="E133" s="8">
        <f t="shared" ref="E133:J133" si="59">SUM(E128:E132)</f>
        <v>375</v>
      </c>
      <c r="F133" s="8">
        <f t="shared" si="59"/>
        <v>990</v>
      </c>
      <c r="G133" s="8">
        <f t="shared" si="59"/>
        <v>225</v>
      </c>
      <c r="H133" s="8">
        <f t="shared" si="59"/>
        <v>150</v>
      </c>
      <c r="I133" s="8">
        <f t="shared" si="59"/>
        <v>0</v>
      </c>
      <c r="J133" s="8">
        <f t="shared" si="59"/>
        <v>30</v>
      </c>
      <c r="K133" s="13">
        <f>E133+H133+I133+G133+J133</f>
        <v>780</v>
      </c>
      <c r="L133" s="13">
        <f>F133+G133+H133+I133+J133</f>
        <v>1395</v>
      </c>
      <c r="M133" s="102">
        <f>L134/3600</f>
        <v>0.42625000000000002</v>
      </c>
      <c r="N133" s="103">
        <f>M133/Q119</f>
        <v>0.1065625</v>
      </c>
      <c r="O133" s="104">
        <f>SQRT(N133)</f>
        <v>0.32643912143001491</v>
      </c>
    </row>
    <row r="134" spans="2:23" x14ac:dyDescent="0.25">
      <c r="B134" s="127"/>
      <c r="G134" t="s">
        <v>21</v>
      </c>
      <c r="I134" s="14">
        <v>0.1</v>
      </c>
      <c r="K134">
        <f>(K133*I134)+K133</f>
        <v>858</v>
      </c>
      <c r="L134">
        <f>L133+L133*I134</f>
        <v>1534.5</v>
      </c>
      <c r="T134" t="s">
        <v>171</v>
      </c>
      <c r="U134">
        <v>120</v>
      </c>
    </row>
    <row r="135" spans="2:23" x14ac:dyDescent="0.25">
      <c r="T135" t="s">
        <v>180</v>
      </c>
      <c r="U135">
        <v>150</v>
      </c>
    </row>
    <row r="136" spans="2:23" x14ac:dyDescent="0.25">
      <c r="B136" s="127" t="s">
        <v>17</v>
      </c>
      <c r="E136" s="128" t="s">
        <v>12</v>
      </c>
      <c r="F136" s="128"/>
      <c r="G136" s="128"/>
      <c r="H136" s="128"/>
      <c r="I136" s="128"/>
      <c r="T136" t="s">
        <v>181</v>
      </c>
      <c r="U136">
        <f>+G154+K154+L154</f>
        <v>180</v>
      </c>
      <c r="V136" t="s">
        <v>191</v>
      </c>
    </row>
    <row r="137" spans="2:23" x14ac:dyDescent="0.25">
      <c r="B137" s="127"/>
      <c r="E137" s="128" t="s">
        <v>1</v>
      </c>
      <c r="F137" s="128"/>
      <c r="G137" s="128" t="s">
        <v>15</v>
      </c>
      <c r="H137" s="128" t="s">
        <v>16</v>
      </c>
      <c r="I137" s="128" t="s">
        <v>5</v>
      </c>
      <c r="J137" s="123" t="s">
        <v>162</v>
      </c>
      <c r="T137" t="s">
        <v>183</v>
      </c>
      <c r="U137">
        <f>+G155+K155+L155</f>
        <v>195</v>
      </c>
      <c r="V137" t="s">
        <v>191</v>
      </c>
    </row>
    <row r="138" spans="2:23" x14ac:dyDescent="0.25">
      <c r="B138" s="127"/>
      <c r="E138" s="7" t="s">
        <v>13</v>
      </c>
      <c r="F138" s="7" t="s">
        <v>14</v>
      </c>
      <c r="G138" s="128"/>
      <c r="H138" s="128"/>
      <c r="I138" s="128"/>
      <c r="J138" s="123"/>
      <c r="T138" t="s">
        <v>182</v>
      </c>
      <c r="U138">
        <f>+G156+K156+L156</f>
        <v>195</v>
      </c>
      <c r="V138" t="s">
        <v>191</v>
      </c>
    </row>
    <row r="139" spans="2:23" x14ac:dyDescent="0.25">
      <c r="B139" s="127"/>
      <c r="D139" s="7" t="s">
        <v>8</v>
      </c>
      <c r="E139" s="5">
        <f t="shared" ref="E139:J139" si="60">E117+(4*E128)</f>
        <v>600</v>
      </c>
      <c r="F139" s="5">
        <f t="shared" si="60"/>
        <v>1800</v>
      </c>
      <c r="G139" s="5">
        <f t="shared" si="60"/>
        <v>300</v>
      </c>
      <c r="H139" s="5">
        <f t="shared" si="60"/>
        <v>240</v>
      </c>
      <c r="I139" s="5">
        <f t="shared" si="60"/>
        <v>0</v>
      </c>
      <c r="J139" s="5">
        <f t="shared" si="60"/>
        <v>0</v>
      </c>
    </row>
    <row r="140" spans="2:23" x14ac:dyDescent="0.25">
      <c r="B140" s="127"/>
      <c r="D140" s="7" t="s">
        <v>9</v>
      </c>
      <c r="E140" s="5">
        <f t="shared" ref="E140:J140" si="61">E118+(4*E129)</f>
        <v>720</v>
      </c>
      <c r="F140" s="5">
        <f t="shared" si="61"/>
        <v>1680</v>
      </c>
      <c r="G140" s="5">
        <f t="shared" si="61"/>
        <v>480</v>
      </c>
      <c r="H140" s="5">
        <f t="shared" si="61"/>
        <v>240</v>
      </c>
      <c r="I140" s="5">
        <f t="shared" si="61"/>
        <v>0</v>
      </c>
      <c r="J140" s="5">
        <f t="shared" si="61"/>
        <v>0</v>
      </c>
    </row>
    <row r="141" spans="2:23" x14ac:dyDescent="0.25">
      <c r="B141" s="127"/>
      <c r="D141" s="7" t="s">
        <v>10</v>
      </c>
      <c r="E141" s="5">
        <f t="shared" ref="E141:J141" si="62">E119+(4*E130)</f>
        <v>180</v>
      </c>
      <c r="F141" s="5">
        <f t="shared" si="62"/>
        <v>480</v>
      </c>
      <c r="G141" s="5">
        <f t="shared" si="62"/>
        <v>120</v>
      </c>
      <c r="H141" s="5">
        <f t="shared" si="62"/>
        <v>120</v>
      </c>
      <c r="I141" s="5">
        <f t="shared" si="62"/>
        <v>0</v>
      </c>
      <c r="J141" s="5">
        <f t="shared" si="62"/>
        <v>120</v>
      </c>
    </row>
    <row r="142" spans="2:23" x14ac:dyDescent="0.25">
      <c r="B142" s="127"/>
      <c r="D142" s="7" t="s">
        <v>11</v>
      </c>
      <c r="E142" s="5">
        <f t="shared" ref="E142:J142" si="63">E120+(4*E131)</f>
        <v>0</v>
      </c>
      <c r="F142" s="5">
        <f t="shared" si="63"/>
        <v>0</v>
      </c>
      <c r="G142" s="5">
        <f t="shared" si="63"/>
        <v>0</v>
      </c>
      <c r="H142" s="5">
        <f t="shared" si="63"/>
        <v>0</v>
      </c>
      <c r="I142" s="5">
        <f t="shared" si="63"/>
        <v>0</v>
      </c>
      <c r="J142" s="5">
        <f t="shared" si="63"/>
        <v>0</v>
      </c>
      <c r="K142" s="100" t="s">
        <v>17</v>
      </c>
      <c r="L142" s="100"/>
    </row>
    <row r="143" spans="2:23" x14ac:dyDescent="0.25">
      <c r="B143" s="127"/>
      <c r="D143" s="7" t="s">
        <v>23</v>
      </c>
      <c r="E143" s="5">
        <f t="shared" ref="E143:J143" si="64">E121+(4*E132)</f>
        <v>45</v>
      </c>
      <c r="F143" s="5">
        <f t="shared" si="64"/>
        <v>135</v>
      </c>
      <c r="G143" s="5">
        <f t="shared" si="64"/>
        <v>60</v>
      </c>
      <c r="H143" s="5">
        <f t="shared" si="64"/>
        <v>0</v>
      </c>
      <c r="I143" s="5">
        <f t="shared" si="64"/>
        <v>30</v>
      </c>
      <c r="J143" s="5">
        <f t="shared" si="64"/>
        <v>30</v>
      </c>
      <c r="K143" s="7" t="s">
        <v>18</v>
      </c>
      <c r="L143" s="7" t="s">
        <v>19</v>
      </c>
      <c r="M143" t="s">
        <v>166</v>
      </c>
      <c r="N143" t="s">
        <v>169</v>
      </c>
      <c r="O143" t="s">
        <v>168</v>
      </c>
    </row>
    <row r="144" spans="2:23" x14ac:dyDescent="0.25">
      <c r="B144" s="127"/>
      <c r="D144" s="7" t="s">
        <v>20</v>
      </c>
      <c r="E144" s="8">
        <f t="shared" ref="E144:J144" si="65">SUM(E139:E143)</f>
        <v>1545</v>
      </c>
      <c r="F144" s="8">
        <f t="shared" si="65"/>
        <v>4095</v>
      </c>
      <c r="G144" s="8">
        <f t="shared" si="65"/>
        <v>960</v>
      </c>
      <c r="H144" s="8">
        <f t="shared" si="65"/>
        <v>600</v>
      </c>
      <c r="I144" s="8">
        <f t="shared" si="65"/>
        <v>30</v>
      </c>
      <c r="J144" s="8">
        <f t="shared" si="65"/>
        <v>150</v>
      </c>
      <c r="K144" s="13">
        <f>E144+H144+I144+G144+J144</f>
        <v>3285</v>
      </c>
      <c r="L144" s="13">
        <f>F144+G144+H144+I144+J144</f>
        <v>5835</v>
      </c>
      <c r="M144" s="102">
        <f>L145/3600</f>
        <v>1.7829166666666667</v>
      </c>
      <c r="N144" s="103">
        <f>M144/Q119</f>
        <v>0.44572916666666668</v>
      </c>
      <c r="O144" s="104">
        <f>SQRT(N144)</f>
        <v>0.66762951302849594</v>
      </c>
    </row>
    <row r="145" spans="2:19" x14ac:dyDescent="0.25">
      <c r="B145" s="127"/>
      <c r="G145" t="s">
        <v>21</v>
      </c>
      <c r="I145" s="14">
        <v>0.1</v>
      </c>
      <c r="K145">
        <f>(K144*I145)+K144</f>
        <v>3613.5</v>
      </c>
      <c r="L145">
        <f>L144+L144*I145</f>
        <v>6418.5</v>
      </c>
    </row>
    <row r="148" spans="2:19" x14ac:dyDescent="0.25">
      <c r="E148" s="145" t="s">
        <v>7</v>
      </c>
      <c r="F148" s="146"/>
      <c r="G148" s="146"/>
      <c r="H148" s="146"/>
      <c r="I148" s="146"/>
      <c r="J148" s="146"/>
      <c r="K148" s="146"/>
      <c r="L148" s="146"/>
      <c r="M148" s="146"/>
      <c r="O148" s="124"/>
      <c r="P148" s="124"/>
      <c r="Q148" s="124"/>
    </row>
    <row r="149" spans="2:19" ht="15" customHeight="1" x14ac:dyDescent="0.25">
      <c r="E149" s="131" t="s">
        <v>0</v>
      </c>
      <c r="F149" s="139" t="s">
        <v>1</v>
      </c>
      <c r="G149" s="140"/>
      <c r="H149" s="140"/>
      <c r="I149" s="140"/>
      <c r="J149" s="141"/>
      <c r="K149" s="130" t="s">
        <v>22</v>
      </c>
      <c r="L149" s="131" t="s">
        <v>160</v>
      </c>
      <c r="M149" s="25" t="s">
        <v>161</v>
      </c>
      <c r="Q149" s="19"/>
      <c r="R149" s="18"/>
      <c r="S149" s="18"/>
    </row>
    <row r="150" spans="2:19" x14ac:dyDescent="0.25">
      <c r="E150" s="131"/>
      <c r="F150" s="23" t="s">
        <v>195</v>
      </c>
      <c r="G150" s="23" t="s">
        <v>194</v>
      </c>
      <c r="H150" s="23" t="s">
        <v>196</v>
      </c>
      <c r="I150" s="120" t="s">
        <v>203</v>
      </c>
      <c r="J150" s="120" t="s">
        <v>207</v>
      </c>
      <c r="K150" s="130"/>
      <c r="L150" s="131"/>
      <c r="M150" s="25"/>
      <c r="Q150" s="19"/>
      <c r="R150" s="18"/>
      <c r="S150" s="18"/>
    </row>
    <row r="151" spans="2:19" x14ac:dyDescent="0.25">
      <c r="E151" s="1">
        <v>1</v>
      </c>
      <c r="F151" s="1">
        <v>20</v>
      </c>
      <c r="G151" s="1">
        <v>75</v>
      </c>
      <c r="H151" s="1">
        <f t="shared" ref="H151:H157" si="66">G151*$O$152+F151*(1-$O$152)</f>
        <v>75</v>
      </c>
      <c r="I151">
        <f>H151*(1+$AG$24)</f>
        <v>84.000000000000014</v>
      </c>
      <c r="J151">
        <f>H151*$AG$24+F151</f>
        <v>29</v>
      </c>
      <c r="K151" s="1">
        <v>15</v>
      </c>
      <c r="L151" s="1">
        <v>15</v>
      </c>
      <c r="M151" s="1">
        <v>15</v>
      </c>
      <c r="Q151" s="19"/>
      <c r="R151" s="18"/>
      <c r="S151" s="18"/>
    </row>
    <row r="152" spans="2:19" x14ac:dyDescent="0.25">
      <c r="E152" s="1">
        <v>2</v>
      </c>
      <c r="F152" s="1">
        <v>30</v>
      </c>
      <c r="G152" s="1">
        <v>90</v>
      </c>
      <c r="H152" s="1">
        <f t="shared" si="66"/>
        <v>90</v>
      </c>
      <c r="I152">
        <f t="shared" ref="I152:I156" si="67">H152*(1+$AG$24)</f>
        <v>100.80000000000001</v>
      </c>
      <c r="J152">
        <f t="shared" ref="J152:J157" si="68">H152*$AG$24+F152</f>
        <v>40.799999999999997</v>
      </c>
      <c r="K152" s="1">
        <v>15</v>
      </c>
      <c r="L152" s="1">
        <v>15</v>
      </c>
      <c r="M152" s="1">
        <v>15</v>
      </c>
      <c r="N152" t="s">
        <v>193</v>
      </c>
      <c r="O152" s="119">
        <v>1</v>
      </c>
      <c r="P152" s="121" t="s">
        <v>204</v>
      </c>
      <c r="Q152" s="19"/>
      <c r="R152" s="18"/>
      <c r="S152" s="18"/>
    </row>
    <row r="153" spans="2:19" x14ac:dyDescent="0.25">
      <c r="E153" s="1">
        <v>3</v>
      </c>
      <c r="F153" s="1">
        <v>45</v>
      </c>
      <c r="G153" s="1">
        <v>105</v>
      </c>
      <c r="H153" s="1">
        <f t="shared" si="66"/>
        <v>105</v>
      </c>
      <c r="I153">
        <f t="shared" si="67"/>
        <v>117.60000000000001</v>
      </c>
      <c r="J153">
        <f t="shared" si="68"/>
        <v>57.6</v>
      </c>
      <c r="K153" s="1">
        <v>30</v>
      </c>
      <c r="L153" s="1">
        <v>15</v>
      </c>
      <c r="M153" s="1">
        <v>15</v>
      </c>
    </row>
    <row r="154" spans="2:19" x14ac:dyDescent="0.25">
      <c r="E154" s="1">
        <v>4</v>
      </c>
      <c r="F154" s="1">
        <v>45</v>
      </c>
      <c r="G154" s="1">
        <v>120</v>
      </c>
      <c r="H154" s="1">
        <f t="shared" si="66"/>
        <v>120</v>
      </c>
      <c r="I154">
        <f t="shared" si="67"/>
        <v>134.4</v>
      </c>
      <c r="J154">
        <f t="shared" si="68"/>
        <v>59.4</v>
      </c>
      <c r="K154" s="1">
        <v>30</v>
      </c>
      <c r="L154" s="1">
        <v>30</v>
      </c>
      <c r="M154" s="1">
        <v>15</v>
      </c>
    </row>
    <row r="155" spans="2:19" x14ac:dyDescent="0.25">
      <c r="E155" s="1">
        <v>5</v>
      </c>
      <c r="F155" s="1">
        <v>45</v>
      </c>
      <c r="G155" s="1">
        <v>135</v>
      </c>
      <c r="H155" s="1">
        <f t="shared" si="66"/>
        <v>135</v>
      </c>
      <c r="I155">
        <f t="shared" si="67"/>
        <v>151.20000000000002</v>
      </c>
      <c r="J155">
        <f t="shared" si="68"/>
        <v>61.2</v>
      </c>
      <c r="K155" s="1">
        <v>30</v>
      </c>
      <c r="L155" s="1">
        <v>30</v>
      </c>
      <c r="M155" s="1">
        <v>15</v>
      </c>
    </row>
    <row r="156" spans="2:19" x14ac:dyDescent="0.25">
      <c r="E156" s="1">
        <v>6</v>
      </c>
      <c r="F156" s="1">
        <v>45</v>
      </c>
      <c r="G156" s="1">
        <v>135</v>
      </c>
      <c r="H156" s="1">
        <f t="shared" si="66"/>
        <v>135</v>
      </c>
      <c r="I156">
        <f t="shared" si="67"/>
        <v>151.20000000000002</v>
      </c>
      <c r="J156">
        <f t="shared" si="68"/>
        <v>61.2</v>
      </c>
      <c r="K156" s="1">
        <v>30</v>
      </c>
      <c r="L156" s="1">
        <v>30</v>
      </c>
      <c r="M156" s="1">
        <v>15</v>
      </c>
    </row>
    <row r="157" spans="2:19" x14ac:dyDescent="0.25">
      <c r="E157" s="1">
        <v>7</v>
      </c>
      <c r="F157" s="1">
        <v>45</v>
      </c>
      <c r="G157" s="1">
        <v>135</v>
      </c>
      <c r="H157" s="1">
        <f t="shared" si="66"/>
        <v>135</v>
      </c>
      <c r="I157">
        <f>H157*(1+$AG$24)</f>
        <v>151.20000000000002</v>
      </c>
      <c r="J157">
        <f t="shared" si="68"/>
        <v>61.2</v>
      </c>
      <c r="K157" s="1">
        <v>30</v>
      </c>
      <c r="L157" s="1">
        <v>30</v>
      </c>
      <c r="M157" s="1">
        <v>15</v>
      </c>
    </row>
    <row r="159" spans="2:19" x14ac:dyDescent="0.25">
      <c r="E159" s="142" t="s">
        <v>7</v>
      </c>
      <c r="F159" s="143"/>
      <c r="G159" s="143"/>
      <c r="H159" s="143"/>
      <c r="I159" s="143"/>
      <c r="J159" s="143"/>
      <c r="K159" s="143"/>
      <c r="L159" s="143"/>
      <c r="M159" s="144"/>
    </row>
    <row r="160" spans="2:19" ht="15" customHeight="1" x14ac:dyDescent="0.25">
      <c r="E160" s="131" t="s">
        <v>0</v>
      </c>
      <c r="F160" s="142" t="s">
        <v>1</v>
      </c>
      <c r="G160" s="143"/>
      <c r="H160" s="143"/>
      <c r="I160" s="143"/>
      <c r="J160" s="144"/>
      <c r="K160" s="130" t="s">
        <v>22</v>
      </c>
      <c r="L160" s="131" t="s">
        <v>160</v>
      </c>
      <c r="M160" s="25" t="s">
        <v>161</v>
      </c>
    </row>
    <row r="161" spans="5:16" x14ac:dyDescent="0.25">
      <c r="E161" s="131"/>
      <c r="F161" s="24" t="s">
        <v>195</v>
      </c>
      <c r="G161" s="24" t="s">
        <v>194</v>
      </c>
      <c r="H161" s="24" t="s">
        <v>196</v>
      </c>
      <c r="I161" s="120" t="s">
        <v>203</v>
      </c>
      <c r="J161" s="120" t="s">
        <v>207</v>
      </c>
      <c r="K161" s="130"/>
      <c r="L161" s="131"/>
      <c r="M161" s="25"/>
    </row>
    <row r="162" spans="5:16" x14ac:dyDescent="0.25">
      <c r="E162" s="1">
        <v>1</v>
      </c>
      <c r="F162" s="1">
        <v>20</v>
      </c>
      <c r="G162" s="1">
        <v>75</v>
      </c>
      <c r="H162" s="1">
        <f t="shared" ref="H162:H168" si="69">G162*$O$163+F162*(1-$O$163)</f>
        <v>64</v>
      </c>
      <c r="I162">
        <f>H162*(1+$AG$24)</f>
        <v>71.680000000000007</v>
      </c>
      <c r="J162">
        <f>H162*$AG$24+F162</f>
        <v>27.68</v>
      </c>
      <c r="K162" s="1">
        <v>15</v>
      </c>
      <c r="L162" s="1">
        <v>15</v>
      </c>
      <c r="M162" s="1">
        <v>15</v>
      </c>
    </row>
    <row r="163" spans="5:16" x14ac:dyDescent="0.25">
      <c r="E163" s="1">
        <v>2</v>
      </c>
      <c r="F163" s="1">
        <v>30</v>
      </c>
      <c r="G163" s="1">
        <v>90</v>
      </c>
      <c r="H163" s="1">
        <f t="shared" si="69"/>
        <v>78</v>
      </c>
      <c r="I163">
        <f>H163*(1+$AG$24)</f>
        <v>87.360000000000014</v>
      </c>
      <c r="J163">
        <f t="shared" ref="J163:J168" si="70">H163*$AG$24+F163</f>
        <v>39.36</v>
      </c>
      <c r="K163" s="1">
        <v>15</v>
      </c>
      <c r="L163" s="1">
        <v>15</v>
      </c>
      <c r="M163" s="1">
        <v>15</v>
      </c>
      <c r="N163" t="s">
        <v>197</v>
      </c>
      <c r="O163" s="119">
        <v>0.8</v>
      </c>
      <c r="P163" s="119">
        <v>4</v>
      </c>
    </row>
    <row r="164" spans="5:16" x14ac:dyDescent="0.25">
      <c r="E164" s="1">
        <v>3</v>
      </c>
      <c r="F164" s="1">
        <v>45</v>
      </c>
      <c r="G164" s="1">
        <v>105</v>
      </c>
      <c r="H164" s="1">
        <f t="shared" si="69"/>
        <v>93</v>
      </c>
      <c r="I164">
        <f t="shared" ref="I164:I167" si="71">H164*(1+$AG$24)</f>
        <v>104.16000000000001</v>
      </c>
      <c r="J164">
        <f t="shared" si="70"/>
        <v>56.16</v>
      </c>
      <c r="K164" s="1">
        <v>30</v>
      </c>
      <c r="L164" s="1">
        <v>15</v>
      </c>
      <c r="M164" s="1">
        <v>15</v>
      </c>
    </row>
    <row r="165" spans="5:16" x14ac:dyDescent="0.25">
      <c r="E165" s="1">
        <v>4</v>
      </c>
      <c r="F165" s="1">
        <v>45</v>
      </c>
      <c r="G165" s="1">
        <v>120</v>
      </c>
      <c r="H165" s="1">
        <f t="shared" si="69"/>
        <v>105</v>
      </c>
      <c r="I165">
        <f t="shared" si="71"/>
        <v>117.60000000000001</v>
      </c>
      <c r="J165">
        <f t="shared" si="70"/>
        <v>57.6</v>
      </c>
      <c r="K165" s="1">
        <v>30</v>
      </c>
      <c r="L165" s="1">
        <v>30</v>
      </c>
      <c r="M165" s="1">
        <v>15</v>
      </c>
    </row>
    <row r="166" spans="5:16" x14ac:dyDescent="0.25">
      <c r="E166" s="1">
        <v>5</v>
      </c>
      <c r="F166" s="1">
        <v>45</v>
      </c>
      <c r="G166" s="1">
        <v>135</v>
      </c>
      <c r="H166" s="1">
        <f t="shared" si="69"/>
        <v>117</v>
      </c>
      <c r="I166">
        <f t="shared" si="71"/>
        <v>131.04000000000002</v>
      </c>
      <c r="J166">
        <f t="shared" si="70"/>
        <v>59.04</v>
      </c>
      <c r="K166" s="1">
        <v>30</v>
      </c>
      <c r="L166" s="1">
        <v>30</v>
      </c>
      <c r="M166" s="1">
        <v>15</v>
      </c>
    </row>
    <row r="167" spans="5:16" x14ac:dyDescent="0.25">
      <c r="E167" s="1">
        <v>6</v>
      </c>
      <c r="F167" s="1">
        <v>45</v>
      </c>
      <c r="G167" s="1">
        <v>135</v>
      </c>
      <c r="H167" s="1">
        <f t="shared" si="69"/>
        <v>117</v>
      </c>
      <c r="I167">
        <f t="shared" si="71"/>
        <v>131.04000000000002</v>
      </c>
      <c r="J167">
        <f t="shared" si="70"/>
        <v>59.04</v>
      </c>
      <c r="K167" s="1">
        <v>30</v>
      </c>
      <c r="L167" s="1">
        <v>30</v>
      </c>
      <c r="M167" s="1">
        <v>15</v>
      </c>
    </row>
    <row r="168" spans="5:16" x14ac:dyDescent="0.25">
      <c r="E168" s="1">
        <v>7</v>
      </c>
      <c r="F168" s="1">
        <v>45</v>
      </c>
      <c r="G168" s="1">
        <v>135</v>
      </c>
      <c r="H168" s="1">
        <f t="shared" si="69"/>
        <v>117</v>
      </c>
      <c r="I168">
        <f>H168*(1+$AG$24)</f>
        <v>131.04000000000002</v>
      </c>
      <c r="J168">
        <f t="shared" si="70"/>
        <v>59.04</v>
      </c>
      <c r="K168" s="1">
        <v>30</v>
      </c>
      <c r="L168" s="1">
        <v>30</v>
      </c>
      <c r="M168" s="1">
        <v>15</v>
      </c>
    </row>
    <row r="170" spans="5:16" x14ac:dyDescent="0.25">
      <c r="E170" s="142" t="s">
        <v>7</v>
      </c>
      <c r="F170" s="143"/>
      <c r="G170" s="143"/>
      <c r="H170" s="143"/>
      <c r="I170" s="143"/>
      <c r="J170" s="143"/>
      <c r="K170" s="143"/>
      <c r="L170" s="143"/>
      <c r="M170" s="144"/>
    </row>
    <row r="171" spans="5:16" ht="15" customHeight="1" x14ac:dyDescent="0.25">
      <c r="E171" s="131" t="s">
        <v>0</v>
      </c>
      <c r="F171" s="142" t="s">
        <v>1</v>
      </c>
      <c r="G171" s="143"/>
      <c r="H171" s="143"/>
      <c r="I171" s="143"/>
      <c r="J171" s="144"/>
      <c r="K171" s="130" t="s">
        <v>22</v>
      </c>
      <c r="L171" s="131" t="s">
        <v>160</v>
      </c>
      <c r="M171" s="25" t="s">
        <v>161</v>
      </c>
    </row>
    <row r="172" spans="5:16" x14ac:dyDescent="0.25">
      <c r="E172" s="131"/>
      <c r="F172" s="24" t="s">
        <v>195</v>
      </c>
      <c r="G172" s="24" t="s">
        <v>194</v>
      </c>
      <c r="H172" s="24" t="s">
        <v>196</v>
      </c>
      <c r="I172" s="120" t="s">
        <v>203</v>
      </c>
      <c r="J172" s="120" t="s">
        <v>207</v>
      </c>
      <c r="K172" s="130"/>
      <c r="L172" s="131"/>
      <c r="M172" s="25"/>
    </row>
    <row r="173" spans="5:16" x14ac:dyDescent="0.25">
      <c r="E173" s="1">
        <v>1</v>
      </c>
      <c r="F173" s="1">
        <v>20</v>
      </c>
      <c r="G173" s="1">
        <v>75</v>
      </c>
      <c r="H173" s="1">
        <f t="shared" ref="H173:H179" si="72">G173*$O$174+F173*(1-$O$174)</f>
        <v>53</v>
      </c>
      <c r="I173">
        <f>H173*(1+$AG$24)</f>
        <v>59.360000000000007</v>
      </c>
      <c r="J173">
        <f>H173*$AG$24+F173</f>
        <v>26.36</v>
      </c>
      <c r="K173" s="1">
        <v>15</v>
      </c>
      <c r="L173" s="1">
        <v>15</v>
      </c>
      <c r="M173" s="1">
        <v>15</v>
      </c>
    </row>
    <row r="174" spans="5:16" x14ac:dyDescent="0.25">
      <c r="E174" s="1">
        <v>2</v>
      </c>
      <c r="F174" s="1">
        <v>30</v>
      </c>
      <c r="G174" s="1">
        <v>90</v>
      </c>
      <c r="H174" s="1">
        <f t="shared" si="72"/>
        <v>66</v>
      </c>
      <c r="I174">
        <f t="shared" ref="I174:I178" si="73">H174*(1+$AG$24)</f>
        <v>73.92</v>
      </c>
      <c r="J174">
        <f t="shared" ref="J174:J179" si="74">H174*$AG$24+F174</f>
        <v>37.92</v>
      </c>
      <c r="K174" s="1">
        <v>15</v>
      </c>
      <c r="L174" s="1">
        <v>15</v>
      </c>
      <c r="M174" s="1">
        <v>15</v>
      </c>
      <c r="N174" t="s">
        <v>198</v>
      </c>
      <c r="O174" s="119">
        <v>0.6</v>
      </c>
      <c r="P174" s="119">
        <v>5</v>
      </c>
    </row>
    <row r="175" spans="5:16" x14ac:dyDescent="0.25">
      <c r="E175" s="1">
        <v>3</v>
      </c>
      <c r="F175" s="1">
        <v>45</v>
      </c>
      <c r="G175" s="1">
        <v>105</v>
      </c>
      <c r="H175" s="1">
        <f t="shared" si="72"/>
        <v>81</v>
      </c>
      <c r="I175">
        <f t="shared" si="73"/>
        <v>90.720000000000013</v>
      </c>
      <c r="J175">
        <f t="shared" si="74"/>
        <v>54.72</v>
      </c>
      <c r="K175" s="1">
        <v>30</v>
      </c>
      <c r="L175" s="1">
        <v>15</v>
      </c>
      <c r="M175" s="1">
        <v>15</v>
      </c>
    </row>
    <row r="176" spans="5:16" x14ac:dyDescent="0.25">
      <c r="E176" s="1">
        <v>4</v>
      </c>
      <c r="F176" s="1">
        <v>45</v>
      </c>
      <c r="G176" s="1">
        <v>120</v>
      </c>
      <c r="H176" s="1">
        <f t="shared" si="72"/>
        <v>90</v>
      </c>
      <c r="I176">
        <f t="shared" si="73"/>
        <v>100.80000000000001</v>
      </c>
      <c r="J176">
        <f t="shared" si="74"/>
        <v>55.8</v>
      </c>
      <c r="K176" s="1">
        <v>30</v>
      </c>
      <c r="L176" s="1">
        <v>30</v>
      </c>
      <c r="M176" s="1">
        <v>15</v>
      </c>
    </row>
    <row r="177" spans="5:16" x14ac:dyDescent="0.25">
      <c r="E177" s="1">
        <v>5</v>
      </c>
      <c r="F177" s="1">
        <v>45</v>
      </c>
      <c r="G177" s="1">
        <v>135</v>
      </c>
      <c r="H177" s="1">
        <f t="shared" si="72"/>
        <v>99</v>
      </c>
      <c r="I177">
        <f t="shared" si="73"/>
        <v>110.88000000000001</v>
      </c>
      <c r="J177">
        <f t="shared" si="74"/>
        <v>56.879999999999995</v>
      </c>
      <c r="K177" s="1">
        <v>30</v>
      </c>
      <c r="L177" s="1">
        <v>30</v>
      </c>
      <c r="M177" s="1">
        <v>15</v>
      </c>
    </row>
    <row r="178" spans="5:16" x14ac:dyDescent="0.25">
      <c r="E178" s="1">
        <v>6</v>
      </c>
      <c r="F178" s="1">
        <v>45</v>
      </c>
      <c r="G178" s="1">
        <v>135</v>
      </c>
      <c r="H178" s="1">
        <f t="shared" si="72"/>
        <v>99</v>
      </c>
      <c r="I178">
        <f t="shared" si="73"/>
        <v>110.88000000000001</v>
      </c>
      <c r="J178">
        <f t="shared" si="74"/>
        <v>56.879999999999995</v>
      </c>
      <c r="K178" s="1">
        <v>30</v>
      </c>
      <c r="L178" s="1">
        <v>30</v>
      </c>
      <c r="M178" s="1">
        <v>15</v>
      </c>
    </row>
    <row r="179" spans="5:16" x14ac:dyDescent="0.25">
      <c r="E179" s="1">
        <v>7</v>
      </c>
      <c r="F179" s="1">
        <v>45</v>
      </c>
      <c r="G179" s="1">
        <v>135</v>
      </c>
      <c r="H179" s="1">
        <f t="shared" si="72"/>
        <v>99</v>
      </c>
      <c r="I179">
        <f>H179*(1+$AG$24)</f>
        <v>110.88000000000001</v>
      </c>
      <c r="J179">
        <f t="shared" si="74"/>
        <v>56.879999999999995</v>
      </c>
      <c r="K179" s="1">
        <v>30</v>
      </c>
      <c r="L179" s="1">
        <v>30</v>
      </c>
      <c r="M179" s="1">
        <v>15</v>
      </c>
    </row>
    <row r="181" spans="5:16" x14ac:dyDescent="0.25">
      <c r="E181" s="142" t="s">
        <v>7</v>
      </c>
      <c r="F181" s="143"/>
      <c r="G181" s="143"/>
      <c r="H181" s="143"/>
      <c r="I181" s="143"/>
      <c r="J181" s="143"/>
      <c r="K181" s="143"/>
      <c r="L181" s="143"/>
      <c r="M181" s="144"/>
    </row>
    <row r="182" spans="5:16" ht="15" customHeight="1" x14ac:dyDescent="0.25">
      <c r="E182" s="131" t="s">
        <v>0</v>
      </c>
      <c r="F182" s="142" t="s">
        <v>1</v>
      </c>
      <c r="G182" s="143"/>
      <c r="H182" s="143"/>
      <c r="I182" s="143"/>
      <c r="J182" s="144"/>
      <c r="K182" s="130" t="s">
        <v>22</v>
      </c>
      <c r="L182" s="131" t="s">
        <v>160</v>
      </c>
      <c r="M182" s="25" t="s">
        <v>161</v>
      </c>
    </row>
    <row r="183" spans="5:16" x14ac:dyDescent="0.25">
      <c r="E183" s="131"/>
      <c r="F183" s="24" t="s">
        <v>195</v>
      </c>
      <c r="G183" s="24" t="s">
        <v>194</v>
      </c>
      <c r="H183" s="24" t="s">
        <v>196</v>
      </c>
      <c r="I183" s="120" t="s">
        <v>203</v>
      </c>
      <c r="J183" s="120" t="s">
        <v>207</v>
      </c>
      <c r="K183" s="130"/>
      <c r="L183" s="131"/>
      <c r="M183" s="25"/>
    </row>
    <row r="184" spans="5:16" x14ac:dyDescent="0.25">
      <c r="E184" s="1">
        <v>1</v>
      </c>
      <c r="F184" s="1">
        <v>20</v>
      </c>
      <c r="G184" s="1">
        <v>75</v>
      </c>
      <c r="H184" s="1">
        <f t="shared" ref="H184:H190" si="75">G184*$O$185+F184*(1-$O$185)</f>
        <v>47.5</v>
      </c>
      <c r="I184">
        <f>H184*(1+$AG$24)</f>
        <v>53.2</v>
      </c>
      <c r="J184">
        <f>H184*$AG$24+F184</f>
        <v>25.7</v>
      </c>
      <c r="K184" s="1">
        <v>15</v>
      </c>
      <c r="L184" s="1">
        <v>15</v>
      </c>
      <c r="M184" s="1">
        <v>15</v>
      </c>
    </row>
    <row r="185" spans="5:16" x14ac:dyDescent="0.25">
      <c r="E185" s="1">
        <v>2</v>
      </c>
      <c r="F185" s="1">
        <v>30</v>
      </c>
      <c r="G185" s="1">
        <v>90</v>
      </c>
      <c r="H185" s="1">
        <f t="shared" si="75"/>
        <v>60</v>
      </c>
      <c r="I185">
        <f t="shared" ref="I185:I189" si="76">H185*(1+$AG$24)</f>
        <v>67.2</v>
      </c>
      <c r="J185">
        <f t="shared" ref="J185:J190" si="77">H185*$AG$24+F185</f>
        <v>37.200000000000003</v>
      </c>
      <c r="K185" s="1">
        <v>15</v>
      </c>
      <c r="L185" s="1">
        <v>15</v>
      </c>
      <c r="M185" s="1">
        <v>15</v>
      </c>
      <c r="N185" t="s">
        <v>199</v>
      </c>
      <c r="O185" s="119">
        <v>0.5</v>
      </c>
      <c r="P185" t="s">
        <v>205</v>
      </c>
    </row>
    <row r="186" spans="5:16" x14ac:dyDescent="0.25">
      <c r="E186" s="1">
        <v>3</v>
      </c>
      <c r="F186" s="1">
        <v>45</v>
      </c>
      <c r="G186" s="1">
        <v>105</v>
      </c>
      <c r="H186" s="1">
        <f t="shared" si="75"/>
        <v>75</v>
      </c>
      <c r="I186">
        <f t="shared" si="76"/>
        <v>84.000000000000014</v>
      </c>
      <c r="J186">
        <f t="shared" si="77"/>
        <v>54</v>
      </c>
      <c r="K186" s="1">
        <v>30</v>
      </c>
      <c r="L186" s="1">
        <v>15</v>
      </c>
      <c r="M186" s="1">
        <v>15</v>
      </c>
    </row>
    <row r="187" spans="5:16" x14ac:dyDescent="0.25">
      <c r="E187" s="1">
        <v>4</v>
      </c>
      <c r="F187" s="1">
        <v>45</v>
      </c>
      <c r="G187" s="1">
        <v>120</v>
      </c>
      <c r="H187" s="1">
        <f t="shared" si="75"/>
        <v>82.5</v>
      </c>
      <c r="I187">
        <f t="shared" si="76"/>
        <v>92.4</v>
      </c>
      <c r="J187">
        <f t="shared" si="77"/>
        <v>54.9</v>
      </c>
      <c r="K187" s="1">
        <v>30</v>
      </c>
      <c r="L187" s="1">
        <v>30</v>
      </c>
      <c r="M187" s="1">
        <v>15</v>
      </c>
    </row>
    <row r="188" spans="5:16" x14ac:dyDescent="0.25">
      <c r="E188" s="1">
        <v>5</v>
      </c>
      <c r="F188" s="1">
        <v>45</v>
      </c>
      <c r="G188" s="1">
        <v>135</v>
      </c>
      <c r="H188" s="1">
        <f t="shared" si="75"/>
        <v>90</v>
      </c>
      <c r="I188">
        <f t="shared" si="76"/>
        <v>100.80000000000001</v>
      </c>
      <c r="J188">
        <f t="shared" si="77"/>
        <v>55.8</v>
      </c>
      <c r="K188" s="1">
        <v>30</v>
      </c>
      <c r="L188" s="1">
        <v>30</v>
      </c>
      <c r="M188" s="1">
        <v>15</v>
      </c>
    </row>
    <row r="189" spans="5:16" x14ac:dyDescent="0.25">
      <c r="E189" s="1">
        <v>6</v>
      </c>
      <c r="F189" s="1">
        <v>45</v>
      </c>
      <c r="G189" s="1">
        <v>135</v>
      </c>
      <c r="H189" s="1">
        <f t="shared" si="75"/>
        <v>90</v>
      </c>
      <c r="I189">
        <f t="shared" si="76"/>
        <v>100.80000000000001</v>
      </c>
      <c r="J189">
        <f t="shared" si="77"/>
        <v>55.8</v>
      </c>
      <c r="K189" s="1">
        <v>30</v>
      </c>
      <c r="L189" s="1">
        <v>30</v>
      </c>
      <c r="M189" s="1">
        <v>15</v>
      </c>
    </row>
    <row r="190" spans="5:16" x14ac:dyDescent="0.25">
      <c r="E190" s="1">
        <v>7</v>
      </c>
      <c r="F190" s="1">
        <v>45</v>
      </c>
      <c r="G190" s="1">
        <v>135</v>
      </c>
      <c r="H190" s="1">
        <f t="shared" si="75"/>
        <v>90</v>
      </c>
      <c r="I190">
        <f>H190*(1+$AG$24)</f>
        <v>100.80000000000001</v>
      </c>
      <c r="J190">
        <f t="shared" si="77"/>
        <v>55.8</v>
      </c>
      <c r="K190" s="1">
        <v>30</v>
      </c>
      <c r="L190" s="1">
        <v>30</v>
      </c>
      <c r="M190" s="1">
        <v>15</v>
      </c>
    </row>
  </sheetData>
  <mergeCells count="59">
    <mergeCell ref="E182:E183"/>
    <mergeCell ref="K182:K183"/>
    <mergeCell ref="L182:L183"/>
    <mergeCell ref="E181:M181"/>
    <mergeCell ref="F182:J182"/>
    <mergeCell ref="E171:E172"/>
    <mergeCell ref="K171:K172"/>
    <mergeCell ref="L171:L172"/>
    <mergeCell ref="F171:J171"/>
    <mergeCell ref="E170:M170"/>
    <mergeCell ref="O7:P7"/>
    <mergeCell ref="Q7:R7"/>
    <mergeCell ref="T124:T125"/>
    <mergeCell ref="E160:E161"/>
    <mergeCell ref="K160:K161"/>
    <mergeCell ref="L160:L161"/>
    <mergeCell ref="F149:J149"/>
    <mergeCell ref="F160:J160"/>
    <mergeCell ref="E148:M148"/>
    <mergeCell ref="E159:M159"/>
    <mergeCell ref="E114:I114"/>
    <mergeCell ref="E115:F115"/>
    <mergeCell ref="G115:G116"/>
    <mergeCell ref="O106:Q106"/>
    <mergeCell ref="O105:Q105"/>
    <mergeCell ref="E149:E150"/>
    <mergeCell ref="F2:M3"/>
    <mergeCell ref="O5:P5"/>
    <mergeCell ref="Q5:R5"/>
    <mergeCell ref="O6:P6"/>
    <mergeCell ref="Q6:R6"/>
    <mergeCell ref="B10:B12"/>
    <mergeCell ref="B13:B15"/>
    <mergeCell ref="B16:B18"/>
    <mergeCell ref="B19:B21"/>
    <mergeCell ref="B22:B24"/>
    <mergeCell ref="K149:K150"/>
    <mergeCell ref="L149:L150"/>
    <mergeCell ref="E125:I125"/>
    <mergeCell ref="E126:F126"/>
    <mergeCell ref="G126:G127"/>
    <mergeCell ref="H126:H127"/>
    <mergeCell ref="I126:I127"/>
    <mergeCell ref="J115:J116"/>
    <mergeCell ref="J126:J127"/>
    <mergeCell ref="J137:J138"/>
    <mergeCell ref="O148:Q148"/>
    <mergeCell ref="A92:A95"/>
    <mergeCell ref="A97:A100"/>
    <mergeCell ref="B136:B145"/>
    <mergeCell ref="E136:I136"/>
    <mergeCell ref="E137:F137"/>
    <mergeCell ref="G137:G138"/>
    <mergeCell ref="H137:H138"/>
    <mergeCell ref="I137:I138"/>
    <mergeCell ref="H115:H116"/>
    <mergeCell ref="I115:I116"/>
    <mergeCell ref="B114:B123"/>
    <mergeCell ref="B125:B134"/>
  </mergeCells>
  <conditionalFormatting sqref="D28:X90">
    <cfRule type="cellIs" dxfId="3" priority="1" operator="equal">
      <formula>0</formula>
    </cfRule>
    <cfRule type="cellIs" dxfId="2" priority="2" operator="greaterThan">
      <formula>0</formula>
    </cfRule>
  </conditionalFormatting>
  <pageMargins left="0.7" right="0.7" top="0.75" bottom="0.75" header="0.3" footer="0.3"/>
  <pageSetup paperSize="9"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BM122"/>
  <sheetViews>
    <sheetView topLeftCell="A61" zoomScale="70" zoomScaleNormal="70" workbookViewId="0">
      <selection activeCell="L111" sqref="L111"/>
    </sheetView>
  </sheetViews>
  <sheetFormatPr baseColWidth="10" defaultRowHeight="15" x14ac:dyDescent="0.25"/>
  <cols>
    <col min="2" max="2" width="16.5703125" bestFit="1" customWidth="1"/>
    <col min="3" max="3" width="0.85546875" customWidth="1"/>
    <col min="4" max="25" width="8.7109375" customWidth="1"/>
    <col min="26" max="26" width="3" bestFit="1" customWidth="1"/>
    <col min="27" max="27" width="3.85546875" bestFit="1" customWidth="1"/>
    <col min="28" max="28" width="4.5703125" bestFit="1" customWidth="1"/>
    <col min="29" max="29" width="0.7109375" customWidth="1"/>
    <col min="30" max="30" width="3.140625" hidden="1" customWidth="1"/>
    <col min="31" max="31" width="24" customWidth="1"/>
    <col min="32" max="32" width="3.140625" customWidth="1"/>
    <col min="33" max="33" width="4.5703125" bestFit="1" customWidth="1"/>
    <col min="34" max="34" width="3.140625" bestFit="1" customWidth="1"/>
    <col min="35" max="35" width="3" bestFit="1" customWidth="1"/>
    <col min="36" max="36" width="3.85546875" bestFit="1" customWidth="1"/>
    <col min="37" max="37" width="4.5703125" bestFit="1" customWidth="1"/>
    <col min="38" max="38" width="6.28515625" customWidth="1"/>
    <col min="39" max="39" width="3.140625" bestFit="1" customWidth="1"/>
    <col min="40" max="40" width="3.140625" customWidth="1"/>
    <col min="41" max="41" width="3.85546875" bestFit="1" customWidth="1"/>
    <col min="42" max="42" width="4.85546875" bestFit="1" customWidth="1"/>
    <col min="43" max="43" width="4.85546875" customWidth="1"/>
    <col min="44" max="44" width="3.140625" bestFit="1" customWidth="1"/>
    <col min="45" max="45" width="3" bestFit="1" customWidth="1"/>
    <col min="46" max="46" width="4.140625" bestFit="1" customWidth="1"/>
    <col min="47" max="47" width="3.85546875" bestFit="1" customWidth="1"/>
    <col min="48" max="48" width="3.85546875" customWidth="1"/>
    <col min="49" max="49" width="4.5703125" bestFit="1" customWidth="1"/>
    <col min="51" max="51" width="4.5703125" bestFit="1" customWidth="1"/>
    <col min="52" max="69" width="3" bestFit="1" customWidth="1"/>
  </cols>
  <sheetData>
    <row r="2" spans="1:65" ht="21" customHeight="1" x14ac:dyDescent="0.25">
      <c r="A2" s="6"/>
      <c r="B2" s="6"/>
      <c r="C2" s="6"/>
      <c r="D2" s="6"/>
      <c r="E2" s="6"/>
      <c r="F2" s="135" t="s">
        <v>47</v>
      </c>
      <c r="G2" s="135"/>
      <c r="H2" s="135"/>
      <c r="I2" s="135"/>
      <c r="J2" s="135"/>
      <c r="K2" s="135"/>
      <c r="L2" s="135"/>
      <c r="M2" s="135"/>
      <c r="N2" s="26"/>
      <c r="O2" s="6"/>
      <c r="P2" s="6"/>
      <c r="Q2" s="6"/>
      <c r="R2" s="2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</row>
    <row r="3" spans="1:65" ht="15" customHeight="1" x14ac:dyDescent="0.25">
      <c r="A3" s="6"/>
      <c r="B3" s="6"/>
      <c r="C3" s="6"/>
      <c r="D3" s="6"/>
      <c r="E3" s="6"/>
      <c r="F3" s="135"/>
      <c r="G3" s="135"/>
      <c r="H3" s="135"/>
      <c r="I3" s="135"/>
      <c r="J3" s="135"/>
      <c r="K3" s="135"/>
      <c r="L3" s="135"/>
      <c r="M3" s="135"/>
      <c r="N3" s="26"/>
      <c r="O3" s="6"/>
      <c r="P3" s="6"/>
      <c r="Q3" s="6"/>
      <c r="R3" s="2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65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65" x14ac:dyDescent="0.25">
      <c r="A5" s="15"/>
      <c r="B5" s="5" t="s">
        <v>48</v>
      </c>
      <c r="C5" s="5"/>
      <c r="D5" s="27" t="s">
        <v>156</v>
      </c>
      <c r="E5" s="6"/>
      <c r="F5" s="6"/>
      <c r="G5" s="6"/>
      <c r="O5" s="136" t="s">
        <v>49</v>
      </c>
      <c r="P5" s="136"/>
      <c r="Q5" s="137">
        <v>44671</v>
      </c>
      <c r="R5" s="137"/>
      <c r="W5" s="28"/>
      <c r="X5" s="28"/>
      <c r="Y5" s="28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65" x14ac:dyDescent="0.25">
      <c r="A6" s="15"/>
      <c r="B6" s="5" t="s">
        <v>50</v>
      </c>
      <c r="C6" s="5"/>
      <c r="D6" s="27" t="s">
        <v>157</v>
      </c>
      <c r="E6" s="6"/>
      <c r="F6" s="6"/>
      <c r="G6" s="6"/>
      <c r="O6" s="136" t="s">
        <v>51</v>
      </c>
      <c r="P6" s="136"/>
      <c r="Q6" s="138" t="s">
        <v>52</v>
      </c>
      <c r="R6" s="138"/>
      <c r="W6" s="29"/>
      <c r="X6" s="29"/>
      <c r="Y6" s="29"/>
      <c r="Z6" s="6"/>
      <c r="AA6" s="6"/>
      <c r="AB6" s="6"/>
      <c r="AC6" s="6"/>
      <c r="AD6" s="6"/>
      <c r="AE6" s="6" t="s">
        <v>53</v>
      </c>
      <c r="AF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65" x14ac:dyDescent="0.25">
      <c r="A7" s="15"/>
      <c r="B7" s="5" t="s">
        <v>54</v>
      </c>
      <c r="C7" s="5"/>
      <c r="D7" s="27" t="s">
        <v>26</v>
      </c>
      <c r="E7" s="6"/>
      <c r="F7" s="6"/>
      <c r="G7" s="6"/>
      <c r="O7" s="136" t="s">
        <v>55</v>
      </c>
      <c r="P7" s="136"/>
      <c r="Q7" s="138" t="s">
        <v>158</v>
      </c>
      <c r="R7" s="138"/>
      <c r="W7" s="29"/>
      <c r="X7" s="28"/>
      <c r="Y7" s="28"/>
      <c r="Z7" s="28"/>
      <c r="AA7" s="28"/>
      <c r="AB7" s="28"/>
      <c r="AC7" s="28"/>
      <c r="AD7" s="28"/>
      <c r="AE7" s="6" t="s">
        <v>56</v>
      </c>
      <c r="AF7" s="28"/>
      <c r="AH7" s="28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65" ht="15.75" thickBot="1" x14ac:dyDescent="0.3">
      <c r="A8" s="15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65" ht="15.75" thickBot="1" x14ac:dyDescent="0.3">
      <c r="A9" s="15"/>
      <c r="B9" s="30" t="s">
        <v>57</v>
      </c>
      <c r="C9" s="31"/>
      <c r="D9" s="32">
        <v>1</v>
      </c>
      <c r="E9" s="33">
        <v>2</v>
      </c>
      <c r="F9" s="33">
        <v>3</v>
      </c>
      <c r="G9" s="33">
        <v>4</v>
      </c>
      <c r="H9" s="33">
        <v>5</v>
      </c>
      <c r="I9" s="33">
        <v>6</v>
      </c>
      <c r="J9" s="33">
        <v>7</v>
      </c>
      <c r="K9" s="33">
        <v>8</v>
      </c>
      <c r="L9" s="33">
        <v>9</v>
      </c>
      <c r="M9" s="33">
        <v>10</v>
      </c>
      <c r="N9" s="33">
        <v>11</v>
      </c>
      <c r="O9" s="33">
        <v>12</v>
      </c>
      <c r="P9" s="33">
        <v>13</v>
      </c>
      <c r="Q9" s="33">
        <v>14</v>
      </c>
      <c r="R9" s="33">
        <v>15</v>
      </c>
      <c r="S9" s="33">
        <v>16</v>
      </c>
      <c r="T9" s="33">
        <v>17</v>
      </c>
      <c r="U9" s="33">
        <v>18</v>
      </c>
      <c r="V9" s="33">
        <v>19</v>
      </c>
      <c r="W9" s="34">
        <v>20</v>
      </c>
      <c r="X9" s="28"/>
      <c r="Y9" s="28"/>
      <c r="Z9" s="28"/>
      <c r="AA9" s="28"/>
      <c r="AB9" s="28"/>
      <c r="AC9" s="28"/>
      <c r="AD9" s="28"/>
      <c r="AE9" s="35" t="s">
        <v>58</v>
      </c>
      <c r="AF9" s="36" t="s">
        <v>59</v>
      </c>
      <c r="AG9" s="37" t="s">
        <v>60</v>
      </c>
      <c r="AH9" s="38" t="s">
        <v>61</v>
      </c>
      <c r="AI9" s="38" t="s">
        <v>62</v>
      </c>
      <c r="AJ9" s="39" t="s">
        <v>63</v>
      </c>
      <c r="AK9" s="40"/>
      <c r="AL9" s="6"/>
      <c r="AM9" s="6"/>
      <c r="AN9" s="6"/>
      <c r="AO9" s="6"/>
      <c r="AP9" s="9"/>
      <c r="AQ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</row>
    <row r="10" spans="1:65" ht="15" customHeight="1" thickBot="1" x14ac:dyDescent="0.3">
      <c r="A10" s="15"/>
      <c r="B10" s="132" t="s">
        <v>64</v>
      </c>
      <c r="C10" s="6"/>
      <c r="D10" s="41"/>
      <c r="E10" s="42"/>
      <c r="F10" s="42"/>
      <c r="G10" s="43"/>
      <c r="H10" s="42"/>
      <c r="I10" s="43"/>
      <c r="J10" s="43"/>
      <c r="K10" s="42"/>
      <c r="L10" s="43"/>
      <c r="M10" s="42"/>
      <c r="N10" s="43"/>
      <c r="O10" s="43"/>
      <c r="P10" s="43"/>
      <c r="Q10" s="43"/>
      <c r="R10" s="43"/>
      <c r="S10" s="43"/>
      <c r="T10" s="43"/>
      <c r="U10" s="43"/>
      <c r="V10" s="43"/>
      <c r="W10" s="44"/>
      <c r="X10" s="28"/>
      <c r="Y10" s="28"/>
      <c r="Z10" s="28"/>
      <c r="AA10" s="28"/>
      <c r="AB10" s="28"/>
      <c r="AC10" s="28"/>
      <c r="AD10" s="28"/>
      <c r="AE10" s="45" t="s">
        <v>65</v>
      </c>
      <c r="AF10" s="46"/>
      <c r="AG10" s="47">
        <f>COUNTIF($D$10:$W$24,AG9)</f>
        <v>0</v>
      </c>
      <c r="AH10" s="48">
        <f>COUNTIF($D$10:$W$24,AH9)</f>
        <v>0</v>
      </c>
      <c r="AI10" s="48">
        <f>COUNTIF($D$10:$W$24,AI9)</f>
        <v>0</v>
      </c>
      <c r="AJ10" s="48">
        <f>COUNTIF($D$10:$W$24,AJ9)</f>
        <v>0</v>
      </c>
      <c r="AK10" s="49">
        <f>COUNTIF($D$10:$W$24,AK9)</f>
        <v>0</v>
      </c>
      <c r="AL10" s="6"/>
      <c r="AM10" s="6"/>
      <c r="AN10" s="6"/>
      <c r="AO10" s="6"/>
      <c r="AP10" s="9"/>
      <c r="AQ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</row>
    <row r="11" spans="1:65" ht="15" customHeight="1" thickBot="1" x14ac:dyDescent="0.3">
      <c r="A11" s="15"/>
      <c r="B11" s="133"/>
      <c r="C11" s="6"/>
      <c r="D11" s="50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51"/>
      <c r="X11" s="28"/>
      <c r="Y11" s="28"/>
      <c r="Z11" s="28"/>
      <c r="AA11" s="28"/>
      <c r="AB11" s="28"/>
      <c r="AC11" s="28"/>
      <c r="AD11" s="28"/>
      <c r="AE11" s="45" t="s">
        <v>66</v>
      </c>
      <c r="AF11" s="46" t="s">
        <v>8</v>
      </c>
      <c r="AG11" s="37" t="s">
        <v>67</v>
      </c>
      <c r="AH11" s="38" t="s">
        <v>68</v>
      </c>
      <c r="AI11" s="39" t="s">
        <v>69</v>
      </c>
      <c r="AJ11" s="39" t="s">
        <v>70</v>
      </c>
      <c r="AK11" s="52" t="s">
        <v>71</v>
      </c>
      <c r="AL11" s="6"/>
      <c r="AM11" s="6"/>
      <c r="AN11" s="6"/>
      <c r="AO11" s="6"/>
      <c r="AP11" s="9"/>
      <c r="AQ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</row>
    <row r="12" spans="1:65" ht="15.75" thickBot="1" x14ac:dyDescent="0.3">
      <c r="A12" s="15"/>
      <c r="B12" s="134"/>
      <c r="C12" s="40"/>
      <c r="D12" s="53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5"/>
      <c r="X12" s="28"/>
      <c r="Y12" s="28"/>
      <c r="Z12" s="28"/>
      <c r="AA12" s="28"/>
      <c r="AB12" s="28"/>
      <c r="AC12" s="28"/>
      <c r="AD12" s="28"/>
      <c r="AE12" s="45" t="s">
        <v>72</v>
      </c>
      <c r="AF12" s="46"/>
      <c r="AG12" s="47">
        <f>COUNTIF($D$10:$W$24,AG11)</f>
        <v>0</v>
      </c>
      <c r="AH12" s="48">
        <f>COUNTIF($D$10:$W$24,AH11)</f>
        <v>0</v>
      </c>
      <c r="AI12" s="48">
        <f>COUNTIF($D$10:$W$24,AI11)</f>
        <v>0</v>
      </c>
      <c r="AJ12" s="48">
        <f>COUNTIF($D$10:$W$24,AJ11)</f>
        <v>0</v>
      </c>
      <c r="AK12" s="49">
        <f>COUNTIF($D$10:$W$24,AK11)</f>
        <v>0</v>
      </c>
      <c r="AL12" s="6"/>
      <c r="AM12" s="6"/>
      <c r="AN12" s="6"/>
      <c r="AO12" s="6"/>
      <c r="AP12" s="56"/>
      <c r="AQ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</row>
    <row r="13" spans="1:65" x14ac:dyDescent="0.25">
      <c r="A13" s="15"/>
      <c r="B13" s="132" t="s">
        <v>73</v>
      </c>
      <c r="C13" s="57"/>
      <c r="D13" s="58"/>
      <c r="E13" s="59"/>
      <c r="F13" s="59"/>
      <c r="G13" s="43"/>
      <c r="H13" s="59"/>
      <c r="I13" s="59"/>
      <c r="J13" s="59"/>
      <c r="K13" s="59"/>
      <c r="L13" s="43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60"/>
      <c r="X13" s="28"/>
      <c r="Y13" s="28"/>
      <c r="Z13" s="28"/>
      <c r="AA13" s="28"/>
      <c r="AB13" s="28"/>
      <c r="AC13" s="28"/>
      <c r="AD13" s="28"/>
      <c r="AE13" s="61" t="s">
        <v>74</v>
      </c>
      <c r="AF13" s="62" t="s">
        <v>9</v>
      </c>
      <c r="AG13" s="37" t="s">
        <v>75</v>
      </c>
      <c r="AH13" s="38" t="s">
        <v>76</v>
      </c>
      <c r="AI13" s="38" t="s">
        <v>77</v>
      </c>
      <c r="AJ13" s="39" t="s">
        <v>78</v>
      </c>
      <c r="AK13" s="52" t="s">
        <v>79</v>
      </c>
      <c r="AL13" s="6"/>
      <c r="AM13" s="6"/>
      <c r="AN13" s="6"/>
      <c r="AO13" s="6"/>
      <c r="AP13" s="6"/>
      <c r="AQ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</row>
    <row r="14" spans="1:65" ht="15.75" thickBot="1" x14ac:dyDescent="0.3">
      <c r="A14" s="15"/>
      <c r="B14" s="133"/>
      <c r="C14" s="57"/>
      <c r="D14" s="63"/>
      <c r="E14" s="22"/>
      <c r="F14" s="22"/>
      <c r="G14" s="22"/>
      <c r="H14" s="22"/>
      <c r="I14" s="22"/>
      <c r="J14" s="64"/>
      <c r="K14" s="22"/>
      <c r="L14" s="22"/>
      <c r="M14" s="22"/>
      <c r="N14" s="22"/>
      <c r="O14" s="64"/>
      <c r="P14" s="64"/>
      <c r="Q14" s="22"/>
      <c r="R14" s="22"/>
      <c r="S14" s="64"/>
      <c r="T14" s="64"/>
      <c r="U14" s="22"/>
      <c r="V14" s="64"/>
      <c r="W14" s="65"/>
      <c r="X14" s="28"/>
      <c r="Y14" s="28"/>
      <c r="Z14" s="28"/>
      <c r="AA14" s="28"/>
      <c r="AB14" s="28"/>
      <c r="AC14" s="28"/>
      <c r="AD14" s="28"/>
      <c r="AE14" s="61" t="s">
        <v>80</v>
      </c>
      <c r="AF14" s="62"/>
      <c r="AG14" s="47">
        <f>COUNTIF($D$10:$W$24,AG13)</f>
        <v>0</v>
      </c>
      <c r="AH14" s="48">
        <f>COUNTIF($D$10:$W$24,AH13)</f>
        <v>0</v>
      </c>
      <c r="AI14" s="48">
        <f>COUNTIF($D$10:$W$24,AI13)</f>
        <v>0</v>
      </c>
      <c r="AJ14" s="48">
        <f>COUNTIF($D$10:$W$24,AJ13)</f>
        <v>0</v>
      </c>
      <c r="AK14" s="49">
        <f>COUNTIF($D$10:$W$24,AK13)</f>
        <v>0</v>
      </c>
      <c r="AL14" s="6"/>
      <c r="AM14" s="6"/>
      <c r="AN14" s="6"/>
      <c r="AO14" s="6"/>
      <c r="AP14" s="6"/>
      <c r="AQ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</row>
    <row r="15" spans="1:65" ht="15.75" thickBot="1" x14ac:dyDescent="0.3">
      <c r="A15" s="15"/>
      <c r="B15" s="134"/>
      <c r="C15" s="57"/>
      <c r="D15" s="53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5"/>
      <c r="X15" s="28"/>
      <c r="Y15" s="28"/>
      <c r="Z15" s="28"/>
      <c r="AA15" s="28"/>
      <c r="AB15" s="28"/>
      <c r="AC15" s="28"/>
      <c r="AD15" s="28"/>
      <c r="AE15" s="66" t="s">
        <v>81</v>
      </c>
      <c r="AF15" s="62" t="s">
        <v>10</v>
      </c>
      <c r="AG15" s="37" t="s">
        <v>82</v>
      </c>
      <c r="AH15" s="38" t="s">
        <v>83</v>
      </c>
      <c r="AI15" s="38" t="s">
        <v>84</v>
      </c>
      <c r="AJ15" s="39" t="s">
        <v>85</v>
      </c>
      <c r="AK15" s="52" t="s">
        <v>86</v>
      </c>
      <c r="AL15" s="6"/>
      <c r="AM15" s="6"/>
      <c r="AN15" s="6"/>
      <c r="AO15" s="6"/>
      <c r="AP15" s="6"/>
      <c r="AQ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</row>
    <row r="16" spans="1:65" ht="15.75" thickBot="1" x14ac:dyDescent="0.3">
      <c r="A16" s="15"/>
      <c r="B16" s="132" t="s">
        <v>87</v>
      </c>
      <c r="C16" s="57"/>
      <c r="D16" s="58"/>
      <c r="E16" s="59"/>
      <c r="F16" s="59"/>
      <c r="G16" s="43"/>
      <c r="H16" s="59"/>
      <c r="I16" s="59"/>
      <c r="J16" s="59"/>
      <c r="K16" s="59"/>
      <c r="L16" s="43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60"/>
      <c r="X16" s="28"/>
      <c r="Y16" s="28"/>
      <c r="Z16" s="28"/>
      <c r="AA16" s="28"/>
      <c r="AB16" s="28"/>
      <c r="AC16" s="28"/>
      <c r="AD16" s="28"/>
      <c r="AE16" s="56"/>
      <c r="AF16" s="62"/>
      <c r="AG16" s="47">
        <f>COUNTIF($D$10:$W$24,AG15)</f>
        <v>0</v>
      </c>
      <c r="AH16" s="48">
        <f>COUNTIF($D$10:$W$24,AH15)</f>
        <v>0</v>
      </c>
      <c r="AI16" s="48">
        <f>COUNTIF($D$10:$W$24,AI15)</f>
        <v>0</v>
      </c>
      <c r="AJ16" s="48">
        <f>COUNTIF($D$10:$W$24,AJ15)</f>
        <v>0</v>
      </c>
      <c r="AK16" s="49">
        <f>COUNTIF($D$10:$W$24,AK15)</f>
        <v>0</v>
      </c>
      <c r="AL16" s="6"/>
      <c r="AM16" s="6"/>
      <c r="AN16" s="6"/>
      <c r="AO16" s="6"/>
      <c r="AP16" s="6"/>
      <c r="AQ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</row>
    <row r="17" spans="1:65" x14ac:dyDescent="0.25">
      <c r="A17" s="15"/>
      <c r="B17" s="133"/>
      <c r="C17" s="57"/>
      <c r="D17" s="63"/>
      <c r="E17" s="22"/>
      <c r="F17" s="22"/>
      <c r="G17" s="22"/>
      <c r="H17" s="22"/>
      <c r="I17" s="22"/>
      <c r="J17" s="64"/>
      <c r="K17" s="22"/>
      <c r="L17" s="22"/>
      <c r="M17" s="22"/>
      <c r="N17" s="22"/>
      <c r="O17" s="64"/>
      <c r="P17" s="64"/>
      <c r="Q17" s="22"/>
      <c r="R17" s="22"/>
      <c r="S17" s="64"/>
      <c r="T17" s="64"/>
      <c r="U17" s="22"/>
      <c r="V17" s="64"/>
      <c r="W17" s="65"/>
      <c r="X17" s="28"/>
      <c r="Y17" s="28"/>
      <c r="Z17" s="28"/>
      <c r="AA17" s="28"/>
      <c r="AB17" s="28"/>
      <c r="AC17" s="28"/>
      <c r="AD17" s="28"/>
      <c r="AE17" s="56"/>
      <c r="AF17" s="62" t="s">
        <v>11</v>
      </c>
      <c r="AG17" s="37" t="s">
        <v>88</v>
      </c>
      <c r="AH17" s="38" t="s">
        <v>89</v>
      </c>
      <c r="AI17" s="38" t="s">
        <v>90</v>
      </c>
      <c r="AJ17" s="39" t="s">
        <v>91</v>
      </c>
      <c r="AK17" s="52" t="s">
        <v>92</v>
      </c>
      <c r="AL17" s="6"/>
      <c r="AM17" s="6"/>
      <c r="AN17" s="6"/>
      <c r="AO17" s="6"/>
      <c r="AP17" s="6"/>
      <c r="AQ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</row>
    <row r="18" spans="1:65" ht="15.75" thickBot="1" x14ac:dyDescent="0.3">
      <c r="A18" s="15"/>
      <c r="B18" s="134"/>
      <c r="C18" s="57"/>
      <c r="D18" s="53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5"/>
      <c r="X18" s="28"/>
      <c r="Y18" s="28"/>
      <c r="Z18" s="28"/>
      <c r="AA18" s="28"/>
      <c r="AB18" s="28"/>
      <c r="AC18" s="28"/>
      <c r="AD18" s="28"/>
      <c r="AE18" s="6"/>
      <c r="AF18" s="67"/>
      <c r="AG18" s="47">
        <f>COUNTIF($D$10:$W$24,AG17)</f>
        <v>0</v>
      </c>
      <c r="AH18" s="48">
        <f>COUNTIF($D$10:$W$24,AH17)</f>
        <v>0</v>
      </c>
      <c r="AI18" s="48">
        <f>COUNTIF($D$10:$W$24,AI17)</f>
        <v>0</v>
      </c>
      <c r="AJ18" s="48">
        <f>COUNTIF($D$10:$W$24,AJ17)</f>
        <v>0</v>
      </c>
      <c r="AK18" s="49">
        <f>COUNTIF($D$10:$W$24,AK17)</f>
        <v>0</v>
      </c>
      <c r="AL18" s="6"/>
      <c r="AM18" s="6"/>
      <c r="AN18" s="6"/>
      <c r="AO18" s="6"/>
      <c r="AP18" s="6"/>
      <c r="AQ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</row>
    <row r="19" spans="1:65" x14ac:dyDescent="0.25">
      <c r="A19" s="15"/>
      <c r="B19" s="132" t="s">
        <v>93</v>
      </c>
      <c r="C19" s="57"/>
      <c r="D19" s="58"/>
      <c r="E19" s="59"/>
      <c r="F19" s="59"/>
      <c r="G19" s="43"/>
      <c r="H19" s="59"/>
      <c r="I19" s="59"/>
      <c r="J19" s="59"/>
      <c r="K19" s="59"/>
      <c r="L19" s="43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60"/>
      <c r="X19" s="28"/>
      <c r="Y19" s="28"/>
      <c r="Z19" s="28"/>
      <c r="AA19" s="28"/>
      <c r="AB19" s="28"/>
      <c r="AC19" s="28"/>
      <c r="AD19" s="28"/>
      <c r="AE19" s="6"/>
      <c r="AL19" s="6"/>
      <c r="AM19" s="6"/>
      <c r="AN19" s="6"/>
      <c r="AO19" s="6"/>
      <c r="AP19" s="6"/>
      <c r="AQ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</row>
    <row r="20" spans="1:65" x14ac:dyDescent="0.25">
      <c r="A20" s="15"/>
      <c r="B20" s="133"/>
      <c r="C20" s="57"/>
      <c r="D20" s="63"/>
      <c r="E20" s="22"/>
      <c r="F20" s="22"/>
      <c r="G20" s="22"/>
      <c r="H20" s="22"/>
      <c r="I20" s="22"/>
      <c r="J20" s="64"/>
      <c r="K20" s="22"/>
      <c r="L20" s="22"/>
      <c r="M20" s="22"/>
      <c r="N20" s="22"/>
      <c r="O20" s="64"/>
      <c r="P20" s="64"/>
      <c r="Q20" s="22"/>
      <c r="R20" s="22"/>
      <c r="S20" s="64"/>
      <c r="T20" s="64"/>
      <c r="U20" s="22"/>
      <c r="V20" s="64"/>
      <c r="W20" s="65"/>
      <c r="X20" s="28"/>
      <c r="Y20" s="28"/>
      <c r="Z20" s="28"/>
      <c r="AA20" s="28"/>
      <c r="AB20" s="28"/>
      <c r="AC20" s="28"/>
      <c r="AD20" s="28"/>
      <c r="AE20" s="6"/>
      <c r="AL20" s="6"/>
      <c r="AM20" s="6"/>
      <c r="AN20" s="6"/>
      <c r="AO20" s="6"/>
      <c r="AP20" s="6"/>
      <c r="AQ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</row>
    <row r="21" spans="1:65" ht="15.75" thickBot="1" x14ac:dyDescent="0.3">
      <c r="A21" s="15"/>
      <c r="B21" s="134"/>
      <c r="C21" s="57"/>
      <c r="D21" s="53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5"/>
      <c r="X21" s="28"/>
      <c r="Y21" s="28"/>
      <c r="Z21" s="28"/>
      <c r="AA21" s="28"/>
      <c r="AB21" s="28"/>
      <c r="AC21" s="28"/>
      <c r="AD21" s="28"/>
      <c r="AE21" s="6"/>
      <c r="AL21" s="6"/>
      <c r="AM21" s="6"/>
      <c r="AN21" s="6"/>
      <c r="AO21" s="6"/>
      <c r="AP21" s="6"/>
      <c r="AQ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</row>
    <row r="22" spans="1:65" x14ac:dyDescent="0.25">
      <c r="A22" s="15"/>
      <c r="B22" s="132" t="s">
        <v>94</v>
      </c>
      <c r="C22" s="57"/>
      <c r="D22" s="58"/>
      <c r="E22" s="59"/>
      <c r="F22" s="59"/>
      <c r="G22" s="43"/>
      <c r="H22" s="59"/>
      <c r="I22" s="59"/>
      <c r="J22" s="59"/>
      <c r="K22" s="59"/>
      <c r="L22" s="43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60"/>
      <c r="X22" s="28"/>
      <c r="Y22" s="28"/>
      <c r="Z22" s="28"/>
      <c r="AA22" s="28"/>
      <c r="AB22" s="28"/>
      <c r="AC22" s="28"/>
      <c r="AD22" s="28"/>
      <c r="AE22" s="6"/>
      <c r="AL22" s="6"/>
      <c r="AM22" s="6"/>
      <c r="AN22" s="6"/>
      <c r="AO22" s="9"/>
      <c r="AP22" s="6"/>
      <c r="AQ22" s="6"/>
      <c r="AY22" s="6"/>
      <c r="AZ22" s="6"/>
      <c r="BA22" s="9"/>
      <c r="BB22" s="6"/>
      <c r="BC22" s="6"/>
      <c r="BD22" s="6"/>
      <c r="BE22" s="6"/>
      <c r="BF22" s="9"/>
      <c r="BG22" s="6"/>
      <c r="BH22" s="6"/>
      <c r="BI22" s="6"/>
      <c r="BJ22" s="6"/>
      <c r="BK22" s="9"/>
      <c r="BL22" s="6"/>
      <c r="BM22" s="6"/>
    </row>
    <row r="23" spans="1:65" x14ac:dyDescent="0.25">
      <c r="A23" s="15"/>
      <c r="B23" s="133"/>
      <c r="C23" s="57"/>
      <c r="D23" s="63"/>
      <c r="E23" s="22"/>
      <c r="F23" s="22"/>
      <c r="G23" s="22"/>
      <c r="H23" s="22"/>
      <c r="I23" s="22"/>
      <c r="J23" s="64"/>
      <c r="K23" s="22"/>
      <c r="L23" s="22"/>
      <c r="M23" s="22"/>
      <c r="N23" s="22"/>
      <c r="O23" s="64"/>
      <c r="P23" s="64"/>
      <c r="Q23" s="22"/>
      <c r="R23" s="22"/>
      <c r="S23" s="64"/>
      <c r="T23" s="64"/>
      <c r="U23" s="22"/>
      <c r="V23" s="64"/>
      <c r="W23" s="65"/>
      <c r="X23" s="28"/>
      <c r="Y23" s="28"/>
      <c r="Z23" s="28"/>
      <c r="AA23" s="28"/>
      <c r="AB23" s="28"/>
      <c r="AC23" s="28"/>
      <c r="AD23" s="28"/>
      <c r="AE23" s="6"/>
      <c r="AL23" s="6"/>
      <c r="AM23" s="6"/>
      <c r="AN23" s="6"/>
      <c r="AO23" s="9"/>
      <c r="AP23" s="6"/>
      <c r="AQ23" s="6"/>
      <c r="AY23" s="6"/>
      <c r="AZ23" s="6"/>
      <c r="BA23" s="9"/>
      <c r="BB23" s="6"/>
      <c r="BC23" s="6"/>
      <c r="BD23" s="6"/>
      <c r="BE23" s="6"/>
      <c r="BF23" s="9"/>
      <c r="BG23" s="6"/>
      <c r="BH23" s="6"/>
      <c r="BI23" s="6"/>
      <c r="BJ23" s="6"/>
      <c r="BK23" s="9"/>
      <c r="BL23" s="6"/>
      <c r="BM23" s="6"/>
    </row>
    <row r="24" spans="1:65" ht="15.75" thickBot="1" x14ac:dyDescent="0.3">
      <c r="A24" s="15"/>
      <c r="B24" s="134"/>
      <c r="C24" s="57"/>
      <c r="D24" s="53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5"/>
      <c r="X24" s="28"/>
      <c r="Y24" s="28"/>
      <c r="Z24" s="28"/>
      <c r="AA24" s="28"/>
      <c r="AB24" s="28"/>
      <c r="AC24" s="28"/>
      <c r="AD24" s="28"/>
      <c r="AE24" s="6"/>
      <c r="AL24" s="6"/>
      <c r="AM24" s="6"/>
      <c r="AN24" s="6"/>
      <c r="AO24" s="6"/>
      <c r="AP24" s="6"/>
      <c r="AQ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</row>
    <row r="25" spans="1:65" ht="18" customHeight="1" thickBot="1" x14ac:dyDescent="0.3">
      <c r="A25" s="1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</row>
    <row r="26" spans="1:65" x14ac:dyDescent="0.25">
      <c r="B26" s="37" t="s">
        <v>95</v>
      </c>
      <c r="C26" s="38"/>
      <c r="D26" s="71">
        <f t="shared" ref="D26:W26" si="0">D9</f>
        <v>1</v>
      </c>
      <c r="E26" s="71">
        <f t="shared" si="0"/>
        <v>2</v>
      </c>
      <c r="F26" s="71">
        <f t="shared" si="0"/>
        <v>3</v>
      </c>
      <c r="G26" s="71">
        <f t="shared" si="0"/>
        <v>4</v>
      </c>
      <c r="H26" s="71">
        <f t="shared" si="0"/>
        <v>5</v>
      </c>
      <c r="I26" s="71">
        <f t="shared" si="0"/>
        <v>6</v>
      </c>
      <c r="J26" s="71">
        <f t="shared" si="0"/>
        <v>7</v>
      </c>
      <c r="K26" s="71">
        <f t="shared" si="0"/>
        <v>8</v>
      </c>
      <c r="L26" s="71">
        <f t="shared" si="0"/>
        <v>9</v>
      </c>
      <c r="M26" s="71">
        <f t="shared" si="0"/>
        <v>10</v>
      </c>
      <c r="N26" s="71">
        <f t="shared" si="0"/>
        <v>11</v>
      </c>
      <c r="O26" s="71">
        <f t="shared" si="0"/>
        <v>12</v>
      </c>
      <c r="P26" s="71">
        <f t="shared" si="0"/>
        <v>13</v>
      </c>
      <c r="Q26" s="71">
        <f t="shared" si="0"/>
        <v>14</v>
      </c>
      <c r="R26" s="71">
        <f t="shared" si="0"/>
        <v>15</v>
      </c>
      <c r="S26" s="71">
        <f t="shared" si="0"/>
        <v>16</v>
      </c>
      <c r="T26" s="71">
        <f t="shared" si="0"/>
        <v>17</v>
      </c>
      <c r="U26" s="71">
        <f t="shared" si="0"/>
        <v>18</v>
      </c>
      <c r="V26" s="71">
        <f t="shared" si="0"/>
        <v>19</v>
      </c>
      <c r="W26" s="72">
        <f t="shared" si="0"/>
        <v>20</v>
      </c>
    </row>
    <row r="27" spans="1:65" hidden="1" x14ac:dyDescent="0.25">
      <c r="B27" s="73" t="s">
        <v>96</v>
      </c>
      <c r="C27" s="5"/>
      <c r="D27" s="5">
        <f t="shared" ref="D27:W27" si="1">COUNTIF(D$10:D$24,$B$27)</f>
        <v>0</v>
      </c>
      <c r="E27" s="5">
        <f t="shared" si="1"/>
        <v>0</v>
      </c>
      <c r="F27" s="5">
        <f t="shared" si="1"/>
        <v>0</v>
      </c>
      <c r="G27" s="5">
        <f t="shared" si="1"/>
        <v>0</v>
      </c>
      <c r="H27" s="5">
        <f t="shared" si="1"/>
        <v>0</v>
      </c>
      <c r="I27" s="5">
        <f t="shared" si="1"/>
        <v>0</v>
      </c>
      <c r="J27" s="5">
        <f t="shared" si="1"/>
        <v>0</v>
      </c>
      <c r="K27" s="5">
        <f t="shared" si="1"/>
        <v>0</v>
      </c>
      <c r="L27" s="5">
        <f t="shared" si="1"/>
        <v>0</v>
      </c>
      <c r="M27" s="5">
        <f t="shared" si="1"/>
        <v>0</v>
      </c>
      <c r="N27" s="5">
        <f t="shared" si="1"/>
        <v>0</v>
      </c>
      <c r="O27" s="5">
        <f t="shared" si="1"/>
        <v>0</v>
      </c>
      <c r="P27" s="5">
        <f t="shared" si="1"/>
        <v>0</v>
      </c>
      <c r="Q27" s="5">
        <f t="shared" si="1"/>
        <v>0</v>
      </c>
      <c r="R27" s="5">
        <f t="shared" si="1"/>
        <v>0</v>
      </c>
      <c r="S27" s="5">
        <f t="shared" si="1"/>
        <v>0</v>
      </c>
      <c r="T27" s="5">
        <f t="shared" si="1"/>
        <v>0</v>
      </c>
      <c r="U27" s="5">
        <f t="shared" si="1"/>
        <v>0</v>
      </c>
      <c r="V27" s="5">
        <f t="shared" si="1"/>
        <v>0</v>
      </c>
      <c r="W27" s="57">
        <f t="shared" si="1"/>
        <v>0</v>
      </c>
    </row>
    <row r="28" spans="1:65" x14ac:dyDescent="0.25">
      <c r="A28">
        <f t="shared" ref="A28:A73" si="2">SUM(D28:Y28)</f>
        <v>0</v>
      </c>
      <c r="B28" s="74" t="s">
        <v>97</v>
      </c>
      <c r="C28" s="5"/>
      <c r="D28" s="75">
        <f>D27</f>
        <v>0</v>
      </c>
      <c r="E28" s="75">
        <f t="shared" ref="E28:W28" si="3">E27</f>
        <v>0</v>
      </c>
      <c r="F28" s="75">
        <f t="shared" si="3"/>
        <v>0</v>
      </c>
      <c r="G28" s="75">
        <f t="shared" si="3"/>
        <v>0</v>
      </c>
      <c r="H28" s="75">
        <f t="shared" si="3"/>
        <v>0</v>
      </c>
      <c r="I28" s="75">
        <f t="shared" si="3"/>
        <v>0</v>
      </c>
      <c r="J28" s="75">
        <f t="shared" si="3"/>
        <v>0</v>
      </c>
      <c r="K28" s="75">
        <f t="shared" si="3"/>
        <v>0</v>
      </c>
      <c r="L28" s="75">
        <f t="shared" si="3"/>
        <v>0</v>
      </c>
      <c r="M28" s="75">
        <f t="shared" si="3"/>
        <v>0</v>
      </c>
      <c r="N28" s="75">
        <f t="shared" si="3"/>
        <v>0</v>
      </c>
      <c r="O28" s="75">
        <f t="shared" si="3"/>
        <v>0</v>
      </c>
      <c r="P28" s="75">
        <f t="shared" si="3"/>
        <v>0</v>
      </c>
      <c r="Q28" s="75">
        <f t="shared" si="3"/>
        <v>0</v>
      </c>
      <c r="R28" s="75">
        <f t="shared" si="3"/>
        <v>0</v>
      </c>
      <c r="S28" s="75">
        <f t="shared" si="3"/>
        <v>0</v>
      </c>
      <c r="T28" s="75">
        <f t="shared" si="3"/>
        <v>0</v>
      </c>
      <c r="U28" s="75">
        <f t="shared" si="3"/>
        <v>0</v>
      </c>
      <c r="V28" s="75">
        <f t="shared" si="3"/>
        <v>0</v>
      </c>
      <c r="W28" s="76">
        <f t="shared" si="3"/>
        <v>0</v>
      </c>
    </row>
    <row r="29" spans="1:65" hidden="1" x14ac:dyDescent="0.25">
      <c r="A29">
        <f t="shared" si="2"/>
        <v>0</v>
      </c>
      <c r="B29" s="77" t="s">
        <v>98</v>
      </c>
      <c r="C29" s="5"/>
      <c r="D29" s="75">
        <f t="shared" ref="D29:W29" si="4">COUNTIF(D$10:D$24,$B$29)</f>
        <v>0</v>
      </c>
      <c r="E29" s="75">
        <f t="shared" si="4"/>
        <v>0</v>
      </c>
      <c r="F29" s="75">
        <f t="shared" si="4"/>
        <v>0</v>
      </c>
      <c r="G29" s="75">
        <f t="shared" si="4"/>
        <v>0</v>
      </c>
      <c r="H29" s="75">
        <f t="shared" si="4"/>
        <v>0</v>
      </c>
      <c r="I29" s="75">
        <f t="shared" si="4"/>
        <v>0</v>
      </c>
      <c r="J29" s="75">
        <f t="shared" si="4"/>
        <v>0</v>
      </c>
      <c r="K29" s="75">
        <f t="shared" si="4"/>
        <v>0</v>
      </c>
      <c r="L29" s="75">
        <f t="shared" si="4"/>
        <v>0</v>
      </c>
      <c r="M29" s="75">
        <f t="shared" si="4"/>
        <v>0</v>
      </c>
      <c r="N29" s="75">
        <f t="shared" si="4"/>
        <v>0</v>
      </c>
      <c r="O29" s="75">
        <f t="shared" si="4"/>
        <v>0</v>
      </c>
      <c r="P29" s="75">
        <f t="shared" si="4"/>
        <v>0</v>
      </c>
      <c r="Q29" s="75">
        <f t="shared" si="4"/>
        <v>0</v>
      </c>
      <c r="R29" s="75">
        <f t="shared" si="4"/>
        <v>0</v>
      </c>
      <c r="S29" s="75">
        <f t="shared" si="4"/>
        <v>0</v>
      </c>
      <c r="T29" s="75">
        <f t="shared" si="4"/>
        <v>0</v>
      </c>
      <c r="U29" s="75">
        <f t="shared" si="4"/>
        <v>0</v>
      </c>
      <c r="V29" s="75">
        <f t="shared" si="4"/>
        <v>0</v>
      </c>
      <c r="W29" s="76">
        <f t="shared" si="4"/>
        <v>0</v>
      </c>
    </row>
    <row r="30" spans="1:65" x14ac:dyDescent="0.25">
      <c r="A30">
        <f t="shared" si="2"/>
        <v>0</v>
      </c>
      <c r="B30" s="74" t="s">
        <v>99</v>
      </c>
      <c r="C30" s="5"/>
      <c r="D30" s="75">
        <f>D29</f>
        <v>0</v>
      </c>
      <c r="E30" s="75">
        <f t="shared" ref="E30:W30" si="5">E29</f>
        <v>0</v>
      </c>
      <c r="F30" s="75">
        <f t="shared" si="5"/>
        <v>0</v>
      </c>
      <c r="G30" s="75">
        <f t="shared" si="5"/>
        <v>0</v>
      </c>
      <c r="H30" s="75">
        <f t="shared" si="5"/>
        <v>0</v>
      </c>
      <c r="I30" s="75">
        <f t="shared" si="5"/>
        <v>0</v>
      </c>
      <c r="J30" s="75">
        <f t="shared" si="5"/>
        <v>0</v>
      </c>
      <c r="K30" s="75">
        <f t="shared" si="5"/>
        <v>0</v>
      </c>
      <c r="L30" s="75">
        <f t="shared" si="5"/>
        <v>0</v>
      </c>
      <c r="M30" s="75">
        <f t="shared" si="5"/>
        <v>0</v>
      </c>
      <c r="N30" s="75">
        <f t="shared" si="5"/>
        <v>0</v>
      </c>
      <c r="O30" s="75">
        <f t="shared" si="5"/>
        <v>0</v>
      </c>
      <c r="P30" s="75">
        <f t="shared" si="5"/>
        <v>0</v>
      </c>
      <c r="Q30" s="75">
        <f t="shared" si="5"/>
        <v>0</v>
      </c>
      <c r="R30" s="75">
        <f t="shared" si="5"/>
        <v>0</v>
      </c>
      <c r="S30" s="75">
        <f t="shared" si="5"/>
        <v>0</v>
      </c>
      <c r="T30" s="75">
        <f t="shared" si="5"/>
        <v>0</v>
      </c>
      <c r="U30" s="75">
        <f t="shared" si="5"/>
        <v>0</v>
      </c>
      <c r="V30" s="75">
        <f t="shared" si="5"/>
        <v>0</v>
      </c>
      <c r="W30" s="76">
        <f t="shared" si="5"/>
        <v>0</v>
      </c>
    </row>
    <row r="31" spans="1:65" hidden="1" x14ac:dyDescent="0.25">
      <c r="A31">
        <f t="shared" si="2"/>
        <v>0</v>
      </c>
      <c r="B31" s="77" t="s">
        <v>100</v>
      </c>
      <c r="C31" s="5"/>
      <c r="D31" s="75">
        <f t="shared" ref="D31:W31" si="6">COUNTIF(D$10:D$24,$B$31)</f>
        <v>0</v>
      </c>
      <c r="E31" s="75">
        <f t="shared" si="6"/>
        <v>0</v>
      </c>
      <c r="F31" s="75">
        <f t="shared" si="6"/>
        <v>0</v>
      </c>
      <c r="G31" s="75">
        <f t="shared" si="6"/>
        <v>0</v>
      </c>
      <c r="H31" s="75">
        <f t="shared" si="6"/>
        <v>0</v>
      </c>
      <c r="I31" s="75">
        <f t="shared" si="6"/>
        <v>0</v>
      </c>
      <c r="J31" s="75">
        <f t="shared" si="6"/>
        <v>0</v>
      </c>
      <c r="K31" s="75">
        <f t="shared" si="6"/>
        <v>0</v>
      </c>
      <c r="L31" s="75">
        <f t="shared" si="6"/>
        <v>0</v>
      </c>
      <c r="M31" s="75">
        <f t="shared" si="6"/>
        <v>0</v>
      </c>
      <c r="N31" s="75">
        <f t="shared" si="6"/>
        <v>0</v>
      </c>
      <c r="O31" s="75">
        <f t="shared" si="6"/>
        <v>0</v>
      </c>
      <c r="P31" s="75">
        <f t="shared" si="6"/>
        <v>0</v>
      </c>
      <c r="Q31" s="75">
        <f t="shared" si="6"/>
        <v>0</v>
      </c>
      <c r="R31" s="75">
        <f t="shared" si="6"/>
        <v>0</v>
      </c>
      <c r="S31" s="75">
        <f t="shared" si="6"/>
        <v>0</v>
      </c>
      <c r="T31" s="75">
        <f t="shared" si="6"/>
        <v>0</v>
      </c>
      <c r="U31" s="75">
        <f t="shared" si="6"/>
        <v>0</v>
      </c>
      <c r="V31" s="75">
        <f t="shared" si="6"/>
        <v>0</v>
      </c>
      <c r="W31" s="76">
        <f t="shared" si="6"/>
        <v>0</v>
      </c>
    </row>
    <row r="32" spans="1:65" x14ac:dyDescent="0.25">
      <c r="A32">
        <f t="shared" si="2"/>
        <v>0</v>
      </c>
      <c r="B32" s="74" t="s">
        <v>101</v>
      </c>
      <c r="C32" s="5"/>
      <c r="D32" s="75">
        <f>D31</f>
        <v>0</v>
      </c>
      <c r="E32" s="75">
        <f t="shared" ref="E32:W32" si="7">E31</f>
        <v>0</v>
      </c>
      <c r="F32" s="75">
        <f t="shared" si="7"/>
        <v>0</v>
      </c>
      <c r="G32" s="75">
        <f t="shared" si="7"/>
        <v>0</v>
      </c>
      <c r="H32" s="75">
        <f t="shared" si="7"/>
        <v>0</v>
      </c>
      <c r="I32" s="75">
        <f t="shared" si="7"/>
        <v>0</v>
      </c>
      <c r="J32" s="75">
        <f t="shared" si="7"/>
        <v>0</v>
      </c>
      <c r="K32" s="75">
        <f t="shared" si="7"/>
        <v>0</v>
      </c>
      <c r="L32" s="75">
        <f t="shared" si="7"/>
        <v>0</v>
      </c>
      <c r="M32" s="75">
        <f t="shared" si="7"/>
        <v>0</v>
      </c>
      <c r="N32" s="75">
        <f t="shared" si="7"/>
        <v>0</v>
      </c>
      <c r="O32" s="75">
        <f t="shared" si="7"/>
        <v>0</v>
      </c>
      <c r="P32" s="75">
        <f t="shared" si="7"/>
        <v>0</v>
      </c>
      <c r="Q32" s="75">
        <f t="shared" si="7"/>
        <v>0</v>
      </c>
      <c r="R32" s="75">
        <f t="shared" si="7"/>
        <v>0</v>
      </c>
      <c r="S32" s="75">
        <f t="shared" si="7"/>
        <v>0</v>
      </c>
      <c r="T32" s="75">
        <f t="shared" si="7"/>
        <v>0</v>
      </c>
      <c r="U32" s="75">
        <f t="shared" si="7"/>
        <v>0</v>
      </c>
      <c r="V32" s="75">
        <f t="shared" si="7"/>
        <v>0</v>
      </c>
      <c r="W32" s="76">
        <f t="shared" si="7"/>
        <v>0</v>
      </c>
    </row>
    <row r="33" spans="1:23" hidden="1" x14ac:dyDescent="0.25">
      <c r="A33">
        <f t="shared" si="2"/>
        <v>0</v>
      </c>
      <c r="B33" s="77" t="s">
        <v>102</v>
      </c>
      <c r="C33" s="5"/>
      <c r="D33" s="75">
        <f t="shared" ref="D33:W33" si="8">COUNTIF(D$10:D$24,$B$33)</f>
        <v>0</v>
      </c>
      <c r="E33" s="75">
        <f t="shared" si="8"/>
        <v>0</v>
      </c>
      <c r="F33" s="75">
        <f t="shared" si="8"/>
        <v>0</v>
      </c>
      <c r="G33" s="75">
        <f t="shared" si="8"/>
        <v>0</v>
      </c>
      <c r="H33" s="75">
        <f t="shared" si="8"/>
        <v>0</v>
      </c>
      <c r="I33" s="75">
        <f t="shared" si="8"/>
        <v>0</v>
      </c>
      <c r="J33" s="75">
        <f t="shared" si="8"/>
        <v>0</v>
      </c>
      <c r="K33" s="75">
        <f t="shared" si="8"/>
        <v>0</v>
      </c>
      <c r="L33" s="75">
        <f t="shared" si="8"/>
        <v>0</v>
      </c>
      <c r="M33" s="75">
        <f t="shared" si="8"/>
        <v>0</v>
      </c>
      <c r="N33" s="75">
        <f t="shared" si="8"/>
        <v>0</v>
      </c>
      <c r="O33" s="75">
        <f t="shared" si="8"/>
        <v>0</v>
      </c>
      <c r="P33" s="75">
        <f t="shared" si="8"/>
        <v>0</v>
      </c>
      <c r="Q33" s="75">
        <f t="shared" si="8"/>
        <v>0</v>
      </c>
      <c r="R33" s="75">
        <f t="shared" si="8"/>
        <v>0</v>
      </c>
      <c r="S33" s="75">
        <f t="shared" si="8"/>
        <v>0</v>
      </c>
      <c r="T33" s="75">
        <f t="shared" si="8"/>
        <v>0</v>
      </c>
      <c r="U33" s="75">
        <f t="shared" si="8"/>
        <v>0</v>
      </c>
      <c r="V33" s="75">
        <f t="shared" si="8"/>
        <v>0</v>
      </c>
      <c r="W33" s="76">
        <f t="shared" si="8"/>
        <v>0</v>
      </c>
    </row>
    <row r="34" spans="1:23" x14ac:dyDescent="0.25">
      <c r="A34">
        <f t="shared" si="2"/>
        <v>0</v>
      </c>
      <c r="B34" s="74" t="s">
        <v>103</v>
      </c>
      <c r="C34" s="5"/>
      <c r="D34" s="75">
        <f>D33</f>
        <v>0</v>
      </c>
      <c r="E34" s="75">
        <f t="shared" ref="E34:W34" si="9">E33</f>
        <v>0</v>
      </c>
      <c r="F34" s="75">
        <f t="shared" si="9"/>
        <v>0</v>
      </c>
      <c r="G34" s="75">
        <f t="shared" si="9"/>
        <v>0</v>
      </c>
      <c r="H34" s="75">
        <f t="shared" si="9"/>
        <v>0</v>
      </c>
      <c r="I34" s="75">
        <f t="shared" si="9"/>
        <v>0</v>
      </c>
      <c r="J34" s="75">
        <f t="shared" si="9"/>
        <v>0</v>
      </c>
      <c r="K34" s="75">
        <f t="shared" si="9"/>
        <v>0</v>
      </c>
      <c r="L34" s="75">
        <f t="shared" si="9"/>
        <v>0</v>
      </c>
      <c r="M34" s="75">
        <f t="shared" si="9"/>
        <v>0</v>
      </c>
      <c r="N34" s="75">
        <f t="shared" si="9"/>
        <v>0</v>
      </c>
      <c r="O34" s="75">
        <f t="shared" si="9"/>
        <v>0</v>
      </c>
      <c r="P34" s="75">
        <f t="shared" si="9"/>
        <v>0</v>
      </c>
      <c r="Q34" s="75">
        <f t="shared" si="9"/>
        <v>0</v>
      </c>
      <c r="R34" s="75">
        <f t="shared" si="9"/>
        <v>0</v>
      </c>
      <c r="S34" s="75">
        <f t="shared" si="9"/>
        <v>0</v>
      </c>
      <c r="T34" s="75">
        <f t="shared" si="9"/>
        <v>0</v>
      </c>
      <c r="U34" s="75">
        <f t="shared" si="9"/>
        <v>0</v>
      </c>
      <c r="V34" s="75">
        <f t="shared" si="9"/>
        <v>0</v>
      </c>
      <c r="W34" s="76">
        <f t="shared" si="9"/>
        <v>0</v>
      </c>
    </row>
    <row r="35" spans="1:23" hidden="1" x14ac:dyDescent="0.25">
      <c r="A35">
        <f t="shared" si="2"/>
        <v>0</v>
      </c>
      <c r="B35" s="77" t="s">
        <v>104</v>
      </c>
      <c r="C35" s="5"/>
      <c r="D35" s="75">
        <f t="shared" ref="D35:W35" si="10">COUNTIF(D$10:D$24,$B$35)</f>
        <v>0</v>
      </c>
      <c r="E35" s="75">
        <f t="shared" si="10"/>
        <v>0</v>
      </c>
      <c r="F35" s="75">
        <f t="shared" si="10"/>
        <v>0</v>
      </c>
      <c r="G35" s="75">
        <f t="shared" si="10"/>
        <v>0</v>
      </c>
      <c r="H35" s="75">
        <f t="shared" si="10"/>
        <v>0</v>
      </c>
      <c r="I35" s="75">
        <f t="shared" si="10"/>
        <v>0</v>
      </c>
      <c r="J35" s="75">
        <f t="shared" si="10"/>
        <v>0</v>
      </c>
      <c r="K35" s="75">
        <f t="shared" si="10"/>
        <v>0</v>
      </c>
      <c r="L35" s="75">
        <f t="shared" si="10"/>
        <v>0</v>
      </c>
      <c r="M35" s="75">
        <f t="shared" si="10"/>
        <v>0</v>
      </c>
      <c r="N35" s="75">
        <f t="shared" si="10"/>
        <v>0</v>
      </c>
      <c r="O35" s="75">
        <f t="shared" si="10"/>
        <v>0</v>
      </c>
      <c r="P35" s="75">
        <f t="shared" si="10"/>
        <v>0</v>
      </c>
      <c r="Q35" s="75">
        <f t="shared" si="10"/>
        <v>0</v>
      </c>
      <c r="R35" s="75">
        <f t="shared" si="10"/>
        <v>0</v>
      </c>
      <c r="S35" s="75">
        <f t="shared" si="10"/>
        <v>0</v>
      </c>
      <c r="T35" s="75">
        <f t="shared" si="10"/>
        <v>0</v>
      </c>
      <c r="U35" s="75">
        <f t="shared" si="10"/>
        <v>0</v>
      </c>
      <c r="V35" s="75">
        <f t="shared" si="10"/>
        <v>0</v>
      </c>
      <c r="W35" s="76">
        <f t="shared" si="10"/>
        <v>0</v>
      </c>
    </row>
    <row r="36" spans="1:23" hidden="1" x14ac:dyDescent="0.25">
      <c r="A36">
        <f t="shared" si="2"/>
        <v>0</v>
      </c>
      <c r="B36" s="77" t="s">
        <v>105</v>
      </c>
      <c r="C36" s="5"/>
      <c r="D36" s="75">
        <f t="shared" ref="D36:W36" si="11">COUNTIF(D$10:D$24,$B$36)</f>
        <v>0</v>
      </c>
      <c r="E36" s="75">
        <f t="shared" si="11"/>
        <v>0</v>
      </c>
      <c r="F36" s="75">
        <f t="shared" si="11"/>
        <v>0</v>
      </c>
      <c r="G36" s="75">
        <f t="shared" si="11"/>
        <v>0</v>
      </c>
      <c r="H36" s="75">
        <f t="shared" si="11"/>
        <v>0</v>
      </c>
      <c r="I36" s="75">
        <f t="shared" si="11"/>
        <v>0</v>
      </c>
      <c r="J36" s="75">
        <f t="shared" si="11"/>
        <v>0</v>
      </c>
      <c r="K36" s="75">
        <f t="shared" si="11"/>
        <v>0</v>
      </c>
      <c r="L36" s="75">
        <f t="shared" si="11"/>
        <v>0</v>
      </c>
      <c r="M36" s="75">
        <f t="shared" si="11"/>
        <v>0</v>
      </c>
      <c r="N36" s="75">
        <f t="shared" si="11"/>
        <v>0</v>
      </c>
      <c r="O36" s="75">
        <f t="shared" si="11"/>
        <v>0</v>
      </c>
      <c r="P36" s="75">
        <f t="shared" si="11"/>
        <v>0</v>
      </c>
      <c r="Q36" s="75">
        <f t="shared" si="11"/>
        <v>0</v>
      </c>
      <c r="R36" s="75">
        <f t="shared" si="11"/>
        <v>0</v>
      </c>
      <c r="S36" s="75">
        <f t="shared" si="11"/>
        <v>0</v>
      </c>
      <c r="T36" s="75">
        <f t="shared" si="11"/>
        <v>0</v>
      </c>
      <c r="U36" s="75">
        <f t="shared" si="11"/>
        <v>0</v>
      </c>
      <c r="V36" s="75">
        <f t="shared" si="11"/>
        <v>0</v>
      </c>
      <c r="W36" s="76">
        <f t="shared" si="11"/>
        <v>0</v>
      </c>
    </row>
    <row r="37" spans="1:23" hidden="1" x14ac:dyDescent="0.25">
      <c r="A37">
        <f t="shared" si="2"/>
        <v>0</v>
      </c>
      <c r="B37" s="77" t="s">
        <v>106</v>
      </c>
      <c r="C37" s="5"/>
      <c r="D37" s="75">
        <f t="shared" ref="D37:W37" si="12">COUNTIF(D$10:D$24,$B$37)</f>
        <v>0</v>
      </c>
      <c r="E37" s="75">
        <f t="shared" si="12"/>
        <v>0</v>
      </c>
      <c r="F37" s="75">
        <f t="shared" si="12"/>
        <v>0</v>
      </c>
      <c r="G37" s="75">
        <f t="shared" si="12"/>
        <v>0</v>
      </c>
      <c r="H37" s="75">
        <f t="shared" si="12"/>
        <v>0</v>
      </c>
      <c r="I37" s="75">
        <f t="shared" si="12"/>
        <v>0</v>
      </c>
      <c r="J37" s="75">
        <f t="shared" si="12"/>
        <v>0</v>
      </c>
      <c r="K37" s="75">
        <f t="shared" si="12"/>
        <v>0</v>
      </c>
      <c r="L37" s="75">
        <f t="shared" si="12"/>
        <v>0</v>
      </c>
      <c r="M37" s="75">
        <f t="shared" si="12"/>
        <v>0</v>
      </c>
      <c r="N37" s="75">
        <f t="shared" si="12"/>
        <v>0</v>
      </c>
      <c r="O37" s="75">
        <f t="shared" si="12"/>
        <v>0</v>
      </c>
      <c r="P37" s="75">
        <f t="shared" si="12"/>
        <v>0</v>
      </c>
      <c r="Q37" s="75">
        <f t="shared" si="12"/>
        <v>0</v>
      </c>
      <c r="R37" s="75">
        <f t="shared" si="12"/>
        <v>0</v>
      </c>
      <c r="S37" s="75">
        <f t="shared" si="12"/>
        <v>0</v>
      </c>
      <c r="T37" s="75">
        <f t="shared" si="12"/>
        <v>0</v>
      </c>
      <c r="U37" s="75">
        <f t="shared" si="12"/>
        <v>0</v>
      </c>
      <c r="V37" s="75">
        <f t="shared" si="12"/>
        <v>0</v>
      </c>
      <c r="W37" s="76">
        <f t="shared" si="12"/>
        <v>0</v>
      </c>
    </row>
    <row r="38" spans="1:23" x14ac:dyDescent="0.25">
      <c r="A38">
        <f t="shared" si="2"/>
        <v>0</v>
      </c>
      <c r="B38" s="74" t="s">
        <v>107</v>
      </c>
      <c r="C38" s="5"/>
      <c r="D38" s="75">
        <f>SUM(D35:D37)</f>
        <v>0</v>
      </c>
      <c r="E38" s="75">
        <f t="shared" ref="E38:W38" si="13">SUM(E35:E37)</f>
        <v>0</v>
      </c>
      <c r="F38" s="75">
        <f t="shared" si="13"/>
        <v>0</v>
      </c>
      <c r="G38" s="75">
        <f t="shared" si="13"/>
        <v>0</v>
      </c>
      <c r="H38" s="75">
        <f t="shared" si="13"/>
        <v>0</v>
      </c>
      <c r="I38" s="75">
        <f t="shared" si="13"/>
        <v>0</v>
      </c>
      <c r="J38" s="75">
        <f t="shared" si="13"/>
        <v>0</v>
      </c>
      <c r="K38" s="75">
        <f t="shared" si="13"/>
        <v>0</v>
      </c>
      <c r="L38" s="75">
        <f t="shared" si="13"/>
        <v>0</v>
      </c>
      <c r="M38" s="75">
        <f t="shared" si="13"/>
        <v>0</v>
      </c>
      <c r="N38" s="75">
        <f t="shared" si="13"/>
        <v>0</v>
      </c>
      <c r="O38" s="75">
        <f t="shared" si="13"/>
        <v>0</v>
      </c>
      <c r="P38" s="75">
        <f t="shared" si="13"/>
        <v>0</v>
      </c>
      <c r="Q38" s="75">
        <f t="shared" si="13"/>
        <v>0</v>
      </c>
      <c r="R38" s="75">
        <f t="shared" si="13"/>
        <v>0</v>
      </c>
      <c r="S38" s="75">
        <f t="shared" si="13"/>
        <v>0</v>
      </c>
      <c r="T38" s="75">
        <f t="shared" si="13"/>
        <v>0</v>
      </c>
      <c r="U38" s="75">
        <f t="shared" si="13"/>
        <v>0</v>
      </c>
      <c r="V38" s="75">
        <f t="shared" si="13"/>
        <v>0</v>
      </c>
      <c r="W38" s="76">
        <f t="shared" si="13"/>
        <v>0</v>
      </c>
    </row>
    <row r="39" spans="1:23" hidden="1" x14ac:dyDescent="0.25">
      <c r="A39">
        <f t="shared" si="2"/>
        <v>0</v>
      </c>
      <c r="B39" s="77" t="s">
        <v>108</v>
      </c>
      <c r="C39" s="5"/>
      <c r="D39" s="75">
        <f t="shared" ref="D39:W39" si="14">COUNTIF(D$10:D$24,$B$39)</f>
        <v>0</v>
      </c>
      <c r="E39" s="75">
        <f t="shared" si="14"/>
        <v>0</v>
      </c>
      <c r="F39" s="75">
        <f t="shared" si="14"/>
        <v>0</v>
      </c>
      <c r="G39" s="75">
        <f t="shared" si="14"/>
        <v>0</v>
      </c>
      <c r="H39" s="75">
        <f t="shared" si="14"/>
        <v>0</v>
      </c>
      <c r="I39" s="75">
        <f t="shared" si="14"/>
        <v>0</v>
      </c>
      <c r="J39" s="75">
        <f t="shared" si="14"/>
        <v>0</v>
      </c>
      <c r="K39" s="75">
        <f t="shared" si="14"/>
        <v>0</v>
      </c>
      <c r="L39" s="75">
        <f t="shared" si="14"/>
        <v>0</v>
      </c>
      <c r="M39" s="75">
        <f t="shared" si="14"/>
        <v>0</v>
      </c>
      <c r="N39" s="75">
        <f t="shared" si="14"/>
        <v>0</v>
      </c>
      <c r="O39" s="75">
        <f t="shared" si="14"/>
        <v>0</v>
      </c>
      <c r="P39" s="75">
        <f t="shared" si="14"/>
        <v>0</v>
      </c>
      <c r="Q39" s="75">
        <f t="shared" si="14"/>
        <v>0</v>
      </c>
      <c r="R39" s="75">
        <f t="shared" si="14"/>
        <v>0</v>
      </c>
      <c r="S39" s="75">
        <f t="shared" si="14"/>
        <v>0</v>
      </c>
      <c r="T39" s="75">
        <f t="shared" si="14"/>
        <v>0</v>
      </c>
      <c r="U39" s="75">
        <f t="shared" si="14"/>
        <v>0</v>
      </c>
      <c r="V39" s="75">
        <f t="shared" si="14"/>
        <v>0</v>
      </c>
      <c r="W39" s="76">
        <f t="shared" si="14"/>
        <v>0</v>
      </c>
    </row>
    <row r="40" spans="1:23" hidden="1" x14ac:dyDescent="0.25">
      <c r="A40">
        <f t="shared" si="2"/>
        <v>0</v>
      </c>
      <c r="B40" s="77" t="s">
        <v>109</v>
      </c>
      <c r="C40" s="5"/>
      <c r="D40" s="75">
        <f t="shared" ref="D40:W40" si="15">COUNTIF(D$10:D$24,$B$40)</f>
        <v>0</v>
      </c>
      <c r="E40" s="75">
        <f t="shared" si="15"/>
        <v>0</v>
      </c>
      <c r="F40" s="75">
        <f t="shared" si="15"/>
        <v>0</v>
      </c>
      <c r="G40" s="75">
        <f t="shared" si="15"/>
        <v>0</v>
      </c>
      <c r="H40" s="75">
        <f t="shared" si="15"/>
        <v>0</v>
      </c>
      <c r="I40" s="75">
        <f t="shared" si="15"/>
        <v>0</v>
      </c>
      <c r="J40" s="75">
        <f t="shared" si="15"/>
        <v>0</v>
      </c>
      <c r="K40" s="75">
        <f t="shared" si="15"/>
        <v>0</v>
      </c>
      <c r="L40" s="75">
        <f t="shared" si="15"/>
        <v>0</v>
      </c>
      <c r="M40" s="75">
        <f t="shared" si="15"/>
        <v>0</v>
      </c>
      <c r="N40" s="75">
        <f t="shared" si="15"/>
        <v>0</v>
      </c>
      <c r="O40" s="75">
        <f t="shared" si="15"/>
        <v>0</v>
      </c>
      <c r="P40" s="75">
        <f t="shared" si="15"/>
        <v>0</v>
      </c>
      <c r="Q40" s="75">
        <f t="shared" si="15"/>
        <v>0</v>
      </c>
      <c r="R40" s="75">
        <f t="shared" si="15"/>
        <v>0</v>
      </c>
      <c r="S40" s="75">
        <f t="shared" si="15"/>
        <v>0</v>
      </c>
      <c r="T40" s="75">
        <f t="shared" si="15"/>
        <v>0</v>
      </c>
      <c r="U40" s="75">
        <f t="shared" si="15"/>
        <v>0</v>
      </c>
      <c r="V40" s="75">
        <f t="shared" si="15"/>
        <v>0</v>
      </c>
      <c r="W40" s="76">
        <f t="shared" si="15"/>
        <v>0</v>
      </c>
    </row>
    <row r="41" spans="1:23" x14ac:dyDescent="0.25">
      <c r="A41">
        <f t="shared" si="2"/>
        <v>0</v>
      </c>
      <c r="B41" s="74" t="s">
        <v>110</v>
      </c>
      <c r="C41" s="5"/>
      <c r="D41" s="75">
        <f>SUM(D39:D40)</f>
        <v>0</v>
      </c>
      <c r="E41" s="75">
        <f t="shared" ref="E41:W41" si="16">SUM(E39:E40)</f>
        <v>0</v>
      </c>
      <c r="F41" s="75">
        <f t="shared" si="16"/>
        <v>0</v>
      </c>
      <c r="G41" s="75">
        <f t="shared" si="16"/>
        <v>0</v>
      </c>
      <c r="H41" s="75">
        <f t="shared" si="16"/>
        <v>0</v>
      </c>
      <c r="I41" s="75">
        <f t="shared" si="16"/>
        <v>0</v>
      </c>
      <c r="J41" s="75">
        <f t="shared" si="16"/>
        <v>0</v>
      </c>
      <c r="K41" s="75">
        <f t="shared" si="16"/>
        <v>0</v>
      </c>
      <c r="L41" s="75">
        <f t="shared" si="16"/>
        <v>0</v>
      </c>
      <c r="M41" s="75">
        <f t="shared" si="16"/>
        <v>0</v>
      </c>
      <c r="N41" s="75">
        <f t="shared" si="16"/>
        <v>0</v>
      </c>
      <c r="O41" s="75">
        <f t="shared" si="16"/>
        <v>0</v>
      </c>
      <c r="P41" s="75">
        <f t="shared" si="16"/>
        <v>0</v>
      </c>
      <c r="Q41" s="75">
        <f t="shared" si="16"/>
        <v>0</v>
      </c>
      <c r="R41" s="75">
        <f t="shared" si="16"/>
        <v>0</v>
      </c>
      <c r="S41" s="75">
        <f t="shared" si="16"/>
        <v>0</v>
      </c>
      <c r="T41" s="75">
        <f t="shared" si="16"/>
        <v>0</v>
      </c>
      <c r="U41" s="75">
        <f t="shared" si="16"/>
        <v>0</v>
      </c>
      <c r="V41" s="75">
        <f t="shared" si="16"/>
        <v>0</v>
      </c>
      <c r="W41" s="76">
        <f t="shared" si="16"/>
        <v>0</v>
      </c>
    </row>
    <row r="42" spans="1:23" hidden="1" x14ac:dyDescent="0.25">
      <c r="A42">
        <f t="shared" si="2"/>
        <v>0</v>
      </c>
      <c r="B42" s="77" t="s">
        <v>111</v>
      </c>
      <c r="C42" s="5"/>
      <c r="D42" s="75">
        <f t="shared" ref="D42:W42" si="17">COUNTIF(D$10:D$24,$B$42)</f>
        <v>0</v>
      </c>
      <c r="E42" s="75">
        <f t="shared" si="17"/>
        <v>0</v>
      </c>
      <c r="F42" s="75">
        <f t="shared" si="17"/>
        <v>0</v>
      </c>
      <c r="G42" s="75">
        <f t="shared" si="17"/>
        <v>0</v>
      </c>
      <c r="H42" s="75">
        <f t="shared" si="17"/>
        <v>0</v>
      </c>
      <c r="I42" s="75">
        <f t="shared" si="17"/>
        <v>0</v>
      </c>
      <c r="J42" s="75">
        <f t="shared" si="17"/>
        <v>0</v>
      </c>
      <c r="K42" s="75">
        <f t="shared" si="17"/>
        <v>0</v>
      </c>
      <c r="L42" s="75">
        <f t="shared" si="17"/>
        <v>0</v>
      </c>
      <c r="M42" s="75">
        <f t="shared" si="17"/>
        <v>0</v>
      </c>
      <c r="N42" s="75">
        <f t="shared" si="17"/>
        <v>0</v>
      </c>
      <c r="O42" s="75">
        <f t="shared" si="17"/>
        <v>0</v>
      </c>
      <c r="P42" s="75">
        <f t="shared" si="17"/>
        <v>0</v>
      </c>
      <c r="Q42" s="75">
        <f t="shared" si="17"/>
        <v>0</v>
      </c>
      <c r="R42" s="75">
        <f t="shared" si="17"/>
        <v>0</v>
      </c>
      <c r="S42" s="75">
        <f t="shared" si="17"/>
        <v>0</v>
      </c>
      <c r="T42" s="75">
        <f t="shared" si="17"/>
        <v>0</v>
      </c>
      <c r="U42" s="75">
        <f t="shared" si="17"/>
        <v>0</v>
      </c>
      <c r="V42" s="75">
        <f t="shared" si="17"/>
        <v>0</v>
      </c>
      <c r="W42" s="76">
        <f t="shared" si="17"/>
        <v>0</v>
      </c>
    </row>
    <row r="43" spans="1:23" hidden="1" x14ac:dyDescent="0.25">
      <c r="A43">
        <f t="shared" si="2"/>
        <v>0</v>
      </c>
      <c r="B43" s="77" t="s">
        <v>112</v>
      </c>
      <c r="C43" s="5"/>
      <c r="D43" s="75">
        <f t="shared" ref="D43:W43" si="18">COUNTIF(D$10:D$24,$B$43)</f>
        <v>0</v>
      </c>
      <c r="E43" s="75">
        <f t="shared" si="18"/>
        <v>0</v>
      </c>
      <c r="F43" s="75">
        <f t="shared" si="18"/>
        <v>0</v>
      </c>
      <c r="G43" s="75">
        <f t="shared" si="18"/>
        <v>0</v>
      </c>
      <c r="H43" s="75">
        <f t="shared" si="18"/>
        <v>0</v>
      </c>
      <c r="I43" s="75">
        <f t="shared" si="18"/>
        <v>0</v>
      </c>
      <c r="J43" s="75">
        <f t="shared" si="18"/>
        <v>0</v>
      </c>
      <c r="K43" s="75">
        <f t="shared" si="18"/>
        <v>0</v>
      </c>
      <c r="L43" s="75">
        <f t="shared" si="18"/>
        <v>0</v>
      </c>
      <c r="M43" s="75">
        <f t="shared" si="18"/>
        <v>0</v>
      </c>
      <c r="N43" s="75">
        <f t="shared" si="18"/>
        <v>0</v>
      </c>
      <c r="O43" s="75">
        <f t="shared" si="18"/>
        <v>0</v>
      </c>
      <c r="P43" s="75">
        <f t="shared" si="18"/>
        <v>0</v>
      </c>
      <c r="Q43" s="75">
        <f t="shared" si="18"/>
        <v>0</v>
      </c>
      <c r="R43" s="75">
        <f t="shared" si="18"/>
        <v>0</v>
      </c>
      <c r="S43" s="75">
        <f t="shared" si="18"/>
        <v>0</v>
      </c>
      <c r="T43" s="75">
        <f t="shared" si="18"/>
        <v>0</v>
      </c>
      <c r="U43" s="75">
        <f t="shared" si="18"/>
        <v>0</v>
      </c>
      <c r="V43" s="75">
        <f t="shared" si="18"/>
        <v>0</v>
      </c>
      <c r="W43" s="76">
        <f t="shared" si="18"/>
        <v>0</v>
      </c>
    </row>
    <row r="44" spans="1:23" x14ac:dyDescent="0.25">
      <c r="A44">
        <f t="shared" si="2"/>
        <v>0</v>
      </c>
      <c r="B44" s="74" t="s">
        <v>113</v>
      </c>
      <c r="C44" s="5"/>
      <c r="D44" s="75">
        <f>SUM(D42:D43)</f>
        <v>0</v>
      </c>
      <c r="E44" s="75">
        <f t="shared" ref="E44:W44" si="19">SUM(E42:E43)</f>
        <v>0</v>
      </c>
      <c r="F44" s="75">
        <f t="shared" si="19"/>
        <v>0</v>
      </c>
      <c r="G44" s="75">
        <f t="shared" si="19"/>
        <v>0</v>
      </c>
      <c r="H44" s="75">
        <f t="shared" si="19"/>
        <v>0</v>
      </c>
      <c r="I44" s="75">
        <f t="shared" si="19"/>
        <v>0</v>
      </c>
      <c r="J44" s="75">
        <f t="shared" si="19"/>
        <v>0</v>
      </c>
      <c r="K44" s="75">
        <f t="shared" si="19"/>
        <v>0</v>
      </c>
      <c r="L44" s="75">
        <f t="shared" si="19"/>
        <v>0</v>
      </c>
      <c r="M44" s="75">
        <f t="shared" si="19"/>
        <v>0</v>
      </c>
      <c r="N44" s="75">
        <f t="shared" si="19"/>
        <v>0</v>
      </c>
      <c r="O44" s="75">
        <f t="shared" si="19"/>
        <v>0</v>
      </c>
      <c r="P44" s="75">
        <f t="shared" si="19"/>
        <v>0</v>
      </c>
      <c r="Q44" s="75">
        <f t="shared" si="19"/>
        <v>0</v>
      </c>
      <c r="R44" s="75">
        <f t="shared" si="19"/>
        <v>0</v>
      </c>
      <c r="S44" s="75">
        <f t="shared" si="19"/>
        <v>0</v>
      </c>
      <c r="T44" s="75">
        <f t="shared" si="19"/>
        <v>0</v>
      </c>
      <c r="U44" s="75">
        <f t="shared" si="19"/>
        <v>0</v>
      </c>
      <c r="V44" s="75">
        <f t="shared" si="19"/>
        <v>0</v>
      </c>
      <c r="W44" s="76">
        <f t="shared" si="19"/>
        <v>0</v>
      </c>
    </row>
    <row r="45" spans="1:23" hidden="1" x14ac:dyDescent="0.25">
      <c r="A45">
        <f t="shared" si="2"/>
        <v>0</v>
      </c>
      <c r="B45" s="77" t="s">
        <v>91</v>
      </c>
      <c r="C45" s="5"/>
      <c r="D45" s="75">
        <f t="shared" ref="D45:W45" si="20">COUNTIF(D$10:D$24,$B$45)</f>
        <v>0</v>
      </c>
      <c r="E45" s="75">
        <f t="shared" si="20"/>
        <v>0</v>
      </c>
      <c r="F45" s="75">
        <f t="shared" si="20"/>
        <v>0</v>
      </c>
      <c r="G45" s="75">
        <f t="shared" si="20"/>
        <v>0</v>
      </c>
      <c r="H45" s="75">
        <f t="shared" si="20"/>
        <v>0</v>
      </c>
      <c r="I45" s="75">
        <f t="shared" si="20"/>
        <v>0</v>
      </c>
      <c r="J45" s="75">
        <f t="shared" si="20"/>
        <v>0</v>
      </c>
      <c r="K45" s="75">
        <f t="shared" si="20"/>
        <v>0</v>
      </c>
      <c r="L45" s="75">
        <f t="shared" si="20"/>
        <v>0</v>
      </c>
      <c r="M45" s="75">
        <f t="shared" si="20"/>
        <v>0</v>
      </c>
      <c r="N45" s="75">
        <f t="shared" si="20"/>
        <v>0</v>
      </c>
      <c r="O45" s="75">
        <f t="shared" si="20"/>
        <v>0</v>
      </c>
      <c r="P45" s="75">
        <f t="shared" si="20"/>
        <v>0</v>
      </c>
      <c r="Q45" s="75">
        <f t="shared" si="20"/>
        <v>0</v>
      </c>
      <c r="R45" s="75">
        <f t="shared" si="20"/>
        <v>0</v>
      </c>
      <c r="S45" s="75">
        <f t="shared" si="20"/>
        <v>0</v>
      </c>
      <c r="T45" s="75">
        <f t="shared" si="20"/>
        <v>0</v>
      </c>
      <c r="U45" s="75">
        <f t="shared" si="20"/>
        <v>0</v>
      </c>
      <c r="V45" s="75">
        <f t="shared" si="20"/>
        <v>0</v>
      </c>
      <c r="W45" s="76">
        <f t="shared" si="20"/>
        <v>0</v>
      </c>
    </row>
    <row r="46" spans="1:23" hidden="1" x14ac:dyDescent="0.25">
      <c r="A46">
        <f t="shared" si="2"/>
        <v>0</v>
      </c>
      <c r="B46" s="77" t="s">
        <v>114</v>
      </c>
      <c r="C46" s="5"/>
      <c r="D46" s="75">
        <f t="shared" ref="D46:W46" si="21">COUNTIF(D$10:D$24,$B$46)</f>
        <v>0</v>
      </c>
      <c r="E46" s="75">
        <f t="shared" si="21"/>
        <v>0</v>
      </c>
      <c r="F46" s="75">
        <f t="shared" si="21"/>
        <v>0</v>
      </c>
      <c r="G46" s="75">
        <f t="shared" si="21"/>
        <v>0</v>
      </c>
      <c r="H46" s="75">
        <f t="shared" si="21"/>
        <v>0</v>
      </c>
      <c r="I46" s="75">
        <f t="shared" si="21"/>
        <v>0</v>
      </c>
      <c r="J46" s="75">
        <f t="shared" si="21"/>
        <v>0</v>
      </c>
      <c r="K46" s="75">
        <f t="shared" si="21"/>
        <v>0</v>
      </c>
      <c r="L46" s="75">
        <f t="shared" si="21"/>
        <v>0</v>
      </c>
      <c r="M46" s="75">
        <f t="shared" si="21"/>
        <v>0</v>
      </c>
      <c r="N46" s="75">
        <f t="shared" si="21"/>
        <v>0</v>
      </c>
      <c r="O46" s="75">
        <f t="shared" si="21"/>
        <v>0</v>
      </c>
      <c r="P46" s="75">
        <f t="shared" si="21"/>
        <v>0</v>
      </c>
      <c r="Q46" s="75">
        <f t="shared" si="21"/>
        <v>0</v>
      </c>
      <c r="R46" s="75">
        <f t="shared" si="21"/>
        <v>0</v>
      </c>
      <c r="S46" s="75">
        <f t="shared" si="21"/>
        <v>0</v>
      </c>
      <c r="T46" s="75">
        <f t="shared" si="21"/>
        <v>0</v>
      </c>
      <c r="U46" s="75">
        <f t="shared" si="21"/>
        <v>0</v>
      </c>
      <c r="V46" s="75">
        <f t="shared" si="21"/>
        <v>0</v>
      </c>
      <c r="W46" s="76">
        <f t="shared" si="21"/>
        <v>0</v>
      </c>
    </row>
    <row r="47" spans="1:23" hidden="1" x14ac:dyDescent="0.25">
      <c r="A47">
        <f t="shared" si="2"/>
        <v>0</v>
      </c>
      <c r="B47" s="77" t="s">
        <v>115</v>
      </c>
      <c r="C47" s="5"/>
      <c r="D47" s="75">
        <f t="shared" ref="D47:W47" si="22">COUNTIF(D$10:D$24,$B$47)</f>
        <v>0</v>
      </c>
      <c r="E47" s="75">
        <f t="shared" si="22"/>
        <v>0</v>
      </c>
      <c r="F47" s="75">
        <f t="shared" si="22"/>
        <v>0</v>
      </c>
      <c r="G47" s="75">
        <f t="shared" si="22"/>
        <v>0</v>
      </c>
      <c r="H47" s="75">
        <f t="shared" si="22"/>
        <v>0</v>
      </c>
      <c r="I47" s="75">
        <f t="shared" si="22"/>
        <v>0</v>
      </c>
      <c r="J47" s="75">
        <f t="shared" si="22"/>
        <v>0</v>
      </c>
      <c r="K47" s="75">
        <f t="shared" si="22"/>
        <v>0</v>
      </c>
      <c r="L47" s="75">
        <f t="shared" si="22"/>
        <v>0</v>
      </c>
      <c r="M47" s="75">
        <f t="shared" si="22"/>
        <v>0</v>
      </c>
      <c r="N47" s="75">
        <f t="shared" si="22"/>
        <v>0</v>
      </c>
      <c r="O47" s="75">
        <f t="shared" si="22"/>
        <v>0</v>
      </c>
      <c r="P47" s="75">
        <f t="shared" si="22"/>
        <v>0</v>
      </c>
      <c r="Q47" s="75">
        <f t="shared" si="22"/>
        <v>0</v>
      </c>
      <c r="R47" s="75">
        <f t="shared" si="22"/>
        <v>0</v>
      </c>
      <c r="S47" s="75">
        <f t="shared" si="22"/>
        <v>0</v>
      </c>
      <c r="T47" s="75">
        <f t="shared" si="22"/>
        <v>0</v>
      </c>
      <c r="U47" s="75">
        <f t="shared" si="22"/>
        <v>0</v>
      </c>
      <c r="V47" s="75">
        <f t="shared" si="22"/>
        <v>0</v>
      </c>
      <c r="W47" s="76">
        <f t="shared" si="22"/>
        <v>0</v>
      </c>
    </row>
    <row r="48" spans="1:23" x14ac:dyDescent="0.25">
      <c r="A48">
        <f t="shared" si="2"/>
        <v>0</v>
      </c>
      <c r="B48" s="74" t="s">
        <v>116</v>
      </c>
      <c r="C48" s="5"/>
      <c r="D48" s="75">
        <f>SUM(D45:D47)</f>
        <v>0</v>
      </c>
      <c r="E48" s="75">
        <f t="shared" ref="E48:W48" si="23">SUM(E45:E47)</f>
        <v>0</v>
      </c>
      <c r="F48" s="75">
        <f t="shared" si="23"/>
        <v>0</v>
      </c>
      <c r="G48" s="75">
        <f t="shared" si="23"/>
        <v>0</v>
      </c>
      <c r="H48" s="75">
        <f t="shared" si="23"/>
        <v>0</v>
      </c>
      <c r="I48" s="75">
        <f t="shared" si="23"/>
        <v>0</v>
      </c>
      <c r="J48" s="75">
        <f t="shared" si="23"/>
        <v>0</v>
      </c>
      <c r="K48" s="75">
        <f t="shared" si="23"/>
        <v>0</v>
      </c>
      <c r="L48" s="75">
        <f t="shared" si="23"/>
        <v>0</v>
      </c>
      <c r="M48" s="75">
        <f t="shared" si="23"/>
        <v>0</v>
      </c>
      <c r="N48" s="75">
        <f t="shared" si="23"/>
        <v>0</v>
      </c>
      <c r="O48" s="75">
        <f t="shared" si="23"/>
        <v>0</v>
      </c>
      <c r="P48" s="75">
        <f t="shared" si="23"/>
        <v>0</v>
      </c>
      <c r="Q48" s="75">
        <f t="shared" si="23"/>
        <v>0</v>
      </c>
      <c r="R48" s="75">
        <f t="shared" si="23"/>
        <v>0</v>
      </c>
      <c r="S48" s="75">
        <f t="shared" si="23"/>
        <v>0</v>
      </c>
      <c r="T48" s="75">
        <f t="shared" si="23"/>
        <v>0</v>
      </c>
      <c r="U48" s="75">
        <f t="shared" si="23"/>
        <v>0</v>
      </c>
      <c r="V48" s="75">
        <f t="shared" si="23"/>
        <v>0</v>
      </c>
      <c r="W48" s="76">
        <f t="shared" si="23"/>
        <v>0</v>
      </c>
    </row>
    <row r="49" spans="1:23" hidden="1" x14ac:dyDescent="0.25">
      <c r="A49">
        <f t="shared" si="2"/>
        <v>0</v>
      </c>
      <c r="B49" s="77" t="s">
        <v>117</v>
      </c>
      <c r="C49" s="5"/>
      <c r="D49" s="75">
        <f t="shared" ref="D49:W49" si="24">COUNTIF(D$10:D$24,$B$49)</f>
        <v>0</v>
      </c>
      <c r="E49" s="75">
        <f t="shared" si="24"/>
        <v>0</v>
      </c>
      <c r="F49" s="75">
        <f t="shared" si="24"/>
        <v>0</v>
      </c>
      <c r="G49" s="75">
        <f t="shared" si="24"/>
        <v>0</v>
      </c>
      <c r="H49" s="75">
        <f t="shared" si="24"/>
        <v>0</v>
      </c>
      <c r="I49" s="75">
        <f t="shared" si="24"/>
        <v>0</v>
      </c>
      <c r="J49" s="75">
        <f t="shared" si="24"/>
        <v>0</v>
      </c>
      <c r="K49" s="75">
        <f t="shared" si="24"/>
        <v>0</v>
      </c>
      <c r="L49" s="75">
        <f t="shared" si="24"/>
        <v>0</v>
      </c>
      <c r="M49" s="75">
        <f t="shared" si="24"/>
        <v>0</v>
      </c>
      <c r="N49" s="75">
        <f t="shared" si="24"/>
        <v>0</v>
      </c>
      <c r="O49" s="75">
        <f t="shared" si="24"/>
        <v>0</v>
      </c>
      <c r="P49" s="75">
        <f t="shared" si="24"/>
        <v>0</v>
      </c>
      <c r="Q49" s="75">
        <f t="shared" si="24"/>
        <v>0</v>
      </c>
      <c r="R49" s="75">
        <f t="shared" si="24"/>
        <v>0</v>
      </c>
      <c r="S49" s="75">
        <f t="shared" si="24"/>
        <v>0</v>
      </c>
      <c r="T49" s="75">
        <f t="shared" si="24"/>
        <v>0</v>
      </c>
      <c r="U49" s="75">
        <f t="shared" si="24"/>
        <v>0</v>
      </c>
      <c r="V49" s="75">
        <f t="shared" si="24"/>
        <v>0</v>
      </c>
      <c r="W49" s="76">
        <f t="shared" si="24"/>
        <v>0</v>
      </c>
    </row>
    <row r="50" spans="1:23" s="2" customFormat="1" hidden="1" x14ac:dyDescent="0.25">
      <c r="A50" s="2">
        <f t="shared" si="2"/>
        <v>0</v>
      </c>
      <c r="B50" s="78" t="s">
        <v>118</v>
      </c>
      <c r="C50" s="79"/>
      <c r="D50" s="80">
        <f t="shared" ref="D50:W50" si="25">COUNTIF(D$10:D$24,$B$50)</f>
        <v>0</v>
      </c>
      <c r="E50" s="80">
        <f t="shared" si="25"/>
        <v>0</v>
      </c>
      <c r="F50" s="80">
        <f t="shared" si="25"/>
        <v>0</v>
      </c>
      <c r="G50" s="80">
        <f t="shared" si="25"/>
        <v>0</v>
      </c>
      <c r="H50" s="80">
        <f t="shared" si="25"/>
        <v>0</v>
      </c>
      <c r="I50" s="80">
        <f t="shared" si="25"/>
        <v>0</v>
      </c>
      <c r="J50" s="80">
        <f t="shared" si="25"/>
        <v>0</v>
      </c>
      <c r="K50" s="80">
        <f t="shared" si="25"/>
        <v>0</v>
      </c>
      <c r="L50" s="80">
        <f t="shared" si="25"/>
        <v>0</v>
      </c>
      <c r="M50" s="80">
        <f t="shared" si="25"/>
        <v>0</v>
      </c>
      <c r="N50" s="80">
        <f t="shared" si="25"/>
        <v>0</v>
      </c>
      <c r="O50" s="80">
        <f t="shared" si="25"/>
        <v>0</v>
      </c>
      <c r="P50" s="80">
        <f t="shared" si="25"/>
        <v>0</v>
      </c>
      <c r="Q50" s="80">
        <f t="shared" si="25"/>
        <v>0</v>
      </c>
      <c r="R50" s="80">
        <f t="shared" si="25"/>
        <v>0</v>
      </c>
      <c r="S50" s="80">
        <f t="shared" si="25"/>
        <v>0</v>
      </c>
      <c r="T50" s="80">
        <f t="shared" si="25"/>
        <v>0</v>
      </c>
      <c r="U50" s="80">
        <f t="shared" si="25"/>
        <v>0</v>
      </c>
      <c r="V50" s="80">
        <f t="shared" si="25"/>
        <v>0</v>
      </c>
      <c r="W50" s="81">
        <f t="shared" si="25"/>
        <v>0</v>
      </c>
    </row>
    <row r="51" spans="1:23" hidden="1" x14ac:dyDescent="0.25">
      <c r="A51">
        <f t="shared" si="2"/>
        <v>0</v>
      </c>
      <c r="B51" s="77" t="s">
        <v>119</v>
      </c>
      <c r="C51" s="5"/>
      <c r="D51" s="75">
        <f t="shared" ref="D51:W51" si="26">COUNTIF(D$10:D$24,$B$51)</f>
        <v>0</v>
      </c>
      <c r="E51" s="75">
        <f t="shared" si="26"/>
        <v>0</v>
      </c>
      <c r="F51" s="75">
        <f t="shared" si="26"/>
        <v>0</v>
      </c>
      <c r="G51" s="75">
        <f t="shared" si="26"/>
        <v>0</v>
      </c>
      <c r="H51" s="75">
        <f t="shared" si="26"/>
        <v>0</v>
      </c>
      <c r="I51" s="75">
        <f t="shared" si="26"/>
        <v>0</v>
      </c>
      <c r="J51" s="75">
        <f t="shared" si="26"/>
        <v>0</v>
      </c>
      <c r="K51" s="75">
        <f t="shared" si="26"/>
        <v>0</v>
      </c>
      <c r="L51" s="75">
        <f t="shared" si="26"/>
        <v>0</v>
      </c>
      <c r="M51" s="75">
        <f t="shared" si="26"/>
        <v>0</v>
      </c>
      <c r="N51" s="75">
        <f t="shared" si="26"/>
        <v>0</v>
      </c>
      <c r="O51" s="75">
        <f t="shared" si="26"/>
        <v>0</v>
      </c>
      <c r="P51" s="75">
        <f t="shared" si="26"/>
        <v>0</v>
      </c>
      <c r="Q51" s="75">
        <f t="shared" si="26"/>
        <v>0</v>
      </c>
      <c r="R51" s="75">
        <f t="shared" si="26"/>
        <v>0</v>
      </c>
      <c r="S51" s="75">
        <f t="shared" si="26"/>
        <v>0</v>
      </c>
      <c r="T51" s="75">
        <f t="shared" si="26"/>
        <v>0</v>
      </c>
      <c r="U51" s="75">
        <f t="shared" si="26"/>
        <v>0</v>
      </c>
      <c r="V51" s="75">
        <f t="shared" si="26"/>
        <v>0</v>
      </c>
      <c r="W51" s="76">
        <f t="shared" si="26"/>
        <v>0</v>
      </c>
    </row>
    <row r="52" spans="1:23" hidden="1" x14ac:dyDescent="0.25">
      <c r="A52">
        <f t="shared" si="2"/>
        <v>0</v>
      </c>
      <c r="B52" s="77" t="s">
        <v>120</v>
      </c>
      <c r="C52" s="5"/>
      <c r="D52" s="75">
        <f t="shared" ref="D52:W52" si="27">COUNTIF(D$10:D$24,$B$52)</f>
        <v>0</v>
      </c>
      <c r="E52" s="75">
        <f t="shared" si="27"/>
        <v>0</v>
      </c>
      <c r="F52" s="75">
        <f t="shared" si="27"/>
        <v>0</v>
      </c>
      <c r="G52" s="75">
        <f t="shared" si="27"/>
        <v>0</v>
      </c>
      <c r="H52" s="75">
        <f t="shared" si="27"/>
        <v>0</v>
      </c>
      <c r="I52" s="75">
        <f t="shared" si="27"/>
        <v>0</v>
      </c>
      <c r="J52" s="75">
        <f t="shared" si="27"/>
        <v>0</v>
      </c>
      <c r="K52" s="75">
        <f t="shared" si="27"/>
        <v>0</v>
      </c>
      <c r="L52" s="75">
        <f t="shared" si="27"/>
        <v>0</v>
      </c>
      <c r="M52" s="75">
        <f t="shared" si="27"/>
        <v>0</v>
      </c>
      <c r="N52" s="75">
        <f t="shared" si="27"/>
        <v>0</v>
      </c>
      <c r="O52" s="75">
        <f t="shared" si="27"/>
        <v>0</v>
      </c>
      <c r="P52" s="75">
        <f t="shared" si="27"/>
        <v>0</v>
      </c>
      <c r="Q52" s="75">
        <f t="shared" si="27"/>
        <v>0</v>
      </c>
      <c r="R52" s="75">
        <f t="shared" si="27"/>
        <v>0</v>
      </c>
      <c r="S52" s="75">
        <f t="shared" si="27"/>
        <v>0</v>
      </c>
      <c r="T52" s="75">
        <f t="shared" si="27"/>
        <v>0</v>
      </c>
      <c r="U52" s="75">
        <f t="shared" si="27"/>
        <v>0</v>
      </c>
      <c r="V52" s="75">
        <f t="shared" si="27"/>
        <v>0</v>
      </c>
      <c r="W52" s="76">
        <f t="shared" si="27"/>
        <v>0</v>
      </c>
    </row>
    <row r="53" spans="1:23" hidden="1" x14ac:dyDescent="0.25">
      <c r="A53">
        <f t="shared" si="2"/>
        <v>0</v>
      </c>
      <c r="B53" s="77" t="s">
        <v>121</v>
      </c>
      <c r="C53" s="5"/>
      <c r="D53" s="75">
        <f t="shared" ref="D53:W53" si="28">COUNTIF(D$10:D$24,$B$53)</f>
        <v>0</v>
      </c>
      <c r="E53" s="75">
        <f t="shared" si="28"/>
        <v>0</v>
      </c>
      <c r="F53" s="75">
        <f t="shared" si="28"/>
        <v>0</v>
      </c>
      <c r="G53" s="75">
        <f t="shared" si="28"/>
        <v>0</v>
      </c>
      <c r="H53" s="75">
        <f t="shared" si="28"/>
        <v>0</v>
      </c>
      <c r="I53" s="75">
        <f t="shared" si="28"/>
        <v>0</v>
      </c>
      <c r="J53" s="75">
        <f t="shared" si="28"/>
        <v>0</v>
      </c>
      <c r="K53" s="75">
        <f t="shared" si="28"/>
        <v>0</v>
      </c>
      <c r="L53" s="75">
        <f t="shared" si="28"/>
        <v>0</v>
      </c>
      <c r="M53" s="75">
        <f t="shared" si="28"/>
        <v>0</v>
      </c>
      <c r="N53" s="75">
        <f t="shared" si="28"/>
        <v>0</v>
      </c>
      <c r="O53" s="75">
        <f t="shared" si="28"/>
        <v>0</v>
      </c>
      <c r="P53" s="75">
        <f t="shared" si="28"/>
        <v>0</v>
      </c>
      <c r="Q53" s="75">
        <f t="shared" si="28"/>
        <v>0</v>
      </c>
      <c r="R53" s="75">
        <f t="shared" si="28"/>
        <v>0</v>
      </c>
      <c r="S53" s="75">
        <f t="shared" si="28"/>
        <v>0</v>
      </c>
      <c r="T53" s="75">
        <f t="shared" si="28"/>
        <v>0</v>
      </c>
      <c r="U53" s="75">
        <f t="shared" si="28"/>
        <v>0</v>
      </c>
      <c r="V53" s="75">
        <f t="shared" si="28"/>
        <v>0</v>
      </c>
      <c r="W53" s="76">
        <f t="shared" si="28"/>
        <v>0</v>
      </c>
    </row>
    <row r="54" spans="1:23" hidden="1" x14ac:dyDescent="0.25">
      <c r="A54">
        <f t="shared" si="2"/>
        <v>0</v>
      </c>
      <c r="B54" s="77" t="s">
        <v>122</v>
      </c>
      <c r="C54" s="5"/>
      <c r="D54" s="75">
        <f t="shared" ref="D54:W54" si="29">COUNTIF(D$10:D$24,$B$54)</f>
        <v>0</v>
      </c>
      <c r="E54" s="75">
        <f t="shared" si="29"/>
        <v>0</v>
      </c>
      <c r="F54" s="75">
        <f t="shared" si="29"/>
        <v>0</v>
      </c>
      <c r="G54" s="75">
        <f t="shared" si="29"/>
        <v>0</v>
      </c>
      <c r="H54" s="75">
        <f t="shared" si="29"/>
        <v>0</v>
      </c>
      <c r="I54" s="75">
        <f t="shared" si="29"/>
        <v>0</v>
      </c>
      <c r="J54" s="75">
        <f t="shared" si="29"/>
        <v>0</v>
      </c>
      <c r="K54" s="75">
        <f t="shared" si="29"/>
        <v>0</v>
      </c>
      <c r="L54" s="75">
        <f t="shared" si="29"/>
        <v>0</v>
      </c>
      <c r="M54" s="75">
        <f t="shared" si="29"/>
        <v>0</v>
      </c>
      <c r="N54" s="75">
        <f t="shared" si="29"/>
        <v>0</v>
      </c>
      <c r="O54" s="75">
        <f t="shared" si="29"/>
        <v>0</v>
      </c>
      <c r="P54" s="75">
        <f t="shared" si="29"/>
        <v>0</v>
      </c>
      <c r="Q54" s="75">
        <f t="shared" si="29"/>
        <v>0</v>
      </c>
      <c r="R54" s="75">
        <f t="shared" si="29"/>
        <v>0</v>
      </c>
      <c r="S54" s="75">
        <f t="shared" si="29"/>
        <v>0</v>
      </c>
      <c r="T54" s="75">
        <f t="shared" si="29"/>
        <v>0</v>
      </c>
      <c r="U54" s="75">
        <f t="shared" si="29"/>
        <v>0</v>
      </c>
      <c r="V54" s="75">
        <f t="shared" si="29"/>
        <v>0</v>
      </c>
      <c r="W54" s="76">
        <f t="shared" si="29"/>
        <v>0</v>
      </c>
    </row>
    <row r="55" spans="1:23" hidden="1" x14ac:dyDescent="0.25">
      <c r="A55">
        <f t="shared" si="2"/>
        <v>0</v>
      </c>
      <c r="B55" s="77" t="s">
        <v>123</v>
      </c>
      <c r="C55" s="5"/>
      <c r="D55" s="75">
        <f t="shared" ref="D55:W55" si="30">COUNTIF(D$10:D$24,$B$55)</f>
        <v>0</v>
      </c>
      <c r="E55" s="75">
        <f t="shared" si="30"/>
        <v>0</v>
      </c>
      <c r="F55" s="75">
        <f t="shared" si="30"/>
        <v>0</v>
      </c>
      <c r="G55" s="75">
        <f t="shared" si="30"/>
        <v>0</v>
      </c>
      <c r="H55" s="75">
        <f t="shared" si="30"/>
        <v>0</v>
      </c>
      <c r="I55" s="75">
        <f t="shared" si="30"/>
        <v>0</v>
      </c>
      <c r="J55" s="75">
        <f t="shared" si="30"/>
        <v>0</v>
      </c>
      <c r="K55" s="75">
        <f t="shared" si="30"/>
        <v>0</v>
      </c>
      <c r="L55" s="75">
        <f t="shared" si="30"/>
        <v>0</v>
      </c>
      <c r="M55" s="75">
        <f t="shared" si="30"/>
        <v>0</v>
      </c>
      <c r="N55" s="75">
        <f t="shared" si="30"/>
        <v>0</v>
      </c>
      <c r="O55" s="75">
        <f t="shared" si="30"/>
        <v>0</v>
      </c>
      <c r="P55" s="75">
        <f t="shared" si="30"/>
        <v>0</v>
      </c>
      <c r="Q55" s="75">
        <f t="shared" si="30"/>
        <v>0</v>
      </c>
      <c r="R55" s="75">
        <f t="shared" si="30"/>
        <v>0</v>
      </c>
      <c r="S55" s="75">
        <f t="shared" si="30"/>
        <v>0</v>
      </c>
      <c r="T55" s="75">
        <f t="shared" si="30"/>
        <v>0</v>
      </c>
      <c r="U55" s="75">
        <f t="shared" si="30"/>
        <v>0</v>
      </c>
      <c r="V55" s="75">
        <f t="shared" si="30"/>
        <v>0</v>
      </c>
      <c r="W55" s="76">
        <f t="shared" si="30"/>
        <v>0</v>
      </c>
    </row>
    <row r="56" spans="1:23" hidden="1" x14ac:dyDescent="0.25">
      <c r="A56">
        <f t="shared" si="2"/>
        <v>0</v>
      </c>
      <c r="B56" s="77" t="s">
        <v>124</v>
      </c>
      <c r="C56" s="5"/>
      <c r="D56" s="75">
        <f t="shared" ref="D56:W56" si="31">COUNTIF(D$10:D$24,$B$56)</f>
        <v>0</v>
      </c>
      <c r="E56" s="75">
        <f t="shared" si="31"/>
        <v>0</v>
      </c>
      <c r="F56" s="75">
        <f t="shared" si="31"/>
        <v>0</v>
      </c>
      <c r="G56" s="75">
        <f t="shared" si="31"/>
        <v>0</v>
      </c>
      <c r="H56" s="75">
        <f t="shared" si="31"/>
        <v>0</v>
      </c>
      <c r="I56" s="75">
        <f t="shared" si="31"/>
        <v>0</v>
      </c>
      <c r="J56" s="75">
        <f t="shared" si="31"/>
        <v>0</v>
      </c>
      <c r="K56" s="75">
        <f t="shared" si="31"/>
        <v>0</v>
      </c>
      <c r="L56" s="75">
        <f t="shared" si="31"/>
        <v>0</v>
      </c>
      <c r="M56" s="75">
        <f t="shared" si="31"/>
        <v>0</v>
      </c>
      <c r="N56" s="75">
        <f t="shared" si="31"/>
        <v>0</v>
      </c>
      <c r="O56" s="75">
        <f t="shared" si="31"/>
        <v>0</v>
      </c>
      <c r="P56" s="75">
        <f t="shared" si="31"/>
        <v>0</v>
      </c>
      <c r="Q56" s="75">
        <f t="shared" si="31"/>
        <v>0</v>
      </c>
      <c r="R56" s="75">
        <f t="shared" si="31"/>
        <v>0</v>
      </c>
      <c r="S56" s="75">
        <f t="shared" si="31"/>
        <v>0</v>
      </c>
      <c r="T56" s="75">
        <f t="shared" si="31"/>
        <v>0</v>
      </c>
      <c r="U56" s="75">
        <f t="shared" si="31"/>
        <v>0</v>
      </c>
      <c r="V56" s="75">
        <f t="shared" si="31"/>
        <v>0</v>
      </c>
      <c r="W56" s="76">
        <f t="shared" si="31"/>
        <v>0</v>
      </c>
    </row>
    <row r="57" spans="1:23" hidden="1" x14ac:dyDescent="0.25">
      <c r="A57">
        <f t="shared" si="2"/>
        <v>0</v>
      </c>
      <c r="B57" s="77" t="s">
        <v>125</v>
      </c>
      <c r="C57" s="5"/>
      <c r="D57" s="75">
        <f t="shared" ref="D57:W57" si="32">COUNTIF(D$10:D$24,$B$57)</f>
        <v>0</v>
      </c>
      <c r="E57" s="75">
        <f t="shared" si="32"/>
        <v>0</v>
      </c>
      <c r="F57" s="75">
        <f t="shared" si="32"/>
        <v>0</v>
      </c>
      <c r="G57" s="75">
        <f t="shared" si="32"/>
        <v>0</v>
      </c>
      <c r="H57" s="75">
        <f t="shared" si="32"/>
        <v>0</v>
      </c>
      <c r="I57" s="75">
        <f t="shared" si="32"/>
        <v>0</v>
      </c>
      <c r="J57" s="75">
        <f t="shared" si="32"/>
        <v>0</v>
      </c>
      <c r="K57" s="75">
        <f t="shared" si="32"/>
        <v>0</v>
      </c>
      <c r="L57" s="75">
        <f t="shared" si="32"/>
        <v>0</v>
      </c>
      <c r="M57" s="75">
        <f t="shared" si="32"/>
        <v>0</v>
      </c>
      <c r="N57" s="75">
        <f t="shared" si="32"/>
        <v>0</v>
      </c>
      <c r="O57" s="75">
        <f t="shared" si="32"/>
        <v>0</v>
      </c>
      <c r="P57" s="75">
        <f t="shared" si="32"/>
        <v>0</v>
      </c>
      <c r="Q57" s="75">
        <f t="shared" si="32"/>
        <v>0</v>
      </c>
      <c r="R57" s="75">
        <f t="shared" si="32"/>
        <v>0</v>
      </c>
      <c r="S57" s="75">
        <f t="shared" si="32"/>
        <v>0</v>
      </c>
      <c r="T57" s="75">
        <f t="shared" si="32"/>
        <v>0</v>
      </c>
      <c r="U57" s="75">
        <f t="shared" si="32"/>
        <v>0</v>
      </c>
      <c r="V57" s="75">
        <f t="shared" si="32"/>
        <v>0</v>
      </c>
      <c r="W57" s="76">
        <f t="shared" si="32"/>
        <v>0</v>
      </c>
    </row>
    <row r="58" spans="1:23" x14ac:dyDescent="0.25">
      <c r="A58">
        <f t="shared" si="2"/>
        <v>0</v>
      </c>
      <c r="B58" s="74" t="s">
        <v>126</v>
      </c>
      <c r="C58" s="5"/>
      <c r="D58" s="75">
        <f>SUM(D49:D57)</f>
        <v>0</v>
      </c>
      <c r="E58" s="75">
        <f t="shared" ref="E58:W58" si="33">SUM(E49:E57)</f>
        <v>0</v>
      </c>
      <c r="F58" s="75">
        <f t="shared" si="33"/>
        <v>0</v>
      </c>
      <c r="G58" s="75">
        <f t="shared" si="33"/>
        <v>0</v>
      </c>
      <c r="H58" s="75">
        <f t="shared" si="33"/>
        <v>0</v>
      </c>
      <c r="I58" s="75">
        <f t="shared" si="33"/>
        <v>0</v>
      </c>
      <c r="J58" s="75">
        <f t="shared" si="33"/>
        <v>0</v>
      </c>
      <c r="K58" s="75">
        <f t="shared" si="33"/>
        <v>0</v>
      </c>
      <c r="L58" s="75">
        <f t="shared" si="33"/>
        <v>0</v>
      </c>
      <c r="M58" s="75">
        <f t="shared" si="33"/>
        <v>0</v>
      </c>
      <c r="N58" s="75">
        <f t="shared" si="33"/>
        <v>0</v>
      </c>
      <c r="O58" s="75">
        <f t="shared" si="33"/>
        <v>0</v>
      </c>
      <c r="P58" s="75">
        <f t="shared" si="33"/>
        <v>0</v>
      </c>
      <c r="Q58" s="75">
        <f t="shared" si="33"/>
        <v>0</v>
      </c>
      <c r="R58" s="75">
        <f t="shared" si="33"/>
        <v>0</v>
      </c>
      <c r="S58" s="75">
        <f t="shared" si="33"/>
        <v>0</v>
      </c>
      <c r="T58" s="75">
        <f t="shared" si="33"/>
        <v>0</v>
      </c>
      <c r="U58" s="75">
        <f t="shared" si="33"/>
        <v>0</v>
      </c>
      <c r="V58" s="75">
        <f t="shared" si="33"/>
        <v>0</v>
      </c>
      <c r="W58" s="76">
        <f t="shared" si="33"/>
        <v>0</v>
      </c>
    </row>
    <row r="59" spans="1:23" hidden="1" x14ac:dyDescent="0.25">
      <c r="A59">
        <f t="shared" si="2"/>
        <v>0</v>
      </c>
      <c r="B59" s="77" t="s">
        <v>127</v>
      </c>
      <c r="C59" s="5"/>
      <c r="D59" s="75">
        <f t="shared" ref="D59:W59" si="34">COUNTIF(D$10:D$24,$B$59)</f>
        <v>0</v>
      </c>
      <c r="E59" s="75">
        <f t="shared" si="34"/>
        <v>0</v>
      </c>
      <c r="F59" s="75">
        <f t="shared" si="34"/>
        <v>0</v>
      </c>
      <c r="G59" s="75">
        <f t="shared" si="34"/>
        <v>0</v>
      </c>
      <c r="H59" s="75">
        <f t="shared" si="34"/>
        <v>0</v>
      </c>
      <c r="I59" s="75">
        <f t="shared" si="34"/>
        <v>0</v>
      </c>
      <c r="J59" s="75">
        <f t="shared" si="34"/>
        <v>0</v>
      </c>
      <c r="K59" s="75">
        <f t="shared" si="34"/>
        <v>0</v>
      </c>
      <c r="L59" s="75">
        <f t="shared" si="34"/>
        <v>0</v>
      </c>
      <c r="M59" s="75">
        <f t="shared" si="34"/>
        <v>0</v>
      </c>
      <c r="N59" s="75">
        <f t="shared" si="34"/>
        <v>0</v>
      </c>
      <c r="O59" s="75">
        <f t="shared" si="34"/>
        <v>0</v>
      </c>
      <c r="P59" s="75">
        <f t="shared" si="34"/>
        <v>0</v>
      </c>
      <c r="Q59" s="75">
        <f t="shared" si="34"/>
        <v>0</v>
      </c>
      <c r="R59" s="75">
        <f t="shared" si="34"/>
        <v>0</v>
      </c>
      <c r="S59" s="75">
        <f t="shared" si="34"/>
        <v>0</v>
      </c>
      <c r="T59" s="75">
        <f t="shared" si="34"/>
        <v>0</v>
      </c>
      <c r="U59" s="75">
        <f t="shared" si="34"/>
        <v>0</v>
      </c>
      <c r="V59" s="75">
        <f t="shared" si="34"/>
        <v>0</v>
      </c>
      <c r="W59" s="76">
        <f t="shared" si="34"/>
        <v>0</v>
      </c>
    </row>
    <row r="60" spans="1:23" hidden="1" x14ac:dyDescent="0.25">
      <c r="A60">
        <f t="shared" si="2"/>
        <v>0</v>
      </c>
      <c r="B60" s="77" t="s">
        <v>128</v>
      </c>
      <c r="C60" s="5"/>
      <c r="D60" s="75">
        <f t="shared" ref="D60:W60" si="35">COUNTIF(D$10:D$24,$B$60)</f>
        <v>0</v>
      </c>
      <c r="E60" s="75">
        <f t="shared" si="35"/>
        <v>0</v>
      </c>
      <c r="F60" s="75">
        <f t="shared" si="35"/>
        <v>0</v>
      </c>
      <c r="G60" s="75">
        <f t="shared" si="35"/>
        <v>0</v>
      </c>
      <c r="H60" s="75">
        <f t="shared" si="35"/>
        <v>0</v>
      </c>
      <c r="I60" s="75">
        <f t="shared" si="35"/>
        <v>0</v>
      </c>
      <c r="J60" s="75">
        <f t="shared" si="35"/>
        <v>0</v>
      </c>
      <c r="K60" s="75">
        <f t="shared" si="35"/>
        <v>0</v>
      </c>
      <c r="L60" s="75">
        <f t="shared" si="35"/>
        <v>0</v>
      </c>
      <c r="M60" s="75">
        <f t="shared" si="35"/>
        <v>0</v>
      </c>
      <c r="N60" s="75">
        <f t="shared" si="35"/>
        <v>0</v>
      </c>
      <c r="O60" s="75">
        <f t="shared" si="35"/>
        <v>0</v>
      </c>
      <c r="P60" s="75">
        <f t="shared" si="35"/>
        <v>0</v>
      </c>
      <c r="Q60" s="75">
        <f t="shared" si="35"/>
        <v>0</v>
      </c>
      <c r="R60" s="75">
        <f t="shared" si="35"/>
        <v>0</v>
      </c>
      <c r="S60" s="75">
        <f t="shared" si="35"/>
        <v>0</v>
      </c>
      <c r="T60" s="75">
        <f t="shared" si="35"/>
        <v>0</v>
      </c>
      <c r="U60" s="75">
        <f t="shared" si="35"/>
        <v>0</v>
      </c>
      <c r="V60" s="75">
        <f t="shared" si="35"/>
        <v>0</v>
      </c>
      <c r="W60" s="76">
        <f t="shared" si="35"/>
        <v>0</v>
      </c>
    </row>
    <row r="61" spans="1:23" x14ac:dyDescent="0.25">
      <c r="A61">
        <f t="shared" si="2"/>
        <v>0</v>
      </c>
      <c r="B61" s="74" t="s">
        <v>129</v>
      </c>
      <c r="C61" s="5"/>
      <c r="D61" s="75">
        <f>SUM(D59:D60)</f>
        <v>0</v>
      </c>
      <c r="E61" s="75">
        <f t="shared" ref="E61:W61" si="36">SUM(E59:E60)</f>
        <v>0</v>
      </c>
      <c r="F61" s="75">
        <f t="shared" si="36"/>
        <v>0</v>
      </c>
      <c r="G61" s="75">
        <f t="shared" si="36"/>
        <v>0</v>
      </c>
      <c r="H61" s="75">
        <f t="shared" si="36"/>
        <v>0</v>
      </c>
      <c r="I61" s="75">
        <f t="shared" si="36"/>
        <v>0</v>
      </c>
      <c r="J61" s="75">
        <f t="shared" si="36"/>
        <v>0</v>
      </c>
      <c r="K61" s="75">
        <f t="shared" si="36"/>
        <v>0</v>
      </c>
      <c r="L61" s="75">
        <f t="shared" si="36"/>
        <v>0</v>
      </c>
      <c r="M61" s="75">
        <f t="shared" si="36"/>
        <v>0</v>
      </c>
      <c r="N61" s="75">
        <f t="shared" si="36"/>
        <v>0</v>
      </c>
      <c r="O61" s="75">
        <f t="shared" si="36"/>
        <v>0</v>
      </c>
      <c r="P61" s="75">
        <f t="shared" si="36"/>
        <v>0</v>
      </c>
      <c r="Q61" s="75">
        <f t="shared" si="36"/>
        <v>0</v>
      </c>
      <c r="R61" s="75">
        <f t="shared" si="36"/>
        <v>0</v>
      </c>
      <c r="S61" s="75">
        <f t="shared" si="36"/>
        <v>0</v>
      </c>
      <c r="T61" s="75">
        <f t="shared" si="36"/>
        <v>0</v>
      </c>
      <c r="U61" s="75">
        <f t="shared" si="36"/>
        <v>0</v>
      </c>
      <c r="V61" s="75">
        <f t="shared" si="36"/>
        <v>0</v>
      </c>
      <c r="W61" s="76">
        <f t="shared" si="36"/>
        <v>0</v>
      </c>
    </row>
    <row r="62" spans="1:23" hidden="1" x14ac:dyDescent="0.25">
      <c r="A62">
        <f t="shared" si="2"/>
        <v>0</v>
      </c>
      <c r="B62" s="77" t="s">
        <v>130</v>
      </c>
      <c r="C62" s="5"/>
      <c r="D62" s="75">
        <f t="shared" ref="D62:W62" si="37">COUNTIF(D$10:D$24,$B$62)</f>
        <v>0</v>
      </c>
      <c r="E62" s="75">
        <f t="shared" si="37"/>
        <v>0</v>
      </c>
      <c r="F62" s="75">
        <f t="shared" si="37"/>
        <v>0</v>
      </c>
      <c r="G62" s="75">
        <f t="shared" si="37"/>
        <v>0</v>
      </c>
      <c r="H62" s="75">
        <f t="shared" si="37"/>
        <v>0</v>
      </c>
      <c r="I62" s="75">
        <f t="shared" si="37"/>
        <v>0</v>
      </c>
      <c r="J62" s="75">
        <f t="shared" si="37"/>
        <v>0</v>
      </c>
      <c r="K62" s="75">
        <f t="shared" si="37"/>
        <v>0</v>
      </c>
      <c r="L62" s="75">
        <f t="shared" si="37"/>
        <v>0</v>
      </c>
      <c r="M62" s="75">
        <f t="shared" si="37"/>
        <v>0</v>
      </c>
      <c r="N62" s="75">
        <f t="shared" si="37"/>
        <v>0</v>
      </c>
      <c r="O62" s="75">
        <f t="shared" si="37"/>
        <v>0</v>
      </c>
      <c r="P62" s="75">
        <f t="shared" si="37"/>
        <v>0</v>
      </c>
      <c r="Q62" s="75">
        <f t="shared" si="37"/>
        <v>0</v>
      </c>
      <c r="R62" s="75">
        <f t="shared" si="37"/>
        <v>0</v>
      </c>
      <c r="S62" s="75">
        <f t="shared" si="37"/>
        <v>0</v>
      </c>
      <c r="T62" s="75">
        <f t="shared" si="37"/>
        <v>0</v>
      </c>
      <c r="U62" s="75">
        <f t="shared" si="37"/>
        <v>0</v>
      </c>
      <c r="V62" s="75">
        <f t="shared" si="37"/>
        <v>0</v>
      </c>
      <c r="W62" s="76">
        <f t="shared" si="37"/>
        <v>0</v>
      </c>
    </row>
    <row r="63" spans="1:23" hidden="1" x14ac:dyDescent="0.25">
      <c r="A63">
        <f t="shared" si="2"/>
        <v>0</v>
      </c>
      <c r="B63" s="77" t="s">
        <v>131</v>
      </c>
      <c r="C63" s="5"/>
      <c r="D63" s="75">
        <f t="shared" ref="D63:W63" si="38">COUNTIF(D$10:D$24,$B$63)</f>
        <v>0</v>
      </c>
      <c r="E63" s="75">
        <f t="shared" si="38"/>
        <v>0</v>
      </c>
      <c r="F63" s="75">
        <f t="shared" si="38"/>
        <v>0</v>
      </c>
      <c r="G63" s="75">
        <f t="shared" si="38"/>
        <v>0</v>
      </c>
      <c r="H63" s="75">
        <f t="shared" si="38"/>
        <v>0</v>
      </c>
      <c r="I63" s="75">
        <f t="shared" si="38"/>
        <v>0</v>
      </c>
      <c r="J63" s="75">
        <f t="shared" si="38"/>
        <v>0</v>
      </c>
      <c r="K63" s="75">
        <f t="shared" si="38"/>
        <v>0</v>
      </c>
      <c r="L63" s="75">
        <f t="shared" si="38"/>
        <v>0</v>
      </c>
      <c r="M63" s="75">
        <f t="shared" si="38"/>
        <v>0</v>
      </c>
      <c r="N63" s="75">
        <f t="shared" si="38"/>
        <v>0</v>
      </c>
      <c r="O63" s="75">
        <f t="shared" si="38"/>
        <v>0</v>
      </c>
      <c r="P63" s="75">
        <f t="shared" si="38"/>
        <v>0</v>
      </c>
      <c r="Q63" s="75">
        <f t="shared" si="38"/>
        <v>0</v>
      </c>
      <c r="R63" s="75">
        <f t="shared" si="38"/>
        <v>0</v>
      </c>
      <c r="S63" s="75">
        <f t="shared" si="38"/>
        <v>0</v>
      </c>
      <c r="T63" s="75">
        <f t="shared" si="38"/>
        <v>0</v>
      </c>
      <c r="U63" s="75">
        <f t="shared" si="38"/>
        <v>0</v>
      </c>
      <c r="V63" s="75">
        <f t="shared" si="38"/>
        <v>0</v>
      </c>
      <c r="W63" s="76">
        <f t="shared" si="38"/>
        <v>0</v>
      </c>
    </row>
    <row r="64" spans="1:23" hidden="1" x14ac:dyDescent="0.25">
      <c r="A64">
        <f t="shared" si="2"/>
        <v>0</v>
      </c>
      <c r="B64" s="77" t="s">
        <v>132</v>
      </c>
      <c r="C64" s="5"/>
      <c r="D64" s="75">
        <f t="shared" ref="D64:W64" si="39">COUNTIF(D$10:D$24,$B$64)</f>
        <v>0</v>
      </c>
      <c r="E64" s="75">
        <f t="shared" si="39"/>
        <v>0</v>
      </c>
      <c r="F64" s="75">
        <f t="shared" si="39"/>
        <v>0</v>
      </c>
      <c r="G64" s="75">
        <f t="shared" si="39"/>
        <v>0</v>
      </c>
      <c r="H64" s="75">
        <f t="shared" si="39"/>
        <v>0</v>
      </c>
      <c r="I64" s="75">
        <f t="shared" si="39"/>
        <v>0</v>
      </c>
      <c r="J64" s="75">
        <f t="shared" si="39"/>
        <v>0</v>
      </c>
      <c r="K64" s="75">
        <f t="shared" si="39"/>
        <v>0</v>
      </c>
      <c r="L64" s="75">
        <f t="shared" si="39"/>
        <v>0</v>
      </c>
      <c r="M64" s="75">
        <f t="shared" si="39"/>
        <v>0</v>
      </c>
      <c r="N64" s="75">
        <f t="shared" si="39"/>
        <v>0</v>
      </c>
      <c r="O64" s="75">
        <f t="shared" si="39"/>
        <v>0</v>
      </c>
      <c r="P64" s="75">
        <f t="shared" si="39"/>
        <v>0</v>
      </c>
      <c r="Q64" s="75">
        <f t="shared" si="39"/>
        <v>0</v>
      </c>
      <c r="R64" s="75">
        <f t="shared" si="39"/>
        <v>0</v>
      </c>
      <c r="S64" s="75">
        <f t="shared" si="39"/>
        <v>0</v>
      </c>
      <c r="T64" s="75">
        <f t="shared" si="39"/>
        <v>0</v>
      </c>
      <c r="U64" s="75">
        <f t="shared" si="39"/>
        <v>0</v>
      </c>
      <c r="V64" s="75">
        <f t="shared" si="39"/>
        <v>0</v>
      </c>
      <c r="W64" s="76">
        <f t="shared" si="39"/>
        <v>0</v>
      </c>
    </row>
    <row r="65" spans="1:57" x14ac:dyDescent="0.25">
      <c r="A65">
        <f t="shared" si="2"/>
        <v>0</v>
      </c>
      <c r="B65" s="74" t="s">
        <v>133</v>
      </c>
      <c r="C65" s="5"/>
      <c r="D65" s="75">
        <f>SUM(D62:D64)</f>
        <v>0</v>
      </c>
      <c r="E65" s="75">
        <f t="shared" ref="E65:W65" si="40">SUM(E62:E64)</f>
        <v>0</v>
      </c>
      <c r="F65" s="75">
        <f t="shared" si="40"/>
        <v>0</v>
      </c>
      <c r="G65" s="75">
        <f t="shared" si="40"/>
        <v>0</v>
      </c>
      <c r="H65" s="75">
        <f t="shared" si="40"/>
        <v>0</v>
      </c>
      <c r="I65" s="75">
        <f t="shared" si="40"/>
        <v>0</v>
      </c>
      <c r="J65" s="75">
        <f t="shared" si="40"/>
        <v>0</v>
      </c>
      <c r="K65" s="75">
        <f t="shared" si="40"/>
        <v>0</v>
      </c>
      <c r="L65" s="75">
        <f t="shared" si="40"/>
        <v>0</v>
      </c>
      <c r="M65" s="75">
        <f t="shared" si="40"/>
        <v>0</v>
      </c>
      <c r="N65" s="75">
        <f t="shared" si="40"/>
        <v>0</v>
      </c>
      <c r="O65" s="75">
        <f t="shared" si="40"/>
        <v>0</v>
      </c>
      <c r="P65" s="75">
        <f t="shared" si="40"/>
        <v>0</v>
      </c>
      <c r="Q65" s="75">
        <f t="shared" si="40"/>
        <v>0</v>
      </c>
      <c r="R65" s="75">
        <f t="shared" si="40"/>
        <v>0</v>
      </c>
      <c r="S65" s="75">
        <f t="shared" si="40"/>
        <v>0</v>
      </c>
      <c r="T65" s="75">
        <f t="shared" si="40"/>
        <v>0</v>
      </c>
      <c r="U65" s="75">
        <f t="shared" si="40"/>
        <v>0</v>
      </c>
      <c r="V65" s="75">
        <f t="shared" si="40"/>
        <v>0</v>
      </c>
      <c r="W65" s="76">
        <f t="shared" si="40"/>
        <v>0</v>
      </c>
    </row>
    <row r="66" spans="1:57" hidden="1" x14ac:dyDescent="0.25">
      <c r="A66">
        <f t="shared" si="2"/>
        <v>0</v>
      </c>
      <c r="B66" s="77" t="s">
        <v>134</v>
      </c>
      <c r="C66" s="5"/>
      <c r="D66" s="75">
        <f t="shared" ref="D66:W66" si="41">COUNTIF(D$10:D$24,$B$66)</f>
        <v>0</v>
      </c>
      <c r="E66" s="75">
        <f t="shared" si="41"/>
        <v>0</v>
      </c>
      <c r="F66" s="75">
        <f t="shared" si="41"/>
        <v>0</v>
      </c>
      <c r="G66" s="75">
        <f t="shared" si="41"/>
        <v>0</v>
      </c>
      <c r="H66" s="75">
        <f t="shared" si="41"/>
        <v>0</v>
      </c>
      <c r="I66" s="75">
        <f t="shared" si="41"/>
        <v>0</v>
      </c>
      <c r="J66" s="75">
        <f t="shared" si="41"/>
        <v>0</v>
      </c>
      <c r="K66" s="75">
        <f t="shared" si="41"/>
        <v>0</v>
      </c>
      <c r="L66" s="75">
        <f t="shared" si="41"/>
        <v>0</v>
      </c>
      <c r="M66" s="75">
        <f t="shared" si="41"/>
        <v>0</v>
      </c>
      <c r="N66" s="75">
        <f t="shared" si="41"/>
        <v>0</v>
      </c>
      <c r="O66" s="75">
        <f t="shared" si="41"/>
        <v>0</v>
      </c>
      <c r="P66" s="75">
        <f t="shared" si="41"/>
        <v>0</v>
      </c>
      <c r="Q66" s="75">
        <f t="shared" si="41"/>
        <v>0</v>
      </c>
      <c r="R66" s="75">
        <f t="shared" si="41"/>
        <v>0</v>
      </c>
      <c r="S66" s="75">
        <f t="shared" si="41"/>
        <v>0</v>
      </c>
      <c r="T66" s="75">
        <f t="shared" si="41"/>
        <v>0</v>
      </c>
      <c r="U66" s="75">
        <f t="shared" si="41"/>
        <v>0</v>
      </c>
      <c r="V66" s="75">
        <f t="shared" si="41"/>
        <v>0</v>
      </c>
      <c r="W66" s="76">
        <f t="shared" si="41"/>
        <v>0</v>
      </c>
    </row>
    <row r="67" spans="1:57" s="2" customFormat="1" hidden="1" x14ac:dyDescent="0.25">
      <c r="A67" s="2">
        <f t="shared" si="2"/>
        <v>0</v>
      </c>
      <c r="B67" s="78" t="s">
        <v>135</v>
      </c>
      <c r="C67" s="79"/>
      <c r="D67" s="80">
        <f t="shared" ref="D67:W67" si="42">COUNTIF(D$10:D$24,$B$67)</f>
        <v>0</v>
      </c>
      <c r="E67" s="80">
        <f t="shared" si="42"/>
        <v>0</v>
      </c>
      <c r="F67" s="80">
        <f t="shared" si="42"/>
        <v>0</v>
      </c>
      <c r="G67" s="80">
        <f t="shared" si="42"/>
        <v>0</v>
      </c>
      <c r="H67" s="80">
        <f t="shared" si="42"/>
        <v>0</v>
      </c>
      <c r="I67" s="80">
        <f t="shared" si="42"/>
        <v>0</v>
      </c>
      <c r="J67" s="80">
        <f t="shared" si="42"/>
        <v>0</v>
      </c>
      <c r="K67" s="80">
        <f t="shared" si="42"/>
        <v>0</v>
      </c>
      <c r="L67" s="80">
        <f t="shared" si="42"/>
        <v>0</v>
      </c>
      <c r="M67" s="80">
        <f t="shared" si="42"/>
        <v>0</v>
      </c>
      <c r="N67" s="80">
        <f t="shared" si="42"/>
        <v>0</v>
      </c>
      <c r="O67" s="80">
        <f t="shared" si="42"/>
        <v>0</v>
      </c>
      <c r="P67" s="80">
        <f t="shared" si="42"/>
        <v>0</v>
      </c>
      <c r="Q67" s="80">
        <f t="shared" si="42"/>
        <v>0</v>
      </c>
      <c r="R67" s="80">
        <f t="shared" si="42"/>
        <v>0</v>
      </c>
      <c r="S67" s="80">
        <f t="shared" si="42"/>
        <v>0</v>
      </c>
      <c r="T67" s="80">
        <f t="shared" si="42"/>
        <v>0</v>
      </c>
      <c r="U67" s="80">
        <f t="shared" si="42"/>
        <v>0</v>
      </c>
      <c r="V67" s="80">
        <f t="shared" si="42"/>
        <v>0</v>
      </c>
      <c r="W67" s="81">
        <f t="shared" si="42"/>
        <v>0</v>
      </c>
    </row>
    <row r="68" spans="1:57" hidden="1" x14ac:dyDescent="0.25">
      <c r="A68">
        <f t="shared" si="2"/>
        <v>0</v>
      </c>
      <c r="B68" s="77" t="s">
        <v>136</v>
      </c>
      <c r="C68" s="5"/>
      <c r="D68" s="75">
        <f t="shared" ref="D68:W68" si="43">COUNTIF(D$10:D$24,$B$68)</f>
        <v>0</v>
      </c>
      <c r="E68" s="75">
        <f t="shared" si="43"/>
        <v>0</v>
      </c>
      <c r="F68" s="75">
        <f t="shared" si="43"/>
        <v>0</v>
      </c>
      <c r="G68" s="75">
        <f t="shared" si="43"/>
        <v>0</v>
      </c>
      <c r="H68" s="75">
        <f t="shared" si="43"/>
        <v>0</v>
      </c>
      <c r="I68" s="75">
        <f t="shared" si="43"/>
        <v>0</v>
      </c>
      <c r="J68" s="75">
        <f t="shared" si="43"/>
        <v>0</v>
      </c>
      <c r="K68" s="75">
        <f t="shared" si="43"/>
        <v>0</v>
      </c>
      <c r="L68" s="75">
        <f t="shared" si="43"/>
        <v>0</v>
      </c>
      <c r="M68" s="75">
        <f t="shared" si="43"/>
        <v>0</v>
      </c>
      <c r="N68" s="75">
        <f t="shared" si="43"/>
        <v>0</v>
      </c>
      <c r="O68" s="75">
        <f t="shared" si="43"/>
        <v>0</v>
      </c>
      <c r="P68" s="75">
        <f t="shared" si="43"/>
        <v>0</v>
      </c>
      <c r="Q68" s="75">
        <f t="shared" si="43"/>
        <v>0</v>
      </c>
      <c r="R68" s="75">
        <f t="shared" si="43"/>
        <v>0</v>
      </c>
      <c r="S68" s="75">
        <f t="shared" si="43"/>
        <v>0</v>
      </c>
      <c r="T68" s="75">
        <f t="shared" si="43"/>
        <v>0</v>
      </c>
      <c r="U68" s="75">
        <f t="shared" si="43"/>
        <v>0</v>
      </c>
      <c r="V68" s="75">
        <f t="shared" si="43"/>
        <v>0</v>
      </c>
      <c r="W68" s="76">
        <f t="shared" si="43"/>
        <v>0</v>
      </c>
    </row>
    <row r="69" spans="1:57" hidden="1" x14ac:dyDescent="0.25">
      <c r="A69">
        <f t="shared" si="2"/>
        <v>0</v>
      </c>
      <c r="B69" s="77" t="s">
        <v>137</v>
      </c>
      <c r="C69" s="5"/>
      <c r="D69" s="75">
        <f t="shared" ref="D69:W69" si="44">COUNTIF(D$10:D$24,$B$69)</f>
        <v>0</v>
      </c>
      <c r="E69" s="75">
        <f t="shared" si="44"/>
        <v>0</v>
      </c>
      <c r="F69" s="75">
        <f t="shared" si="44"/>
        <v>0</v>
      </c>
      <c r="G69" s="75">
        <f t="shared" si="44"/>
        <v>0</v>
      </c>
      <c r="H69" s="75">
        <f t="shared" si="44"/>
        <v>0</v>
      </c>
      <c r="I69" s="75">
        <f t="shared" si="44"/>
        <v>0</v>
      </c>
      <c r="J69" s="75">
        <f t="shared" si="44"/>
        <v>0</v>
      </c>
      <c r="K69" s="75">
        <f t="shared" si="44"/>
        <v>0</v>
      </c>
      <c r="L69" s="75">
        <f t="shared" si="44"/>
        <v>0</v>
      </c>
      <c r="M69" s="75">
        <f t="shared" si="44"/>
        <v>0</v>
      </c>
      <c r="N69" s="75">
        <f t="shared" si="44"/>
        <v>0</v>
      </c>
      <c r="O69" s="75">
        <f t="shared" si="44"/>
        <v>0</v>
      </c>
      <c r="P69" s="75">
        <f t="shared" si="44"/>
        <v>0</v>
      </c>
      <c r="Q69" s="75">
        <f t="shared" si="44"/>
        <v>0</v>
      </c>
      <c r="R69" s="75">
        <f t="shared" si="44"/>
        <v>0</v>
      </c>
      <c r="S69" s="75">
        <f t="shared" si="44"/>
        <v>0</v>
      </c>
      <c r="T69" s="75">
        <f t="shared" si="44"/>
        <v>0</v>
      </c>
      <c r="U69" s="75">
        <f t="shared" si="44"/>
        <v>0</v>
      </c>
      <c r="V69" s="75">
        <f t="shared" si="44"/>
        <v>0</v>
      </c>
      <c r="W69" s="76">
        <f t="shared" si="44"/>
        <v>0</v>
      </c>
    </row>
    <row r="70" spans="1:57" hidden="1" x14ac:dyDescent="0.25">
      <c r="A70">
        <f t="shared" si="2"/>
        <v>0</v>
      </c>
      <c r="B70" s="77" t="s">
        <v>138</v>
      </c>
      <c r="C70" s="5"/>
      <c r="D70" s="75">
        <f t="shared" ref="D70:W70" si="45">COUNTIF(D$10:D$24,$B$70)</f>
        <v>0</v>
      </c>
      <c r="E70" s="75">
        <f t="shared" si="45"/>
        <v>0</v>
      </c>
      <c r="F70" s="75">
        <f t="shared" si="45"/>
        <v>0</v>
      </c>
      <c r="G70" s="75">
        <f t="shared" si="45"/>
        <v>0</v>
      </c>
      <c r="H70" s="75">
        <f t="shared" si="45"/>
        <v>0</v>
      </c>
      <c r="I70" s="75">
        <f t="shared" si="45"/>
        <v>0</v>
      </c>
      <c r="J70" s="75">
        <f t="shared" si="45"/>
        <v>0</v>
      </c>
      <c r="K70" s="75">
        <f t="shared" si="45"/>
        <v>0</v>
      </c>
      <c r="L70" s="75">
        <f t="shared" si="45"/>
        <v>0</v>
      </c>
      <c r="M70" s="75">
        <f t="shared" si="45"/>
        <v>0</v>
      </c>
      <c r="N70" s="75">
        <f t="shared" si="45"/>
        <v>0</v>
      </c>
      <c r="O70" s="75">
        <f t="shared" si="45"/>
        <v>0</v>
      </c>
      <c r="P70" s="75">
        <f t="shared" si="45"/>
        <v>0</v>
      </c>
      <c r="Q70" s="75">
        <f t="shared" si="45"/>
        <v>0</v>
      </c>
      <c r="R70" s="75">
        <f t="shared" si="45"/>
        <v>0</v>
      </c>
      <c r="S70" s="75">
        <f t="shared" si="45"/>
        <v>0</v>
      </c>
      <c r="T70" s="75">
        <f t="shared" si="45"/>
        <v>0</v>
      </c>
      <c r="U70" s="75">
        <f t="shared" si="45"/>
        <v>0</v>
      </c>
      <c r="V70" s="75">
        <f t="shared" si="45"/>
        <v>0</v>
      </c>
      <c r="W70" s="76">
        <f t="shared" si="45"/>
        <v>0</v>
      </c>
    </row>
    <row r="71" spans="1:57" hidden="1" x14ac:dyDescent="0.25">
      <c r="A71">
        <f t="shared" si="2"/>
        <v>0</v>
      </c>
      <c r="B71" s="77" t="s">
        <v>139</v>
      </c>
      <c r="C71" s="5"/>
      <c r="D71" s="75">
        <f t="shared" ref="D71:W71" si="46">COUNTIF(D$10:D$24,$B$71)</f>
        <v>0</v>
      </c>
      <c r="E71" s="75">
        <f t="shared" si="46"/>
        <v>0</v>
      </c>
      <c r="F71" s="75">
        <f t="shared" si="46"/>
        <v>0</v>
      </c>
      <c r="G71" s="75">
        <f t="shared" si="46"/>
        <v>0</v>
      </c>
      <c r="H71" s="75">
        <f t="shared" si="46"/>
        <v>0</v>
      </c>
      <c r="I71" s="75">
        <f t="shared" si="46"/>
        <v>0</v>
      </c>
      <c r="J71" s="75">
        <f t="shared" si="46"/>
        <v>0</v>
      </c>
      <c r="K71" s="75">
        <f t="shared" si="46"/>
        <v>0</v>
      </c>
      <c r="L71" s="75">
        <f t="shared" si="46"/>
        <v>0</v>
      </c>
      <c r="M71" s="75">
        <f t="shared" si="46"/>
        <v>0</v>
      </c>
      <c r="N71" s="75">
        <f t="shared" si="46"/>
        <v>0</v>
      </c>
      <c r="O71" s="75">
        <f t="shared" si="46"/>
        <v>0</v>
      </c>
      <c r="P71" s="75">
        <f t="shared" si="46"/>
        <v>0</v>
      </c>
      <c r="Q71" s="75">
        <f t="shared" si="46"/>
        <v>0</v>
      </c>
      <c r="R71" s="75">
        <f t="shared" si="46"/>
        <v>0</v>
      </c>
      <c r="S71" s="75">
        <f t="shared" si="46"/>
        <v>0</v>
      </c>
      <c r="T71" s="75">
        <f t="shared" si="46"/>
        <v>0</v>
      </c>
      <c r="U71" s="75">
        <f t="shared" si="46"/>
        <v>0</v>
      </c>
      <c r="V71" s="75">
        <f t="shared" si="46"/>
        <v>0</v>
      </c>
      <c r="W71" s="76">
        <f t="shared" si="46"/>
        <v>0</v>
      </c>
    </row>
    <row r="72" spans="1:57" hidden="1" x14ac:dyDescent="0.25">
      <c r="A72">
        <f t="shared" si="2"/>
        <v>0</v>
      </c>
      <c r="B72" s="77" t="s">
        <v>140</v>
      </c>
      <c r="C72" s="5"/>
      <c r="D72" s="75">
        <f t="shared" ref="D72:W72" si="47">COUNTIF(D$10:D$24,$B$72)</f>
        <v>0</v>
      </c>
      <c r="E72" s="75">
        <f t="shared" si="47"/>
        <v>0</v>
      </c>
      <c r="F72" s="75">
        <f t="shared" si="47"/>
        <v>0</v>
      </c>
      <c r="G72" s="75">
        <f t="shared" si="47"/>
        <v>0</v>
      </c>
      <c r="H72" s="75">
        <f t="shared" si="47"/>
        <v>0</v>
      </c>
      <c r="I72" s="75">
        <f t="shared" si="47"/>
        <v>0</v>
      </c>
      <c r="J72" s="75">
        <f t="shared" si="47"/>
        <v>0</v>
      </c>
      <c r="K72" s="75">
        <f t="shared" si="47"/>
        <v>0</v>
      </c>
      <c r="L72" s="75">
        <f t="shared" si="47"/>
        <v>0</v>
      </c>
      <c r="M72" s="75">
        <f t="shared" si="47"/>
        <v>0</v>
      </c>
      <c r="N72" s="75">
        <f t="shared" si="47"/>
        <v>0</v>
      </c>
      <c r="O72" s="75">
        <f t="shared" si="47"/>
        <v>0</v>
      </c>
      <c r="P72" s="75">
        <f t="shared" si="47"/>
        <v>0</v>
      </c>
      <c r="Q72" s="75">
        <f t="shared" si="47"/>
        <v>0</v>
      </c>
      <c r="R72" s="75">
        <f t="shared" si="47"/>
        <v>0</v>
      </c>
      <c r="S72" s="75">
        <f t="shared" si="47"/>
        <v>0</v>
      </c>
      <c r="T72" s="75">
        <f t="shared" si="47"/>
        <v>0</v>
      </c>
      <c r="U72" s="75">
        <f t="shared" si="47"/>
        <v>0</v>
      </c>
      <c r="V72" s="75">
        <f t="shared" si="47"/>
        <v>0</v>
      </c>
      <c r="W72" s="76">
        <f t="shared" si="47"/>
        <v>0</v>
      </c>
    </row>
    <row r="73" spans="1:57" ht="15.75" thickBot="1" x14ac:dyDescent="0.3">
      <c r="A73">
        <f t="shared" si="2"/>
        <v>0</v>
      </c>
      <c r="B73" s="82" t="s">
        <v>141</v>
      </c>
      <c r="C73" s="48"/>
      <c r="D73" s="83">
        <f>SUM(D66:D72)</f>
        <v>0</v>
      </c>
      <c r="E73" s="83">
        <f t="shared" ref="E73:W73" si="48">SUM(E66:E72)</f>
        <v>0</v>
      </c>
      <c r="F73" s="83">
        <f t="shared" si="48"/>
        <v>0</v>
      </c>
      <c r="G73" s="83">
        <f t="shared" si="48"/>
        <v>0</v>
      </c>
      <c r="H73" s="83">
        <f t="shared" si="48"/>
        <v>0</v>
      </c>
      <c r="I73" s="83">
        <f t="shared" si="48"/>
        <v>0</v>
      </c>
      <c r="J73" s="83">
        <f t="shared" si="48"/>
        <v>0</v>
      </c>
      <c r="K73" s="83">
        <f t="shared" si="48"/>
        <v>0</v>
      </c>
      <c r="L73" s="83">
        <f t="shared" si="48"/>
        <v>0</v>
      </c>
      <c r="M73" s="83">
        <f t="shared" si="48"/>
        <v>0</v>
      </c>
      <c r="N73" s="83">
        <f t="shared" si="48"/>
        <v>0</v>
      </c>
      <c r="O73" s="83">
        <f t="shared" si="48"/>
        <v>0</v>
      </c>
      <c r="P73" s="83">
        <f t="shared" si="48"/>
        <v>0</v>
      </c>
      <c r="Q73" s="83">
        <f t="shared" si="48"/>
        <v>0</v>
      </c>
      <c r="R73" s="83">
        <f t="shared" si="48"/>
        <v>0</v>
      </c>
      <c r="S73" s="83">
        <f t="shared" si="48"/>
        <v>0</v>
      </c>
      <c r="T73" s="83">
        <f t="shared" si="48"/>
        <v>0</v>
      </c>
      <c r="U73" s="83">
        <f t="shared" si="48"/>
        <v>0</v>
      </c>
      <c r="V73" s="83">
        <f t="shared" si="48"/>
        <v>0</v>
      </c>
      <c r="W73" s="84">
        <f t="shared" si="48"/>
        <v>0</v>
      </c>
    </row>
    <row r="74" spans="1:57" ht="15.75" thickBot="1" x14ac:dyDescent="0.3"/>
    <row r="75" spans="1:57" ht="17.25" x14ac:dyDescent="0.25">
      <c r="A75" s="15"/>
      <c r="B75" s="30" t="s">
        <v>142</v>
      </c>
      <c r="C75" s="40"/>
      <c r="D75" s="37"/>
      <c r="E75" s="38"/>
      <c r="F75" s="38"/>
      <c r="G75" s="68"/>
      <c r="H75" s="38"/>
      <c r="I75" s="38"/>
      <c r="J75" s="38"/>
      <c r="K75" s="38"/>
      <c r="L75" s="6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40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</row>
    <row r="76" spans="1:57" ht="17.25" x14ac:dyDescent="0.25">
      <c r="A76" s="15"/>
      <c r="B76" s="69" t="s">
        <v>143</v>
      </c>
      <c r="C76" s="57"/>
      <c r="D76" s="73">
        <f>D75*1.05</f>
        <v>0</v>
      </c>
      <c r="E76" s="5">
        <f t="shared" ref="E76:W76" si="49">E75*1.05</f>
        <v>0</v>
      </c>
      <c r="F76" s="5">
        <f t="shared" si="49"/>
        <v>0</v>
      </c>
      <c r="G76" s="5">
        <f t="shared" si="49"/>
        <v>0</v>
      </c>
      <c r="H76" s="5">
        <f t="shared" si="49"/>
        <v>0</v>
      </c>
      <c r="I76" s="5">
        <f t="shared" si="49"/>
        <v>0</v>
      </c>
      <c r="J76" s="5">
        <f t="shared" si="49"/>
        <v>0</v>
      </c>
      <c r="K76" s="5">
        <f t="shared" si="49"/>
        <v>0</v>
      </c>
      <c r="L76" s="5">
        <f t="shared" si="49"/>
        <v>0</v>
      </c>
      <c r="M76" s="5">
        <f t="shared" si="49"/>
        <v>0</v>
      </c>
      <c r="N76" s="5">
        <f t="shared" si="49"/>
        <v>0</v>
      </c>
      <c r="O76" s="5">
        <f t="shared" si="49"/>
        <v>0</v>
      </c>
      <c r="P76" s="5">
        <f t="shared" si="49"/>
        <v>0</v>
      </c>
      <c r="Q76" s="5">
        <f t="shared" si="49"/>
        <v>0</v>
      </c>
      <c r="R76" s="5">
        <f t="shared" si="49"/>
        <v>0</v>
      </c>
      <c r="S76" s="5">
        <f t="shared" si="49"/>
        <v>0</v>
      </c>
      <c r="T76" s="5">
        <f t="shared" si="49"/>
        <v>0</v>
      </c>
      <c r="U76" s="5">
        <f t="shared" si="49"/>
        <v>0</v>
      </c>
      <c r="V76" s="5">
        <f t="shared" si="49"/>
        <v>0</v>
      </c>
      <c r="W76" s="57">
        <f t="shared" si="49"/>
        <v>0</v>
      </c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</row>
    <row r="77" spans="1:57" ht="18" customHeight="1" thickBot="1" x14ac:dyDescent="0.3">
      <c r="A77" s="15"/>
      <c r="B77" s="53" t="s">
        <v>144</v>
      </c>
      <c r="C77" s="49"/>
      <c r="D77" s="47"/>
      <c r="E77" s="48"/>
      <c r="F77" s="48"/>
      <c r="G77" s="85"/>
      <c r="H77" s="48"/>
      <c r="I77" s="48"/>
      <c r="J77" s="48"/>
      <c r="K77" s="48"/>
      <c r="L77" s="85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9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</row>
    <row r="78" spans="1:57" ht="18" customHeight="1" thickBot="1" x14ac:dyDescent="0.3">
      <c r="A78" s="15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</row>
    <row r="79" spans="1:57" ht="18" customHeight="1" x14ac:dyDescent="0.25">
      <c r="A79" s="15"/>
      <c r="B79" s="30" t="s">
        <v>145</v>
      </c>
      <c r="C79" s="40"/>
      <c r="D79" s="86" t="s">
        <v>59</v>
      </c>
      <c r="E79" s="38" t="s">
        <v>8</v>
      </c>
      <c r="F79" s="38" t="s">
        <v>9</v>
      </c>
      <c r="G79" s="38" t="s">
        <v>10</v>
      </c>
      <c r="H79" s="87" t="s">
        <v>11</v>
      </c>
      <c r="I79" s="87" t="s">
        <v>23</v>
      </c>
      <c r="J79" s="36" t="s">
        <v>17</v>
      </c>
      <c r="K79" s="6"/>
      <c r="L79" s="6"/>
      <c r="M79" s="6"/>
      <c r="N79" s="6"/>
      <c r="O79" s="99" t="s">
        <v>146</v>
      </c>
      <c r="P79" s="99"/>
      <c r="Q79" s="99"/>
      <c r="R79" s="27" t="s">
        <v>147</v>
      </c>
      <c r="S79" s="6"/>
      <c r="T79" s="6"/>
      <c r="U79" s="6"/>
      <c r="V79" s="6"/>
      <c r="W79" s="6"/>
      <c r="X79" s="28"/>
      <c r="Y79" s="28"/>
      <c r="Z79" s="28"/>
      <c r="AA79" s="28"/>
      <c r="AG79" s="28"/>
      <c r="AH79" s="28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</row>
    <row r="80" spans="1:57" ht="18" customHeight="1" thickBot="1" x14ac:dyDescent="0.4">
      <c r="A80" s="15"/>
      <c r="B80" s="47"/>
      <c r="C80" s="49"/>
      <c r="D80" s="88"/>
      <c r="E80" s="48"/>
      <c r="F80" s="48"/>
      <c r="G80" s="48"/>
      <c r="H80" s="89"/>
      <c r="I80" s="89"/>
      <c r="J80" s="90"/>
      <c r="N80" s="6"/>
      <c r="O80" s="99" t="s">
        <v>148</v>
      </c>
      <c r="P80" s="99"/>
      <c r="Q80" s="99"/>
      <c r="R80" s="27" t="s">
        <v>149</v>
      </c>
      <c r="S80" s="6"/>
      <c r="V80" s="6"/>
      <c r="X80" s="6"/>
      <c r="Y80" s="6"/>
      <c r="Z80" s="6"/>
      <c r="AA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</row>
    <row r="81" spans="1:50" ht="18" x14ac:dyDescent="0.35">
      <c r="A81" s="15"/>
      <c r="B81" s="91" t="s">
        <v>64</v>
      </c>
      <c r="C81" s="92"/>
      <c r="D81" s="37"/>
      <c r="E81" s="38"/>
      <c r="F81" s="38">
        <v>2</v>
      </c>
      <c r="G81" s="38">
        <v>1</v>
      </c>
      <c r="H81" s="38">
        <v>3</v>
      </c>
      <c r="I81" s="40"/>
      <c r="J81" s="93">
        <f t="shared" ref="J81:J86" si="50">SUM(D81:H81)</f>
        <v>6</v>
      </c>
      <c r="N81" s="6"/>
      <c r="O81" s="99" t="s">
        <v>150</v>
      </c>
      <c r="P81" s="99"/>
      <c r="Q81" s="99"/>
      <c r="R81" s="27" t="s">
        <v>151</v>
      </c>
      <c r="S81" s="6"/>
      <c r="V81" s="6"/>
      <c r="X81" s="6"/>
      <c r="Y81" s="6"/>
      <c r="Z81" s="6"/>
      <c r="AA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</row>
    <row r="82" spans="1:50" x14ac:dyDescent="0.25">
      <c r="A82" s="94"/>
      <c r="B82" s="73" t="s">
        <v>73</v>
      </c>
      <c r="C82" s="57"/>
      <c r="D82" s="73"/>
      <c r="E82" s="5">
        <v>3</v>
      </c>
      <c r="F82" s="5">
        <v>3</v>
      </c>
      <c r="G82" s="5">
        <v>3</v>
      </c>
      <c r="H82" s="5"/>
      <c r="I82" s="57"/>
      <c r="J82" s="93">
        <f t="shared" si="50"/>
        <v>9</v>
      </c>
      <c r="N82" s="6"/>
      <c r="O82" s="136" t="s">
        <v>152</v>
      </c>
      <c r="P82" s="136"/>
      <c r="Q82" s="136"/>
      <c r="R82" s="27" t="s">
        <v>153</v>
      </c>
      <c r="S82" s="6"/>
      <c r="V82" s="6"/>
      <c r="X82" s="6"/>
      <c r="Y82" s="6"/>
      <c r="Z82" s="6"/>
      <c r="AA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</row>
    <row r="83" spans="1:50" x14ac:dyDescent="0.25">
      <c r="A83" s="94"/>
      <c r="B83" s="73" t="s">
        <v>87</v>
      </c>
      <c r="C83" s="57"/>
      <c r="D83" s="73"/>
      <c r="E83" s="5">
        <v>3</v>
      </c>
      <c r="F83" s="5">
        <v>3</v>
      </c>
      <c r="G83" s="5">
        <v>3</v>
      </c>
      <c r="H83" s="5"/>
      <c r="I83" s="57"/>
      <c r="J83" s="93">
        <f t="shared" si="50"/>
        <v>9</v>
      </c>
      <c r="N83" s="6"/>
      <c r="O83" s="136" t="s">
        <v>154</v>
      </c>
      <c r="P83" s="136"/>
      <c r="Q83" s="136"/>
      <c r="R83" s="27" t="s">
        <v>155</v>
      </c>
      <c r="S83" s="6"/>
      <c r="V83" s="6"/>
      <c r="X83" s="6"/>
      <c r="Y83" s="6"/>
      <c r="Z83" s="6"/>
      <c r="AA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</row>
    <row r="84" spans="1:50" x14ac:dyDescent="0.25">
      <c r="A84" s="15"/>
      <c r="B84" s="73" t="s">
        <v>93</v>
      </c>
      <c r="C84" s="57"/>
      <c r="D84" s="73"/>
      <c r="E84" s="5">
        <v>3</v>
      </c>
      <c r="F84" s="5">
        <v>3</v>
      </c>
      <c r="G84" s="5">
        <v>3</v>
      </c>
      <c r="H84" s="5"/>
      <c r="I84" s="57"/>
      <c r="J84" s="93">
        <f t="shared" si="50"/>
        <v>9</v>
      </c>
      <c r="N84" s="6"/>
      <c r="S84" s="6"/>
      <c r="V84" s="6"/>
      <c r="X84" s="6"/>
      <c r="Y84" s="6"/>
      <c r="Z84" s="6"/>
      <c r="AA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</row>
    <row r="85" spans="1:50" ht="15.75" thickBot="1" x14ac:dyDescent="0.3">
      <c r="A85" s="15"/>
      <c r="B85" s="95" t="s">
        <v>94</v>
      </c>
      <c r="C85" s="70"/>
      <c r="D85" s="47"/>
      <c r="E85" s="5">
        <v>3</v>
      </c>
      <c r="F85" s="5">
        <v>3</v>
      </c>
      <c r="G85" s="5">
        <v>3</v>
      </c>
      <c r="H85" s="48"/>
      <c r="I85" s="49"/>
      <c r="J85" s="93">
        <f t="shared" si="50"/>
        <v>9</v>
      </c>
      <c r="N85" s="6"/>
      <c r="S85" s="6"/>
      <c r="V85" s="6"/>
      <c r="X85" s="6"/>
      <c r="Y85" s="6"/>
      <c r="Z85" s="6"/>
      <c r="AA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</row>
    <row r="86" spans="1:50" ht="15.75" thickBot="1" x14ac:dyDescent="0.3">
      <c r="B86" s="96" t="s">
        <v>17</v>
      </c>
      <c r="C86" s="34"/>
      <c r="D86" s="33">
        <f t="shared" ref="D86:I86" si="51">SUM(D81:D85)</f>
        <v>0</v>
      </c>
      <c r="E86" s="33">
        <f t="shared" si="51"/>
        <v>12</v>
      </c>
      <c r="F86" s="33">
        <f t="shared" si="51"/>
        <v>14</v>
      </c>
      <c r="G86" s="33">
        <f t="shared" si="51"/>
        <v>13</v>
      </c>
      <c r="H86" s="33">
        <f t="shared" si="51"/>
        <v>3</v>
      </c>
      <c r="I86" s="33">
        <f t="shared" si="51"/>
        <v>0</v>
      </c>
      <c r="J86" s="97">
        <f t="shared" si="50"/>
        <v>42</v>
      </c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</row>
    <row r="87" spans="1:50" ht="15.75" thickBot="1" x14ac:dyDescent="0.3">
      <c r="A87" s="98"/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  <c r="Y87" s="98"/>
      <c r="Z87" s="98"/>
      <c r="AA87" s="98"/>
      <c r="AB87" s="98"/>
      <c r="AC87" s="98"/>
      <c r="AD87" s="98"/>
      <c r="AE87" s="98"/>
      <c r="AF87" s="98"/>
      <c r="AG87" s="98"/>
      <c r="AH87" s="98"/>
      <c r="AI87" s="98"/>
      <c r="AJ87" s="98"/>
      <c r="AK87" s="98"/>
      <c r="AL87" s="98"/>
      <c r="AM87" s="98"/>
      <c r="AN87" s="98"/>
      <c r="AO87" s="98"/>
      <c r="AP87" s="98"/>
      <c r="AQ87" s="98"/>
      <c r="AR87" s="98"/>
      <c r="AS87" s="98"/>
      <c r="AT87" s="98"/>
      <c r="AU87" s="98"/>
      <c r="AV87" s="98"/>
      <c r="AW87" s="98"/>
    </row>
    <row r="88" spans="1:50" ht="15.75" thickTop="1" x14ac:dyDescent="0.25"/>
    <row r="90" spans="1:50" x14ac:dyDescent="0.25">
      <c r="T90" s="130" t="s">
        <v>7</v>
      </c>
      <c r="U90" s="130"/>
      <c r="V90" s="130"/>
      <c r="W90" s="130"/>
      <c r="X90" s="130"/>
      <c r="Y90" s="130"/>
    </row>
    <row r="91" spans="1:50" x14ac:dyDescent="0.25">
      <c r="B91" s="129" t="s">
        <v>64</v>
      </c>
      <c r="E91" s="128" t="s">
        <v>12</v>
      </c>
      <c r="F91" s="128"/>
      <c r="G91" s="128"/>
      <c r="H91" s="128"/>
      <c r="I91" s="128"/>
      <c r="P91" s="124" t="s">
        <v>32</v>
      </c>
      <c r="Q91" s="124"/>
      <c r="R91" s="124"/>
      <c r="S91" s="101"/>
      <c r="T91" s="131" t="s">
        <v>0</v>
      </c>
      <c r="U91" s="130" t="s">
        <v>1</v>
      </c>
      <c r="V91" s="130"/>
      <c r="W91" s="130" t="s">
        <v>22</v>
      </c>
      <c r="X91" s="131" t="s">
        <v>160</v>
      </c>
      <c r="Y91" s="131" t="s">
        <v>161</v>
      </c>
    </row>
    <row r="92" spans="1:50" x14ac:dyDescent="0.25">
      <c r="B92" s="129"/>
      <c r="E92" s="128" t="s">
        <v>1</v>
      </c>
      <c r="F92" s="128"/>
      <c r="G92" s="128" t="s">
        <v>22</v>
      </c>
      <c r="H92" s="123" t="s">
        <v>160</v>
      </c>
      <c r="I92" s="123" t="s">
        <v>161</v>
      </c>
      <c r="J92" s="123" t="s">
        <v>162</v>
      </c>
      <c r="P92" s="19" t="s">
        <v>31</v>
      </c>
      <c r="Q92" s="18">
        <v>1</v>
      </c>
      <c r="R92" s="18" t="s">
        <v>34</v>
      </c>
      <c r="T92" s="131"/>
      <c r="U92" s="23" t="s">
        <v>2</v>
      </c>
      <c r="V92" s="23" t="s">
        <v>3</v>
      </c>
      <c r="W92" s="130"/>
      <c r="X92" s="131"/>
      <c r="Y92" s="131"/>
    </row>
    <row r="93" spans="1:50" x14ac:dyDescent="0.25">
      <c r="B93" s="129"/>
      <c r="E93" s="7" t="s">
        <v>13</v>
      </c>
      <c r="F93" s="7" t="s">
        <v>14</v>
      </c>
      <c r="G93" s="128"/>
      <c r="H93" s="123"/>
      <c r="I93" s="123"/>
      <c r="J93" s="123"/>
      <c r="P93" s="19" t="s">
        <v>31</v>
      </c>
      <c r="Q93" s="18">
        <v>0.8</v>
      </c>
      <c r="R93" s="18" t="s">
        <v>35</v>
      </c>
      <c r="T93" s="1">
        <v>1</v>
      </c>
      <c r="U93" s="1">
        <v>20</v>
      </c>
      <c r="V93" s="1">
        <v>75</v>
      </c>
      <c r="W93" s="1">
        <v>15</v>
      </c>
      <c r="X93" s="1">
        <v>15</v>
      </c>
      <c r="Y93" s="1">
        <v>15</v>
      </c>
    </row>
    <row r="94" spans="1:50" x14ac:dyDescent="0.25">
      <c r="B94" s="129"/>
      <c r="D94" s="7" t="s">
        <v>8</v>
      </c>
      <c r="E94" s="5"/>
      <c r="F94" s="5"/>
      <c r="G94" s="5"/>
      <c r="H94" s="5"/>
      <c r="I94" s="5"/>
      <c r="J94" s="5"/>
      <c r="P94" s="19" t="s">
        <v>31</v>
      </c>
      <c r="Q94" s="18">
        <v>0.6</v>
      </c>
      <c r="R94" s="18" t="s">
        <v>36</v>
      </c>
      <c r="T94" s="1">
        <v>2</v>
      </c>
      <c r="U94" s="1">
        <v>30</v>
      </c>
      <c r="V94" s="1">
        <v>90</v>
      </c>
      <c r="W94" s="1">
        <v>15</v>
      </c>
      <c r="X94" s="1">
        <v>15</v>
      </c>
      <c r="Y94" s="1">
        <v>15</v>
      </c>
    </row>
    <row r="95" spans="1:50" x14ac:dyDescent="0.25">
      <c r="B95" s="129"/>
      <c r="D95" s="7" t="s">
        <v>9</v>
      </c>
      <c r="E95" s="5">
        <f>$F$81*U94</f>
        <v>60</v>
      </c>
      <c r="F95" s="5">
        <f>$F$81*V94</f>
        <v>180</v>
      </c>
      <c r="G95" s="5">
        <f>$F$81*W94</f>
        <v>30</v>
      </c>
      <c r="H95" s="5">
        <f>$F$81*X94</f>
        <v>30</v>
      </c>
      <c r="I95" s="5"/>
      <c r="J95" s="5"/>
      <c r="P95" s="19" t="s">
        <v>31</v>
      </c>
      <c r="Q95" s="18">
        <v>0.5</v>
      </c>
      <c r="R95" s="18" t="s">
        <v>33</v>
      </c>
      <c r="T95" s="1">
        <v>3</v>
      </c>
      <c r="U95" s="1">
        <v>45</v>
      </c>
      <c r="V95" s="1">
        <v>105</v>
      </c>
      <c r="W95" s="1">
        <v>30</v>
      </c>
      <c r="X95" s="1">
        <v>15</v>
      </c>
      <c r="Y95" s="1">
        <v>15</v>
      </c>
    </row>
    <row r="96" spans="1:50" x14ac:dyDescent="0.25">
      <c r="B96" s="129"/>
      <c r="D96" s="7" t="s">
        <v>10</v>
      </c>
      <c r="E96" s="5">
        <f>$G$81*U96</f>
        <v>45</v>
      </c>
      <c r="F96" s="5">
        <f>$G$81*V96</f>
        <v>120</v>
      </c>
      <c r="G96" s="5">
        <f>$G$81*W96</f>
        <v>30</v>
      </c>
      <c r="H96" s="5">
        <f>$G$81*X96</f>
        <v>30</v>
      </c>
      <c r="I96" s="10"/>
      <c r="J96" s="10"/>
      <c r="P96" s="19" t="s">
        <v>163</v>
      </c>
      <c r="Q96" s="18">
        <v>4</v>
      </c>
      <c r="T96" s="1">
        <v>4</v>
      </c>
      <c r="U96" s="1">
        <v>45</v>
      </c>
      <c r="V96" s="1">
        <v>120</v>
      </c>
      <c r="W96" s="1">
        <v>30</v>
      </c>
      <c r="X96" s="1">
        <v>30</v>
      </c>
      <c r="Y96" s="1">
        <v>15</v>
      </c>
    </row>
    <row r="97" spans="2:25" x14ac:dyDescent="0.25">
      <c r="B97" s="129"/>
      <c r="D97" s="7" t="s">
        <v>11</v>
      </c>
      <c r="E97" s="5">
        <f>$H$81*U97</f>
        <v>135</v>
      </c>
      <c r="F97" s="5">
        <f>$H$81*V97</f>
        <v>405</v>
      </c>
      <c r="G97" s="5">
        <f>($H$81*W97)+(2*W97)</f>
        <v>150</v>
      </c>
      <c r="H97" s="5">
        <f>$H$81*X97</f>
        <v>90</v>
      </c>
      <c r="I97" s="10"/>
      <c r="J97" s="10"/>
      <c r="K97" s="100" t="s">
        <v>17</v>
      </c>
      <c r="L97" s="100"/>
      <c r="P97" s="19" t="s">
        <v>164</v>
      </c>
      <c r="Q97" s="18">
        <v>3</v>
      </c>
      <c r="T97" s="1">
        <v>5</v>
      </c>
      <c r="U97" s="1">
        <v>45</v>
      </c>
      <c r="V97" s="1">
        <v>135</v>
      </c>
      <c r="W97" s="1">
        <v>30</v>
      </c>
      <c r="X97" s="1">
        <v>30</v>
      </c>
      <c r="Y97" s="1">
        <v>15</v>
      </c>
    </row>
    <row r="98" spans="2:25" x14ac:dyDescent="0.25">
      <c r="B98" s="129"/>
      <c r="D98" s="7" t="s">
        <v>23</v>
      </c>
      <c r="E98" s="5"/>
      <c r="F98" s="5"/>
      <c r="G98" s="5"/>
      <c r="H98" s="5"/>
      <c r="I98" s="10"/>
      <c r="J98" s="10"/>
      <c r="K98" s="7" t="s">
        <v>18</v>
      </c>
      <c r="L98" s="7" t="s">
        <v>19</v>
      </c>
      <c r="P98" s="19" t="s">
        <v>165</v>
      </c>
      <c r="Q98" s="18">
        <v>2</v>
      </c>
      <c r="T98" s="1">
        <v>6</v>
      </c>
      <c r="U98" s="1">
        <v>45</v>
      </c>
      <c r="V98" s="1">
        <v>135</v>
      </c>
      <c r="W98" s="1">
        <v>30</v>
      </c>
      <c r="X98" s="1">
        <v>30</v>
      </c>
      <c r="Y98" s="1">
        <v>15</v>
      </c>
    </row>
    <row r="99" spans="2:25" x14ac:dyDescent="0.25">
      <c r="B99" s="129"/>
      <c r="D99" s="7" t="s">
        <v>20</v>
      </c>
      <c r="E99" s="8">
        <f t="shared" ref="E99:J99" si="52">SUM(E94:E98)</f>
        <v>240</v>
      </c>
      <c r="F99" s="8">
        <f t="shared" si="52"/>
        <v>705</v>
      </c>
      <c r="G99" s="8">
        <f t="shared" si="52"/>
        <v>210</v>
      </c>
      <c r="H99" s="8">
        <f t="shared" si="52"/>
        <v>150</v>
      </c>
      <c r="I99" s="8">
        <f t="shared" si="52"/>
        <v>0</v>
      </c>
      <c r="J99" s="8">
        <f t="shared" si="52"/>
        <v>0</v>
      </c>
      <c r="K99" s="13">
        <f>E99+H99+I99+G99+J99</f>
        <v>600</v>
      </c>
      <c r="L99" s="13">
        <f>F99+G99+H99+I99+J99</f>
        <v>1065</v>
      </c>
      <c r="T99" s="1">
        <v>7</v>
      </c>
      <c r="U99" s="1">
        <v>45</v>
      </c>
      <c r="V99" s="1">
        <v>135</v>
      </c>
      <c r="W99" s="1">
        <v>30</v>
      </c>
      <c r="X99" s="1">
        <v>30</v>
      </c>
      <c r="Y99" s="1">
        <v>15</v>
      </c>
    </row>
    <row r="100" spans="2:25" x14ac:dyDescent="0.25">
      <c r="B100" s="129"/>
      <c r="G100" t="s">
        <v>21</v>
      </c>
      <c r="I100" s="14">
        <v>0.1</v>
      </c>
      <c r="K100">
        <f>(K99*I100)+K99</f>
        <v>660</v>
      </c>
      <c r="L100">
        <f>L99+L99*I100</f>
        <v>1171.5</v>
      </c>
    </row>
    <row r="102" spans="2:25" x14ac:dyDescent="0.25">
      <c r="B102" s="127" t="s">
        <v>159</v>
      </c>
      <c r="E102" s="128" t="s">
        <v>12</v>
      </c>
      <c r="F102" s="128"/>
      <c r="G102" s="128"/>
      <c r="H102" s="128"/>
      <c r="I102" s="128"/>
    </row>
    <row r="103" spans="2:25" x14ac:dyDescent="0.25">
      <c r="B103" s="127"/>
      <c r="E103" s="128" t="s">
        <v>1</v>
      </c>
      <c r="F103" s="128"/>
      <c r="G103" s="128" t="s">
        <v>22</v>
      </c>
      <c r="H103" s="123" t="s">
        <v>160</v>
      </c>
      <c r="I103" s="123" t="s">
        <v>161</v>
      </c>
      <c r="J103" s="123" t="s">
        <v>162</v>
      </c>
    </row>
    <row r="104" spans="2:25" x14ac:dyDescent="0.25">
      <c r="B104" s="127"/>
      <c r="E104" s="7" t="s">
        <v>13</v>
      </c>
      <c r="F104" s="7" t="s">
        <v>14</v>
      </c>
      <c r="G104" s="128"/>
      <c r="H104" s="123"/>
      <c r="I104" s="123"/>
      <c r="J104" s="123"/>
    </row>
    <row r="105" spans="2:25" x14ac:dyDescent="0.25">
      <c r="B105" s="127"/>
      <c r="D105" s="7" t="s">
        <v>8</v>
      </c>
      <c r="E105" s="5">
        <f t="shared" ref="E105:G106" si="53">$E$82*U94</f>
        <v>90</v>
      </c>
      <c r="F105" s="5">
        <f t="shared" si="53"/>
        <v>270</v>
      </c>
      <c r="G105" s="5">
        <f t="shared" si="53"/>
        <v>45</v>
      </c>
      <c r="H105" s="5">
        <f>2*X94</f>
        <v>30</v>
      </c>
      <c r="I105" s="5"/>
      <c r="J105" s="5"/>
    </row>
    <row r="106" spans="2:25" x14ac:dyDescent="0.25">
      <c r="B106" s="127"/>
      <c r="D106" s="7" t="s">
        <v>9</v>
      </c>
      <c r="E106" s="5">
        <f t="shared" si="53"/>
        <v>135</v>
      </c>
      <c r="F106" s="5">
        <f t="shared" si="53"/>
        <v>315</v>
      </c>
      <c r="G106" s="5">
        <f t="shared" si="53"/>
        <v>90</v>
      </c>
      <c r="H106" s="5">
        <f>$E$82*X95</f>
        <v>45</v>
      </c>
      <c r="I106" s="5"/>
      <c r="J106" s="5"/>
    </row>
    <row r="107" spans="2:25" x14ac:dyDescent="0.25">
      <c r="B107" s="127"/>
      <c r="D107" s="7" t="s">
        <v>10</v>
      </c>
      <c r="E107" s="5">
        <f>$G$82*U96</f>
        <v>135</v>
      </c>
      <c r="F107" s="5">
        <f>$G$82*V96</f>
        <v>360</v>
      </c>
      <c r="G107" s="5">
        <f>$G$82*W96</f>
        <v>90</v>
      </c>
      <c r="H107" s="5">
        <f>$G$82*X96</f>
        <v>90</v>
      </c>
      <c r="I107" s="10"/>
      <c r="J107" s="10"/>
    </row>
    <row r="108" spans="2:25" x14ac:dyDescent="0.25">
      <c r="B108" s="127"/>
      <c r="D108" s="7" t="s">
        <v>11</v>
      </c>
      <c r="E108" s="5"/>
      <c r="F108" s="5"/>
      <c r="G108" s="5"/>
      <c r="H108" s="5"/>
      <c r="I108" s="10"/>
      <c r="J108" s="10"/>
      <c r="K108" s="100" t="s">
        <v>17</v>
      </c>
      <c r="L108" s="100"/>
    </row>
    <row r="109" spans="2:25" x14ac:dyDescent="0.25">
      <c r="B109" s="127"/>
      <c r="D109" s="7" t="s">
        <v>23</v>
      </c>
      <c r="E109" s="5"/>
      <c r="F109" s="5"/>
      <c r="G109" s="5"/>
      <c r="H109" s="5"/>
      <c r="I109" s="10"/>
      <c r="J109" s="10"/>
      <c r="K109" s="7" t="s">
        <v>18</v>
      </c>
      <c r="L109" s="7" t="s">
        <v>19</v>
      </c>
    </row>
    <row r="110" spans="2:25" x14ac:dyDescent="0.25">
      <c r="B110" s="127"/>
      <c r="D110" s="7" t="s">
        <v>20</v>
      </c>
      <c r="E110" s="8">
        <f t="shared" ref="E110:J110" si="54">SUM(E105:E109)</f>
        <v>360</v>
      </c>
      <c r="F110" s="8">
        <f t="shared" si="54"/>
        <v>945</v>
      </c>
      <c r="G110" s="8">
        <f t="shared" si="54"/>
        <v>225</v>
      </c>
      <c r="H110" s="8">
        <f t="shared" si="54"/>
        <v>165</v>
      </c>
      <c r="I110" s="8">
        <f t="shared" si="54"/>
        <v>0</v>
      </c>
      <c r="J110" s="8">
        <f t="shared" si="54"/>
        <v>0</v>
      </c>
      <c r="K110" s="13">
        <f>E110+H110+I110+G110+J110</f>
        <v>750</v>
      </c>
      <c r="L110" s="13">
        <f>F110+G110+H110+I110+J110</f>
        <v>1335</v>
      </c>
    </row>
    <row r="111" spans="2:25" x14ac:dyDescent="0.25">
      <c r="B111" s="127"/>
      <c r="G111" t="s">
        <v>21</v>
      </c>
      <c r="I111" s="14">
        <v>0.1</v>
      </c>
      <c r="K111">
        <f>(K110*I111)+K110</f>
        <v>825</v>
      </c>
      <c r="L111">
        <f>L110+L110*I111</f>
        <v>1468.5</v>
      </c>
    </row>
    <row r="113" spans="2:15" x14ac:dyDescent="0.25">
      <c r="B113" s="127" t="s">
        <v>17</v>
      </c>
      <c r="E113" s="128" t="s">
        <v>12</v>
      </c>
      <c r="F113" s="128"/>
      <c r="G113" s="128"/>
      <c r="H113" s="128"/>
      <c r="I113" s="128"/>
    </row>
    <row r="114" spans="2:15" x14ac:dyDescent="0.25">
      <c r="B114" s="127"/>
      <c r="E114" s="128" t="s">
        <v>1</v>
      </c>
      <c r="F114" s="128"/>
      <c r="G114" s="128" t="s">
        <v>15</v>
      </c>
      <c r="H114" s="128" t="s">
        <v>16</v>
      </c>
      <c r="I114" s="128" t="s">
        <v>5</v>
      </c>
      <c r="J114" s="123" t="s">
        <v>162</v>
      </c>
    </row>
    <row r="115" spans="2:15" x14ac:dyDescent="0.25">
      <c r="B115" s="127"/>
      <c r="E115" s="7" t="s">
        <v>13</v>
      </c>
      <c r="F115" s="7" t="s">
        <v>14</v>
      </c>
      <c r="G115" s="128"/>
      <c r="H115" s="128"/>
      <c r="I115" s="128"/>
      <c r="J115" s="123"/>
    </row>
    <row r="116" spans="2:15" x14ac:dyDescent="0.25">
      <c r="B116" s="127"/>
      <c r="D116" s="7" t="s">
        <v>8</v>
      </c>
      <c r="E116" s="5">
        <f t="shared" ref="E116:J116" si="55">E94+(4*E105)</f>
        <v>360</v>
      </c>
      <c r="F116" s="5">
        <f t="shared" si="55"/>
        <v>1080</v>
      </c>
      <c r="G116" s="5">
        <f t="shared" si="55"/>
        <v>180</v>
      </c>
      <c r="H116" s="5">
        <f t="shared" si="55"/>
        <v>120</v>
      </c>
      <c r="I116" s="5">
        <f t="shared" si="55"/>
        <v>0</v>
      </c>
      <c r="J116" s="5">
        <f t="shared" si="55"/>
        <v>0</v>
      </c>
    </row>
    <row r="117" spans="2:15" x14ac:dyDescent="0.25">
      <c r="B117" s="127"/>
      <c r="D117" s="7" t="s">
        <v>9</v>
      </c>
      <c r="E117" s="5">
        <f t="shared" ref="E117:J117" si="56">E95+(4*E106)</f>
        <v>600</v>
      </c>
      <c r="F117" s="5">
        <f t="shared" si="56"/>
        <v>1440</v>
      </c>
      <c r="G117" s="5">
        <f t="shared" si="56"/>
        <v>390</v>
      </c>
      <c r="H117" s="5">
        <f t="shared" si="56"/>
        <v>210</v>
      </c>
      <c r="I117" s="5">
        <f t="shared" si="56"/>
        <v>0</v>
      </c>
      <c r="J117" s="5">
        <f t="shared" si="56"/>
        <v>0</v>
      </c>
    </row>
    <row r="118" spans="2:15" x14ac:dyDescent="0.25">
      <c r="B118" s="127"/>
      <c r="D118" s="7" t="s">
        <v>10</v>
      </c>
      <c r="E118" s="5">
        <f t="shared" ref="E118:J118" si="57">E96+(4*E107)</f>
        <v>585</v>
      </c>
      <c r="F118" s="5">
        <f t="shared" si="57"/>
        <v>1560</v>
      </c>
      <c r="G118" s="5">
        <f t="shared" si="57"/>
        <v>390</v>
      </c>
      <c r="H118" s="5">
        <f t="shared" si="57"/>
        <v>390</v>
      </c>
      <c r="I118" s="5">
        <f t="shared" si="57"/>
        <v>0</v>
      </c>
      <c r="J118" s="5">
        <f t="shared" si="57"/>
        <v>0</v>
      </c>
    </row>
    <row r="119" spans="2:15" x14ac:dyDescent="0.25">
      <c r="B119" s="127"/>
      <c r="D119" s="7" t="s">
        <v>11</v>
      </c>
      <c r="E119" s="5">
        <f t="shared" ref="E119:J119" si="58">E97+(4*E108)</f>
        <v>135</v>
      </c>
      <c r="F119" s="5">
        <f t="shared" si="58"/>
        <v>405</v>
      </c>
      <c r="G119" s="5">
        <f t="shared" si="58"/>
        <v>150</v>
      </c>
      <c r="H119" s="5">
        <f t="shared" si="58"/>
        <v>90</v>
      </c>
      <c r="I119" s="5">
        <f t="shared" si="58"/>
        <v>0</v>
      </c>
      <c r="J119" s="5">
        <f t="shared" si="58"/>
        <v>0</v>
      </c>
      <c r="K119" s="100" t="s">
        <v>17</v>
      </c>
      <c r="L119" s="100"/>
    </row>
    <row r="120" spans="2:15" x14ac:dyDescent="0.25">
      <c r="B120" s="127"/>
      <c r="D120" s="7" t="s">
        <v>23</v>
      </c>
      <c r="E120" s="5">
        <f t="shared" ref="E120:J120" si="59">E98+(4*E109)</f>
        <v>0</v>
      </c>
      <c r="F120" s="5">
        <f t="shared" si="59"/>
        <v>0</v>
      </c>
      <c r="G120" s="5">
        <f t="shared" si="59"/>
        <v>0</v>
      </c>
      <c r="H120" s="5">
        <f t="shared" si="59"/>
        <v>0</v>
      </c>
      <c r="I120" s="5">
        <f t="shared" si="59"/>
        <v>0</v>
      </c>
      <c r="J120" s="5">
        <f t="shared" si="59"/>
        <v>0</v>
      </c>
      <c r="K120" s="7" t="s">
        <v>18</v>
      </c>
      <c r="L120" s="7" t="s">
        <v>19</v>
      </c>
      <c r="M120" t="s">
        <v>166</v>
      </c>
      <c r="N120" t="s">
        <v>167</v>
      </c>
      <c r="O120" t="s">
        <v>168</v>
      </c>
    </row>
    <row r="121" spans="2:15" x14ac:dyDescent="0.25">
      <c r="B121" s="127"/>
      <c r="D121" s="7" t="s">
        <v>20</v>
      </c>
      <c r="E121" s="8">
        <f t="shared" ref="E121:J121" si="60">SUM(E116:E120)</f>
        <v>1680</v>
      </c>
      <c r="F121" s="8">
        <f t="shared" si="60"/>
        <v>4485</v>
      </c>
      <c r="G121" s="8">
        <f t="shared" si="60"/>
        <v>1110</v>
      </c>
      <c r="H121" s="8">
        <f t="shared" si="60"/>
        <v>810</v>
      </c>
      <c r="I121" s="8">
        <f t="shared" si="60"/>
        <v>0</v>
      </c>
      <c r="J121" s="8">
        <f t="shared" si="60"/>
        <v>0</v>
      </c>
      <c r="K121" s="13">
        <f>E121+H121+I121+G121+J121</f>
        <v>3600</v>
      </c>
      <c r="L121" s="13">
        <f>F121+G121+H121+I121+J121</f>
        <v>6405</v>
      </c>
      <c r="M121" s="103">
        <f>L122/3600</f>
        <v>1.9570833333333333</v>
      </c>
      <c r="N121" s="103">
        <f>M121/Q96</f>
        <v>0.48927083333333332</v>
      </c>
      <c r="O121">
        <f>SQRT(N121)</f>
        <v>0.69947897275996318</v>
      </c>
    </row>
    <row r="122" spans="2:15" x14ac:dyDescent="0.25">
      <c r="B122" s="127"/>
      <c r="G122" t="s">
        <v>21</v>
      </c>
      <c r="I122" s="14">
        <v>0.1</v>
      </c>
      <c r="K122">
        <f>(K121*I122)+K121</f>
        <v>3960</v>
      </c>
      <c r="L122">
        <f>L121+L121*I122</f>
        <v>7045.5</v>
      </c>
    </row>
  </sheetData>
  <mergeCells count="42">
    <mergeCell ref="O7:P7"/>
    <mergeCell ref="Q7:R7"/>
    <mergeCell ref="F2:M3"/>
    <mergeCell ref="O5:P5"/>
    <mergeCell ref="Q5:R5"/>
    <mergeCell ref="O6:P6"/>
    <mergeCell ref="Q6:R6"/>
    <mergeCell ref="B10:B12"/>
    <mergeCell ref="B13:B15"/>
    <mergeCell ref="B16:B18"/>
    <mergeCell ref="B19:B21"/>
    <mergeCell ref="B22:B24"/>
    <mergeCell ref="O82:Q82"/>
    <mergeCell ref="O83:Q83"/>
    <mergeCell ref="T90:Y90"/>
    <mergeCell ref="B91:B100"/>
    <mergeCell ref="E91:I91"/>
    <mergeCell ref="P91:R91"/>
    <mergeCell ref="T91:T92"/>
    <mergeCell ref="U91:V91"/>
    <mergeCell ref="W91:W92"/>
    <mergeCell ref="X91:X92"/>
    <mergeCell ref="Y91:Y92"/>
    <mergeCell ref="E92:F92"/>
    <mergeCell ref="G92:G93"/>
    <mergeCell ref="H92:H93"/>
    <mergeCell ref="I92:I93"/>
    <mergeCell ref="J92:J93"/>
    <mergeCell ref="J103:J104"/>
    <mergeCell ref="B113:B122"/>
    <mergeCell ref="E113:I113"/>
    <mergeCell ref="E114:F114"/>
    <mergeCell ref="G114:G115"/>
    <mergeCell ref="H114:H115"/>
    <mergeCell ref="I114:I115"/>
    <mergeCell ref="J114:J115"/>
    <mergeCell ref="B102:B111"/>
    <mergeCell ref="E102:I102"/>
    <mergeCell ref="E103:F103"/>
    <mergeCell ref="G103:G104"/>
    <mergeCell ref="H103:H104"/>
    <mergeCell ref="I103:I104"/>
  </mergeCells>
  <conditionalFormatting sqref="D28:W73">
    <cfRule type="cellIs" dxfId="1" priority="1" operator="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scale="5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1:U35"/>
  <sheetViews>
    <sheetView workbookViewId="0">
      <selection activeCell="R5" sqref="R5:T9"/>
    </sheetView>
  </sheetViews>
  <sheetFormatPr baseColWidth="10" defaultRowHeight="15" x14ac:dyDescent="0.25"/>
  <cols>
    <col min="10" max="10" width="7" customWidth="1"/>
    <col min="11" max="11" width="6.5703125" customWidth="1"/>
    <col min="12" max="12" width="8" customWidth="1"/>
    <col min="13" max="13" width="7" customWidth="1"/>
    <col min="14" max="14" width="6.28515625" customWidth="1"/>
    <col min="15" max="15" width="5" bestFit="1" customWidth="1"/>
    <col min="16" max="16" width="5.28515625" bestFit="1" customWidth="1"/>
    <col min="18" max="18" width="8" bestFit="1" customWidth="1"/>
    <col min="19" max="19" width="4" bestFit="1" customWidth="1"/>
    <col min="20" max="20" width="14" bestFit="1" customWidth="1"/>
    <col min="21" max="21" width="5.140625" bestFit="1" customWidth="1"/>
  </cols>
  <sheetData>
    <row r="1" spans="2:20" x14ac:dyDescent="0.25">
      <c r="B1" t="s">
        <v>24</v>
      </c>
    </row>
    <row r="3" spans="2:20" x14ac:dyDescent="0.25">
      <c r="B3" s="130" t="s">
        <v>7</v>
      </c>
      <c r="C3" s="130"/>
      <c r="D3" s="130"/>
      <c r="E3" s="130"/>
      <c r="F3" s="130"/>
      <c r="G3" s="130"/>
      <c r="H3" s="11"/>
      <c r="I3" s="4"/>
    </row>
    <row r="4" spans="2:20" ht="45" customHeight="1" x14ac:dyDescent="0.25">
      <c r="B4" s="131" t="s">
        <v>0</v>
      </c>
      <c r="C4" s="130" t="s">
        <v>1</v>
      </c>
      <c r="D4" s="130"/>
      <c r="E4" s="130" t="s">
        <v>4</v>
      </c>
      <c r="F4" s="130" t="s">
        <v>6</v>
      </c>
      <c r="G4" s="130" t="s">
        <v>5</v>
      </c>
      <c r="H4" s="11"/>
      <c r="I4" s="4"/>
    </row>
    <row r="5" spans="2:20" x14ac:dyDescent="0.25">
      <c r="B5" s="131"/>
      <c r="C5" s="3" t="s">
        <v>2</v>
      </c>
      <c r="D5" s="3" t="s">
        <v>3</v>
      </c>
      <c r="E5" s="130"/>
      <c r="F5" s="130"/>
      <c r="G5" s="130"/>
      <c r="H5" s="11"/>
      <c r="I5" s="4"/>
      <c r="T5" t="s">
        <v>32</v>
      </c>
    </row>
    <row r="6" spans="2:20" x14ac:dyDescent="0.25">
      <c r="B6" s="1">
        <v>1</v>
      </c>
      <c r="C6" s="1">
        <v>20</v>
      </c>
      <c r="D6" s="1">
        <v>75</v>
      </c>
      <c r="E6" s="1">
        <v>15</v>
      </c>
      <c r="F6" s="1">
        <v>15</v>
      </c>
      <c r="G6" s="1">
        <v>15</v>
      </c>
      <c r="H6" s="9">
        <f>SUM(D6:G6)</f>
        <v>120</v>
      </c>
      <c r="R6" s="19" t="s">
        <v>31</v>
      </c>
      <c r="S6" s="18">
        <v>1</v>
      </c>
      <c r="T6" s="18" t="s">
        <v>34</v>
      </c>
    </row>
    <row r="7" spans="2:20" x14ac:dyDescent="0.25">
      <c r="B7" s="1">
        <v>2</v>
      </c>
      <c r="C7" s="1">
        <v>30</v>
      </c>
      <c r="D7" s="1">
        <v>90</v>
      </c>
      <c r="E7" s="1">
        <v>15</v>
      </c>
      <c r="F7" s="1">
        <v>15</v>
      </c>
      <c r="G7" s="1">
        <v>15</v>
      </c>
      <c r="H7" s="9">
        <f t="shared" ref="H7:H12" si="0">SUM(D7:G7)</f>
        <v>135</v>
      </c>
      <c r="I7">
        <f>H7+H9</f>
        <v>330</v>
      </c>
      <c r="R7" s="19" t="s">
        <v>31</v>
      </c>
      <c r="S7" s="18">
        <v>0.8</v>
      </c>
      <c r="T7" s="18" t="s">
        <v>35</v>
      </c>
    </row>
    <row r="8" spans="2:20" x14ac:dyDescent="0.25">
      <c r="B8" s="1">
        <v>3</v>
      </c>
      <c r="C8" s="1">
        <v>45</v>
      </c>
      <c r="D8" s="1">
        <v>105</v>
      </c>
      <c r="E8" s="1">
        <v>30</v>
      </c>
      <c r="F8" s="1">
        <v>15</v>
      </c>
      <c r="G8" s="1">
        <v>15</v>
      </c>
      <c r="H8" s="9">
        <f>SUM(D8:G8)</f>
        <v>165</v>
      </c>
      <c r="R8" s="19" t="s">
        <v>31</v>
      </c>
      <c r="S8" s="18">
        <v>0.6</v>
      </c>
      <c r="T8" s="18" t="s">
        <v>36</v>
      </c>
    </row>
    <row r="9" spans="2:20" x14ac:dyDescent="0.25">
      <c r="B9" s="1">
        <v>4</v>
      </c>
      <c r="C9" s="1">
        <v>45</v>
      </c>
      <c r="D9" s="1">
        <v>120</v>
      </c>
      <c r="E9" s="1">
        <v>30</v>
      </c>
      <c r="F9" s="1">
        <v>15</v>
      </c>
      <c r="G9" s="1">
        <v>30</v>
      </c>
      <c r="H9" s="9">
        <f t="shared" si="0"/>
        <v>195</v>
      </c>
      <c r="R9" s="19" t="s">
        <v>31</v>
      </c>
      <c r="S9" s="18">
        <v>0.5</v>
      </c>
      <c r="T9" s="18" t="s">
        <v>33</v>
      </c>
    </row>
    <row r="10" spans="2:20" x14ac:dyDescent="0.25">
      <c r="B10" s="1">
        <v>5</v>
      </c>
      <c r="C10" s="1">
        <v>45</v>
      </c>
      <c r="D10" s="1">
        <v>135</v>
      </c>
      <c r="E10" s="1">
        <v>30</v>
      </c>
      <c r="F10" s="1">
        <v>15</v>
      </c>
      <c r="G10" s="1">
        <v>30</v>
      </c>
      <c r="H10" s="9">
        <f t="shared" si="0"/>
        <v>210</v>
      </c>
    </row>
    <row r="11" spans="2:20" x14ac:dyDescent="0.25">
      <c r="B11" s="1">
        <v>6</v>
      </c>
      <c r="C11" s="1">
        <v>45</v>
      </c>
      <c r="D11" s="1">
        <v>135</v>
      </c>
      <c r="E11" s="1">
        <v>30</v>
      </c>
      <c r="F11" s="1">
        <v>15</v>
      </c>
      <c r="G11" s="1">
        <v>30</v>
      </c>
      <c r="H11" s="9">
        <f t="shared" si="0"/>
        <v>210</v>
      </c>
    </row>
    <row r="12" spans="2:20" x14ac:dyDescent="0.25">
      <c r="B12" s="1">
        <v>7</v>
      </c>
      <c r="C12" s="1">
        <v>45</v>
      </c>
      <c r="D12" s="1">
        <v>135</v>
      </c>
      <c r="E12" s="1">
        <v>30</v>
      </c>
      <c r="F12" s="1">
        <v>15</v>
      </c>
      <c r="G12" s="1">
        <v>30</v>
      </c>
      <c r="H12" s="9">
        <f t="shared" si="0"/>
        <v>210</v>
      </c>
    </row>
    <row r="13" spans="2:20" x14ac:dyDescent="0.25">
      <c r="H13" s="2"/>
    </row>
    <row r="14" spans="2:20" x14ac:dyDescent="0.25">
      <c r="C14" t="s">
        <v>25</v>
      </c>
      <c r="H14" s="2"/>
      <c r="J14" s="128" t="s">
        <v>12</v>
      </c>
      <c r="K14" s="128"/>
      <c r="L14" s="128"/>
      <c r="M14" s="128"/>
      <c r="N14" s="128"/>
    </row>
    <row r="15" spans="2:20" x14ac:dyDescent="0.25">
      <c r="J15" s="128" t="s">
        <v>1</v>
      </c>
      <c r="K15" s="128"/>
      <c r="L15" s="128" t="s">
        <v>15</v>
      </c>
      <c r="M15" s="128" t="s">
        <v>16</v>
      </c>
      <c r="N15" s="128" t="s">
        <v>5</v>
      </c>
    </row>
    <row r="16" spans="2:20" x14ac:dyDescent="0.25">
      <c r="J16" s="7" t="s">
        <v>13</v>
      </c>
      <c r="K16" s="7" t="s">
        <v>14</v>
      </c>
      <c r="L16" s="128"/>
      <c r="M16" s="128"/>
      <c r="N16" s="128"/>
    </row>
    <row r="17" spans="2:21" x14ac:dyDescent="0.25">
      <c r="B17" s="5" t="s">
        <v>8</v>
      </c>
      <c r="C17" s="147">
        <v>19</v>
      </c>
      <c r="D17" s="147"/>
      <c r="E17" s="5"/>
      <c r="F17" s="5">
        <v>19</v>
      </c>
      <c r="G17" s="5">
        <v>19</v>
      </c>
      <c r="H17" s="6"/>
      <c r="I17" s="7" t="s">
        <v>8</v>
      </c>
      <c r="J17" s="5">
        <f>C17*C7</f>
        <v>570</v>
      </c>
      <c r="K17" s="5">
        <f>C17*D7</f>
        <v>1710</v>
      </c>
      <c r="L17" s="5">
        <f>E17*E7</f>
        <v>0</v>
      </c>
      <c r="M17" s="5">
        <f>F17*F7</f>
        <v>285</v>
      </c>
      <c r="N17" s="5">
        <f>G7*G17</f>
        <v>285</v>
      </c>
    </row>
    <row r="18" spans="2:21" x14ac:dyDescent="0.25">
      <c r="B18" s="5" t="s">
        <v>9</v>
      </c>
      <c r="C18" s="147">
        <v>16</v>
      </c>
      <c r="D18" s="147"/>
      <c r="E18" s="5"/>
      <c r="F18" s="5">
        <v>16</v>
      </c>
      <c r="G18" s="5">
        <v>16</v>
      </c>
      <c r="H18" s="6"/>
      <c r="I18" s="7" t="s">
        <v>9</v>
      </c>
      <c r="J18" s="5">
        <f>C18*C8</f>
        <v>720</v>
      </c>
      <c r="K18" s="5">
        <f>C18*D8</f>
        <v>1680</v>
      </c>
      <c r="L18" s="5">
        <f t="shared" ref="L18:M20" si="1">E18*E8</f>
        <v>0</v>
      </c>
      <c r="M18" s="5">
        <f t="shared" si="1"/>
        <v>240</v>
      </c>
      <c r="N18" s="5">
        <f>G8*G18</f>
        <v>240</v>
      </c>
    </row>
    <row r="19" spans="2:21" x14ac:dyDescent="0.25">
      <c r="B19" s="5" t="s">
        <v>10</v>
      </c>
      <c r="C19" s="147">
        <v>4</v>
      </c>
      <c r="D19" s="147"/>
      <c r="E19" s="5"/>
      <c r="F19" s="5">
        <v>4</v>
      </c>
      <c r="G19" s="5">
        <v>4</v>
      </c>
      <c r="H19" s="6"/>
      <c r="I19" s="7" t="s">
        <v>10</v>
      </c>
      <c r="J19" s="5">
        <f>C19*C9</f>
        <v>180</v>
      </c>
      <c r="K19" s="5">
        <f>C19*D9</f>
        <v>480</v>
      </c>
      <c r="L19" s="5">
        <f t="shared" si="1"/>
        <v>0</v>
      </c>
      <c r="M19" s="5">
        <f t="shared" si="1"/>
        <v>60</v>
      </c>
      <c r="N19" s="10">
        <f>G9*G19</f>
        <v>120</v>
      </c>
    </row>
    <row r="20" spans="2:21" x14ac:dyDescent="0.25">
      <c r="B20" s="5" t="s">
        <v>11</v>
      </c>
      <c r="C20" s="147"/>
      <c r="D20" s="147"/>
      <c r="E20" s="5"/>
      <c r="F20" s="5"/>
      <c r="G20" s="5"/>
      <c r="H20" s="6"/>
      <c r="I20" s="7" t="s">
        <v>11</v>
      </c>
      <c r="J20" s="5">
        <f>C20*C10</f>
        <v>0</v>
      </c>
      <c r="K20" s="5">
        <f>C20*D10</f>
        <v>0</v>
      </c>
      <c r="L20" s="5">
        <f t="shared" si="1"/>
        <v>0</v>
      </c>
      <c r="M20" s="5">
        <f t="shared" si="1"/>
        <v>0</v>
      </c>
      <c r="N20" s="10">
        <f>G10*G20</f>
        <v>0</v>
      </c>
      <c r="O20" s="148" t="s">
        <v>17</v>
      </c>
      <c r="P20" s="148"/>
    </row>
    <row r="21" spans="2:21" x14ac:dyDescent="0.25">
      <c r="B21" s="5" t="s">
        <v>23</v>
      </c>
      <c r="C21" s="147">
        <v>1</v>
      </c>
      <c r="D21" s="147"/>
      <c r="E21" s="5">
        <v>1</v>
      </c>
      <c r="F21" s="5">
        <v>1</v>
      </c>
      <c r="G21" s="5">
        <v>1</v>
      </c>
      <c r="H21" s="6"/>
      <c r="I21" s="7" t="s">
        <v>23</v>
      </c>
      <c r="J21" s="5">
        <f>C21*C11</f>
        <v>45</v>
      </c>
      <c r="K21" s="5">
        <f>C21*D11</f>
        <v>135</v>
      </c>
      <c r="L21" s="5">
        <f>E21*E11</f>
        <v>30</v>
      </c>
      <c r="M21" s="5">
        <f>F21*F11</f>
        <v>15</v>
      </c>
      <c r="N21" s="10">
        <f>G11*G21</f>
        <v>30</v>
      </c>
      <c r="O21" s="7" t="s">
        <v>18</v>
      </c>
      <c r="P21" s="7" t="s">
        <v>19</v>
      </c>
      <c r="R21" t="s">
        <v>27</v>
      </c>
      <c r="S21" t="s">
        <v>30</v>
      </c>
      <c r="T21" t="s">
        <v>28</v>
      </c>
      <c r="U21" t="s">
        <v>29</v>
      </c>
    </row>
    <row r="22" spans="2:21" x14ac:dyDescent="0.25">
      <c r="I22" s="7" t="s">
        <v>20</v>
      </c>
      <c r="J22" s="8">
        <f>SUM(J17:J21)</f>
        <v>1515</v>
      </c>
      <c r="K22" s="8">
        <f>SUM(K17:K21)</f>
        <v>4005</v>
      </c>
      <c r="L22" s="8">
        <f>SUM(L17:L21)</f>
        <v>30</v>
      </c>
      <c r="M22" s="8">
        <f>SUM(M17:M21)</f>
        <v>600</v>
      </c>
      <c r="N22" s="8">
        <f>SUM(N17:N21)</f>
        <v>675</v>
      </c>
      <c r="O22" s="13">
        <f>J22+L22+M22+N22</f>
        <v>2820</v>
      </c>
      <c r="P22" s="13">
        <f>K22+L22+M22+N22</f>
        <v>5310</v>
      </c>
      <c r="R22" s="20">
        <f>(S22*T22)+(1-S22)*U22</f>
        <v>4471.5</v>
      </c>
      <c r="S22">
        <v>0.5</v>
      </c>
      <c r="T22" s="20">
        <f>O23</f>
        <v>3102</v>
      </c>
      <c r="U22">
        <f>P23</f>
        <v>5841</v>
      </c>
    </row>
    <row r="23" spans="2:21" x14ac:dyDescent="0.25">
      <c r="L23" t="s">
        <v>21</v>
      </c>
      <c r="N23" s="14">
        <v>0.1</v>
      </c>
      <c r="O23">
        <f>(O22*N23)+O22</f>
        <v>3102</v>
      </c>
      <c r="P23">
        <f>P22+P22*N23</f>
        <v>5841</v>
      </c>
    </row>
    <row r="27" spans="2:21" x14ac:dyDescent="0.25">
      <c r="C27" t="s">
        <v>26</v>
      </c>
      <c r="H27" s="2"/>
      <c r="J27" s="128" t="s">
        <v>12</v>
      </c>
      <c r="K27" s="128"/>
      <c r="L27" s="128"/>
      <c r="M27" s="128"/>
      <c r="N27" s="128"/>
    </row>
    <row r="28" spans="2:21" x14ac:dyDescent="0.25">
      <c r="J28" s="128" t="s">
        <v>1</v>
      </c>
      <c r="K28" s="128"/>
      <c r="L28" s="128" t="s">
        <v>15</v>
      </c>
      <c r="M28" s="128" t="s">
        <v>16</v>
      </c>
      <c r="N28" s="128" t="s">
        <v>5</v>
      </c>
    </row>
    <row r="29" spans="2:21" x14ac:dyDescent="0.25">
      <c r="J29" s="7" t="s">
        <v>13</v>
      </c>
      <c r="K29" s="7" t="s">
        <v>14</v>
      </c>
      <c r="L29" s="128"/>
      <c r="M29" s="128"/>
      <c r="N29" s="128"/>
    </row>
    <row r="30" spans="2:21" x14ac:dyDescent="0.25">
      <c r="B30" s="5" t="s">
        <v>8</v>
      </c>
      <c r="C30" s="147">
        <v>9</v>
      </c>
      <c r="D30" s="147"/>
      <c r="E30" s="5"/>
      <c r="F30" s="5">
        <v>9</v>
      </c>
      <c r="G30" s="5">
        <v>9</v>
      </c>
      <c r="H30" s="6"/>
      <c r="I30" s="7" t="s">
        <v>8</v>
      </c>
      <c r="J30" s="5">
        <f>C30*C7</f>
        <v>270</v>
      </c>
      <c r="K30" s="5">
        <f>C30*D7</f>
        <v>810</v>
      </c>
      <c r="L30" s="5">
        <f t="shared" ref="L30:N33" si="2">E30*E7</f>
        <v>0</v>
      </c>
      <c r="M30" s="5">
        <f t="shared" si="2"/>
        <v>135</v>
      </c>
      <c r="N30" s="5">
        <f t="shared" si="2"/>
        <v>135</v>
      </c>
    </row>
    <row r="31" spans="2:21" x14ac:dyDescent="0.25">
      <c r="B31" s="5" t="s">
        <v>9</v>
      </c>
      <c r="C31" s="147">
        <v>9</v>
      </c>
      <c r="D31" s="147"/>
      <c r="E31" s="5"/>
      <c r="F31" s="5">
        <v>9</v>
      </c>
      <c r="G31" s="5">
        <v>9</v>
      </c>
      <c r="H31" s="6"/>
      <c r="I31" s="7" t="s">
        <v>9</v>
      </c>
      <c r="J31" s="5">
        <f>C31*C8</f>
        <v>405</v>
      </c>
      <c r="K31" s="5">
        <f>C31*D8</f>
        <v>945</v>
      </c>
      <c r="L31" s="5">
        <f t="shared" si="2"/>
        <v>0</v>
      </c>
      <c r="M31" s="5">
        <f t="shared" si="2"/>
        <v>135</v>
      </c>
      <c r="N31" s="5">
        <f t="shared" si="2"/>
        <v>135</v>
      </c>
    </row>
    <row r="32" spans="2:21" x14ac:dyDescent="0.25">
      <c r="B32" s="5" t="s">
        <v>10</v>
      </c>
      <c r="C32" s="147">
        <v>11</v>
      </c>
      <c r="D32" s="147"/>
      <c r="E32" s="5"/>
      <c r="F32" s="5">
        <v>11</v>
      </c>
      <c r="G32" s="5">
        <v>11</v>
      </c>
      <c r="H32" s="6"/>
      <c r="I32" s="7" t="s">
        <v>10</v>
      </c>
      <c r="J32" s="5">
        <f>C32*C9</f>
        <v>495</v>
      </c>
      <c r="K32" s="5">
        <f>C32*D9</f>
        <v>1320</v>
      </c>
      <c r="L32" s="5">
        <f t="shared" si="2"/>
        <v>0</v>
      </c>
      <c r="M32" s="5">
        <f t="shared" si="2"/>
        <v>165</v>
      </c>
      <c r="N32" s="5">
        <f t="shared" si="2"/>
        <v>330</v>
      </c>
      <c r="O32" s="148" t="s">
        <v>17</v>
      </c>
      <c r="P32" s="148"/>
    </row>
    <row r="33" spans="2:21" x14ac:dyDescent="0.25">
      <c r="B33" s="5" t="s">
        <v>11</v>
      </c>
      <c r="C33" s="147">
        <v>2</v>
      </c>
      <c r="D33" s="147"/>
      <c r="E33" s="5"/>
      <c r="F33" s="5">
        <v>4</v>
      </c>
      <c r="G33" s="5">
        <v>2</v>
      </c>
      <c r="H33" s="6"/>
      <c r="I33" s="7" t="s">
        <v>11</v>
      </c>
      <c r="J33" s="5">
        <f>C33*C10</f>
        <v>90</v>
      </c>
      <c r="K33" s="5">
        <f>C33*D10</f>
        <v>270</v>
      </c>
      <c r="L33" s="5">
        <f t="shared" si="2"/>
        <v>0</v>
      </c>
      <c r="M33" s="5">
        <f t="shared" si="2"/>
        <v>60</v>
      </c>
      <c r="N33" s="5">
        <f t="shared" si="2"/>
        <v>60</v>
      </c>
      <c r="O33" s="7" t="s">
        <v>18</v>
      </c>
      <c r="P33" s="7" t="s">
        <v>19</v>
      </c>
      <c r="R33" t="s">
        <v>27</v>
      </c>
      <c r="S33" t="s">
        <v>30</v>
      </c>
      <c r="T33" t="s">
        <v>28</v>
      </c>
      <c r="U33" t="s">
        <v>29</v>
      </c>
    </row>
    <row r="34" spans="2:21" x14ac:dyDescent="0.25">
      <c r="I34" s="7" t="s">
        <v>20</v>
      </c>
      <c r="J34" s="8">
        <f>SUM(J30:J33)</f>
        <v>1260</v>
      </c>
      <c r="K34" s="8">
        <f>SUM(K30:K33)</f>
        <v>3345</v>
      </c>
      <c r="L34" s="8">
        <f>SUM(L30:L33)</f>
        <v>0</v>
      </c>
      <c r="M34" s="8">
        <f>SUM(M30:M33)</f>
        <v>495</v>
      </c>
      <c r="N34" s="12">
        <f>SUM(N30:N33)</f>
        <v>660</v>
      </c>
      <c r="O34" s="13">
        <f>J34+L34+M34+N34</f>
        <v>2415</v>
      </c>
      <c r="P34" s="13">
        <f>K34+L34+M34+N34</f>
        <v>4500</v>
      </c>
      <c r="R34" s="20">
        <f>(S34*T34)+(1-S34)*U34</f>
        <v>3803.25</v>
      </c>
      <c r="S34">
        <v>0.5</v>
      </c>
      <c r="T34" s="20">
        <f>O35</f>
        <v>2656.5</v>
      </c>
      <c r="U34">
        <f>P35</f>
        <v>4950</v>
      </c>
    </row>
    <row r="35" spans="2:21" x14ac:dyDescent="0.25">
      <c r="L35" t="s">
        <v>21</v>
      </c>
      <c r="N35" s="14">
        <v>0.1</v>
      </c>
      <c r="O35">
        <f>(O34*N35)+O34</f>
        <v>2656.5</v>
      </c>
      <c r="P35">
        <f>P34+P34*N35</f>
        <v>4950</v>
      </c>
    </row>
  </sheetData>
  <mergeCells count="27">
    <mergeCell ref="O20:P20"/>
    <mergeCell ref="J15:K15"/>
    <mergeCell ref="L15:L16"/>
    <mergeCell ref="M15:M16"/>
    <mergeCell ref="N15:N16"/>
    <mergeCell ref="J14:N14"/>
    <mergeCell ref="B3:G3"/>
    <mergeCell ref="C17:D17"/>
    <mergeCell ref="C18:D18"/>
    <mergeCell ref="C19:D19"/>
    <mergeCell ref="C20:D20"/>
    <mergeCell ref="C4:D4"/>
    <mergeCell ref="B4:B5"/>
    <mergeCell ref="E4:E5"/>
    <mergeCell ref="G4:G5"/>
    <mergeCell ref="F4:F5"/>
    <mergeCell ref="C33:D33"/>
    <mergeCell ref="J27:N27"/>
    <mergeCell ref="J28:K28"/>
    <mergeCell ref="L28:L29"/>
    <mergeCell ref="M28:M29"/>
    <mergeCell ref="N28:N29"/>
    <mergeCell ref="C21:D21"/>
    <mergeCell ref="C30:D30"/>
    <mergeCell ref="C31:D31"/>
    <mergeCell ref="C32:D32"/>
    <mergeCell ref="O32:P3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1"/>
  <sheetViews>
    <sheetView workbookViewId="0">
      <selection activeCell="H23" sqref="H23:H24"/>
    </sheetView>
  </sheetViews>
  <sheetFormatPr baseColWidth="10" defaultRowHeight="15" x14ac:dyDescent="0.25"/>
  <sheetData>
    <row r="2" spans="1:7" x14ac:dyDescent="0.25">
      <c r="B2" t="s">
        <v>25</v>
      </c>
    </row>
    <row r="3" spans="1:7" x14ac:dyDescent="0.25">
      <c r="B3" t="s">
        <v>37</v>
      </c>
      <c r="C3">
        <v>2.75</v>
      </c>
    </row>
    <row r="4" spans="1:7" x14ac:dyDescent="0.25">
      <c r="B4" t="s">
        <v>38</v>
      </c>
      <c r="C4">
        <v>3.75</v>
      </c>
    </row>
    <row r="6" spans="1:7" x14ac:dyDescent="0.25">
      <c r="B6" t="s">
        <v>39</v>
      </c>
      <c r="D6" t="s">
        <v>42</v>
      </c>
      <c r="E6" t="s">
        <v>43</v>
      </c>
      <c r="F6" t="s">
        <v>44</v>
      </c>
    </row>
    <row r="7" spans="1:7" x14ac:dyDescent="0.25">
      <c r="A7" s="124" t="s">
        <v>25</v>
      </c>
      <c r="B7" t="s">
        <v>40</v>
      </c>
      <c r="C7">
        <v>8</v>
      </c>
      <c r="D7">
        <f>(($C$3*4)+$C$4)*C7</f>
        <v>118</v>
      </c>
      <c r="E7">
        <f>10+30+1+1+2+2+4</f>
        <v>50</v>
      </c>
      <c r="F7">
        <f>(D7+D8+E7)*2</f>
        <v>406</v>
      </c>
      <c r="G7" t="s">
        <v>45</v>
      </c>
    </row>
    <row r="8" spans="1:7" x14ac:dyDescent="0.25">
      <c r="A8" s="124"/>
      <c r="B8" t="s">
        <v>41</v>
      </c>
      <c r="C8">
        <v>2</v>
      </c>
      <c r="D8">
        <f>(($C$3*5)+$C$4)*C8</f>
        <v>35</v>
      </c>
      <c r="F8">
        <v>18</v>
      </c>
      <c r="G8" t="s">
        <v>46</v>
      </c>
    </row>
    <row r="9" spans="1:7" x14ac:dyDescent="0.25">
      <c r="A9" s="17"/>
    </row>
    <row r="10" spans="1:7" x14ac:dyDescent="0.25">
      <c r="A10" s="124" t="s">
        <v>26</v>
      </c>
      <c r="B10" t="s">
        <v>40</v>
      </c>
      <c r="C10">
        <v>9</v>
      </c>
      <c r="D10">
        <f>(($C$3*4)+$C$4)*C10</f>
        <v>132.75</v>
      </c>
      <c r="F10">
        <f>(D10+D11+E11)*2</f>
        <v>487.5</v>
      </c>
      <c r="G10" t="s">
        <v>45</v>
      </c>
    </row>
    <row r="11" spans="1:7" x14ac:dyDescent="0.25">
      <c r="A11" s="124"/>
      <c r="B11" t="s">
        <v>41</v>
      </c>
      <c r="C11">
        <v>2</v>
      </c>
      <c r="D11">
        <f>(($C$3*5)+$C$4)*C11</f>
        <v>35</v>
      </c>
      <c r="E11">
        <f>14+3+39+2+3+2+8+5</f>
        <v>76</v>
      </c>
      <c r="F11">
        <v>8</v>
      </c>
      <c r="G11" t="s">
        <v>46</v>
      </c>
    </row>
  </sheetData>
  <mergeCells count="2">
    <mergeCell ref="A7:A8"/>
    <mergeCell ref="A10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VMC A</vt:lpstr>
      <vt:lpstr>VMC B</vt:lpstr>
      <vt:lpstr>VMC Bat A</vt:lpstr>
      <vt:lpstr>ECS AL2</vt:lpstr>
      <vt:lpstr>'VMC A'!Zone_d_impression</vt:lpstr>
      <vt:lpstr>'VMC B'!Zone_d_impression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Lelong antoine</dc:creator>
  <cp:lastModifiedBy>Tanguy RIOU</cp:lastModifiedBy>
  <cp:lastPrinted>2018-03-07T10:33:13Z</cp:lastPrinted>
  <dcterms:created xsi:type="dcterms:W3CDTF">2018-02-13T15:20:12Z</dcterms:created>
  <dcterms:modified xsi:type="dcterms:W3CDTF">2022-04-20T14:06:16Z</dcterms:modified>
</cp:coreProperties>
</file>