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03.DRH\FORMATION\3 - FORMATION PLAN\"/>
    </mc:Choice>
  </mc:AlternateContent>
  <bookViews>
    <workbookView xWindow="0" yWindow="0" windowWidth="12936" windowHeight="3792" tabRatio="752"/>
  </bookViews>
  <sheets>
    <sheet name="MODELE" sheetId="48" r:id="rId1"/>
    <sheet name="PERSONNEL" sheetId="31" r:id="rId2"/>
    <sheet name="STRATEGIE - objectif 2020" sheetId="2" r:id="rId3"/>
    <sheet name="P1" sheetId="55" r:id="rId4"/>
    <sheet name="P2" sheetId="50" r:id="rId5"/>
    <sheet name="T1" sheetId="49" r:id="rId6"/>
  </sheets>
  <definedNames>
    <definedName name="_NF1">PERSONNEL!$F$7:$F$17</definedName>
    <definedName name="_NF2">PERSONNEL!$L$7:$L$17</definedName>
    <definedName name="_NF3">PERSONNEL!$R$7:$R$17</definedName>
    <definedName name="_NF4">PERSONNEL!$X$7:$X$17</definedName>
    <definedName name="_NF5">PERSONNEL!$AD$7:$AD$17</definedName>
    <definedName name="_NF6">PERSONNEL!$AJ$7:$AJ$17</definedName>
    <definedName name="_NF7">PERSONNEL!$AP$7:$AP$17</definedName>
    <definedName name="_NF8">PERSONNEL!$AV$7:$AV$17</definedName>
    <definedName name="_TH?">PERSONNEL!$A$7:$A$17</definedName>
    <definedName name="Annulées_Form">PERSONNEL!$BD$7:$BD$17</definedName>
    <definedName name="Coeff">PERSONNEL!$C$7:$C$17</definedName>
    <definedName name="Coll_indiv">PERSONNEL!$CD$3:$CD$4</definedName>
    <definedName name="Crit_CPOM">PERSONNEL!$CC$3:$CC$12</definedName>
    <definedName name="En_Cours_Form">PERSONNEL!$BB$7:$BB$17</definedName>
    <definedName name="Finies_Form">PERSONNEL!$BA$7:$BA$17</definedName>
    <definedName name="Formation_1">PERSONNEL!$E$7:$I$17</definedName>
    <definedName name="Formation_2">PERSONNEL!$K$7:$O$17</definedName>
    <definedName name="Formation_3">PERSONNEL!$Q$7:$U$17</definedName>
    <definedName name="Formation_4">PERSONNEL!$W$7:$AA$17</definedName>
    <definedName name="Formation_5">PERSONNEL!$AC$7:$AG$17</definedName>
    <definedName name="Formation_6">PERSONNEL!$AI$7:$AM$17</definedName>
    <definedName name="Formation_7">PERSONNEL!$AO$7:$AS$17</definedName>
    <definedName name="Formation_8">PERSONNEL!$AU$7:$AY$17</definedName>
    <definedName name="Formations_1a8">PERSONNEL!$E$7:$AY$17</definedName>
    <definedName name="_xlnm.Print_Titles" localSheetId="2">'STRATEGIE - objectif 2020'!#REF!</definedName>
    <definedName name="Oui_Non">PERSONNEL!$CE$3:$CE$4</definedName>
    <definedName name="Personnel">PERSONNEL!$D$7:$D$17</definedName>
    <definedName name="Total_Form">PERSONNEL!$BC$7:$BC$17</definedName>
    <definedName name="Type_contrat">PERSONNEL!$B$7:$B$17</definedName>
    <definedName name="Type_de_formation" localSheetId="1">PERSONNEL!$CA$2:$CA$5</definedName>
    <definedName name="Type_de_formation">#REF!</definedName>
    <definedName name="Type_formation" localSheetId="1">PERSONNEL!$CA$3:$CA$6</definedName>
    <definedName name="Type_formation">#REF!</definedName>
    <definedName name="validation">PERSONNEL!$CB$3:$CB$8</definedName>
    <definedName name="_xlnm.Print_Area" localSheetId="1">PERSONNEL!$A$1:$AZ$94</definedName>
    <definedName name="_xlnm.Print_Area" localSheetId="2">'STRATEGIE - objectif 2020'!$B$1:$X$8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17" i="31" l="1"/>
  <c r="AF8" i="31"/>
  <c r="AF9" i="31"/>
  <c r="AF10" i="31"/>
  <c r="AF11" i="31"/>
  <c r="AF12" i="31"/>
  <c r="AF13" i="31"/>
  <c r="AF14" i="31"/>
  <c r="AF15" i="31"/>
  <c r="AF16" i="31"/>
  <c r="AE8" i="31"/>
  <c r="AE9" i="31"/>
  <c r="AE10" i="31"/>
  <c r="AE11" i="31"/>
  <c r="AE12" i="31"/>
  <c r="AE13" i="31"/>
  <c r="AE14" i="31"/>
  <c r="AE15" i="31"/>
  <c r="AE16" i="31"/>
  <c r="AE17" i="31"/>
  <c r="Z8" i="31"/>
  <c r="Z9" i="31"/>
  <c r="Z10" i="31"/>
  <c r="Z11" i="31"/>
  <c r="Z12" i="31"/>
  <c r="Z13" i="31"/>
  <c r="Z14" i="31"/>
  <c r="Z15" i="31"/>
  <c r="Z16" i="31"/>
  <c r="Z17" i="31"/>
  <c r="Y8" i="31"/>
  <c r="Y9" i="31"/>
  <c r="Y10" i="31"/>
  <c r="Y11" i="31"/>
  <c r="Y12" i="31"/>
  <c r="Y13" i="31"/>
  <c r="Y14" i="31"/>
  <c r="Y15" i="31"/>
  <c r="Y16" i="31"/>
  <c r="Y17" i="31"/>
  <c r="T8" i="31"/>
  <c r="T9" i="31"/>
  <c r="T10" i="31"/>
  <c r="T11" i="31"/>
  <c r="T12" i="31"/>
  <c r="T13" i="31"/>
  <c r="T14" i="31"/>
  <c r="T15" i="31"/>
  <c r="T16" i="31"/>
  <c r="T17" i="31"/>
  <c r="S8" i="31"/>
  <c r="S9" i="31"/>
  <c r="S10" i="31"/>
  <c r="S11" i="31"/>
  <c r="S12" i="31"/>
  <c r="S13" i="31"/>
  <c r="S14" i="31"/>
  <c r="S15" i="31"/>
  <c r="S16" i="31"/>
  <c r="S17" i="31"/>
  <c r="N8" i="31"/>
  <c r="N9" i="31"/>
  <c r="N10" i="31"/>
  <c r="N11" i="31"/>
  <c r="N12" i="31"/>
  <c r="N13" i="31"/>
  <c r="N14" i="31"/>
  <c r="N15" i="31"/>
  <c r="N16" i="31"/>
  <c r="N17" i="31"/>
  <c r="H7" i="49"/>
  <c r="H6" i="49"/>
  <c r="B6" i="49"/>
  <c r="H5" i="49"/>
  <c r="B4" i="49"/>
  <c r="C3" i="49"/>
  <c r="H7" i="50"/>
  <c r="H6" i="50"/>
  <c r="B6" i="50"/>
  <c r="H5" i="50"/>
  <c r="B4" i="50"/>
  <c r="C3" i="50"/>
  <c r="H7" i="55"/>
  <c r="H6" i="55"/>
  <c r="B6" i="55"/>
  <c r="H5" i="55"/>
  <c r="U5" i="2" s="1"/>
  <c r="B4" i="55"/>
  <c r="C3" i="55"/>
  <c r="H5" i="48"/>
  <c r="H8" i="49" l="1"/>
  <c r="H8" i="50"/>
  <c r="H8" i="55"/>
  <c r="W5" i="2" l="1"/>
  <c r="V5" i="2"/>
  <c r="N57" i="31" l="1"/>
  <c r="H58" i="31"/>
  <c r="J58" i="31" s="1"/>
  <c r="H59" i="31"/>
  <c r="J59" i="31" s="1"/>
  <c r="H60" i="31"/>
  <c r="J60" i="31" s="1"/>
  <c r="H61" i="31"/>
  <c r="J61" i="31" s="1"/>
  <c r="H62" i="31"/>
  <c r="J62" i="31" s="1"/>
  <c r="H63" i="31"/>
  <c r="J63" i="31" s="1"/>
  <c r="H64" i="31"/>
  <c r="J64" i="31" s="1"/>
  <c r="H65" i="31"/>
  <c r="J65" i="31" s="1"/>
  <c r="H66" i="31"/>
  <c r="J66" i="31" s="1"/>
  <c r="H67" i="31"/>
  <c r="J67" i="31" s="1"/>
  <c r="H68" i="31"/>
  <c r="J68" i="31" s="1"/>
  <c r="H69" i="31"/>
  <c r="J69" i="31" s="1"/>
  <c r="H70" i="31"/>
  <c r="J70" i="31" s="1"/>
  <c r="H71" i="31"/>
  <c r="J71" i="31" s="1"/>
  <c r="H72" i="31"/>
  <c r="J72" i="31" s="1"/>
  <c r="H73" i="31"/>
  <c r="J73" i="31" s="1"/>
  <c r="H74" i="31"/>
  <c r="J74" i="31" s="1"/>
  <c r="H75" i="31"/>
  <c r="J75" i="31" s="1"/>
  <c r="H76" i="31"/>
  <c r="J76" i="31" s="1"/>
  <c r="H77" i="31"/>
  <c r="J77" i="31" s="1"/>
  <c r="H78" i="31"/>
  <c r="J78" i="31" s="1"/>
  <c r="H79" i="31"/>
  <c r="J79" i="31" s="1"/>
  <c r="H80" i="31"/>
  <c r="J80" i="31" s="1"/>
  <c r="H81" i="31"/>
  <c r="J81" i="31" s="1"/>
  <c r="H82" i="31"/>
  <c r="J82" i="31" s="1"/>
  <c r="H83" i="31"/>
  <c r="J83" i="31" s="1"/>
  <c r="H84" i="31"/>
  <c r="J84" i="31" s="1"/>
  <c r="H85" i="31"/>
  <c r="J85" i="31" s="1"/>
  <c r="H86" i="31"/>
  <c r="J86" i="31" s="1"/>
  <c r="H87" i="31"/>
  <c r="J87" i="31" s="1"/>
  <c r="H88" i="31"/>
  <c r="J88" i="31" s="1"/>
  <c r="H89" i="31"/>
  <c r="J89" i="31" s="1"/>
  <c r="H90" i="31"/>
  <c r="J90" i="31" s="1"/>
  <c r="H91" i="31"/>
  <c r="J91" i="31" s="1"/>
  <c r="H92" i="31"/>
  <c r="J92" i="31" s="1"/>
  <c r="H93" i="31"/>
  <c r="J93" i="31" s="1"/>
  <c r="H94" i="31"/>
  <c r="J94" i="31" s="1"/>
  <c r="H57" i="31"/>
  <c r="J57" i="31" s="1"/>
  <c r="D58" i="31"/>
  <c r="D59" i="31"/>
  <c r="D60" i="31"/>
  <c r="D61" i="31"/>
  <c r="D62" i="31"/>
  <c r="D63" i="31"/>
  <c r="D64" i="31"/>
  <c r="D65" i="31"/>
  <c r="D66" i="31"/>
  <c r="D67" i="31"/>
  <c r="D68" i="31"/>
  <c r="D69" i="31"/>
  <c r="D70" i="31"/>
  <c r="D71" i="31"/>
  <c r="D72" i="31"/>
  <c r="D73" i="31"/>
  <c r="D74" i="31"/>
  <c r="D75" i="31"/>
  <c r="D76" i="31"/>
  <c r="D77" i="31"/>
  <c r="D78" i="31"/>
  <c r="D79" i="31"/>
  <c r="D80" i="31"/>
  <c r="D81" i="31"/>
  <c r="D82" i="31"/>
  <c r="D83" i="31"/>
  <c r="D84" i="31"/>
  <c r="D85" i="31"/>
  <c r="D86" i="31"/>
  <c r="D87" i="31"/>
  <c r="D88" i="31"/>
  <c r="D89" i="31"/>
  <c r="D90" i="31"/>
  <c r="D91" i="31"/>
  <c r="D92" i="31"/>
  <c r="D93" i="31"/>
  <c r="D94" i="31"/>
  <c r="D57" i="31"/>
  <c r="J30" i="31" l="1"/>
  <c r="J32" i="31"/>
  <c r="N7" i="31"/>
  <c r="AX8" i="31"/>
  <c r="AX9" i="31"/>
  <c r="AX10" i="31"/>
  <c r="AX11" i="31"/>
  <c r="AX12" i="31"/>
  <c r="AX13" i="31"/>
  <c r="AX14" i="31"/>
  <c r="AX15" i="31"/>
  <c r="AX16" i="31"/>
  <c r="AX17" i="31"/>
  <c r="AR8" i="31"/>
  <c r="AR9" i="31"/>
  <c r="AR10" i="31"/>
  <c r="AR11" i="31"/>
  <c r="AR12" i="31"/>
  <c r="AR13" i="31"/>
  <c r="AR14" i="31"/>
  <c r="AR15" i="31"/>
  <c r="AR16" i="31"/>
  <c r="AR17" i="31"/>
  <c r="AL8" i="31"/>
  <c r="AL9" i="31"/>
  <c r="AL10" i="31"/>
  <c r="AL11" i="31"/>
  <c r="AL12" i="31"/>
  <c r="AL13" i="31"/>
  <c r="AL14" i="31"/>
  <c r="AL15" i="31"/>
  <c r="AL16" i="31"/>
  <c r="AL17" i="31"/>
  <c r="Z7" i="31"/>
  <c r="AX7" i="31"/>
  <c r="AR7" i="31"/>
  <c r="AL7" i="31"/>
  <c r="AF7" i="31"/>
  <c r="T7" i="31"/>
  <c r="H15" i="31"/>
  <c r="H16" i="31"/>
  <c r="H17" i="31"/>
  <c r="H9" i="31"/>
  <c r="H10" i="31"/>
  <c r="H11" i="31"/>
  <c r="H12" i="31"/>
  <c r="H13" i="31"/>
  <c r="H14" i="31"/>
  <c r="H8" i="31"/>
  <c r="H7" i="31"/>
  <c r="S7" i="31"/>
  <c r="AW8" i="31"/>
  <c r="AW9" i="31"/>
  <c r="AW10" i="31"/>
  <c r="AW11" i="31"/>
  <c r="AW12" i="31"/>
  <c r="AW13" i="31"/>
  <c r="AW14" i="31"/>
  <c r="AW15" i="31"/>
  <c r="AW16" i="31"/>
  <c r="AW17" i="31"/>
  <c r="AQ8" i="31"/>
  <c r="AQ9" i="31"/>
  <c r="AQ10" i="31"/>
  <c r="AQ11" i="31"/>
  <c r="AQ12" i="31"/>
  <c r="AQ13" i="31"/>
  <c r="AQ14" i="31"/>
  <c r="AQ15" i="31"/>
  <c r="AQ16" i="31"/>
  <c r="AQ17" i="31"/>
  <c r="AK8" i="31"/>
  <c r="AK9" i="31"/>
  <c r="AK10" i="31"/>
  <c r="AK11" i="31"/>
  <c r="AK12" i="31"/>
  <c r="AK13" i="31"/>
  <c r="AK14" i="31"/>
  <c r="AK15" i="31"/>
  <c r="AK16" i="31"/>
  <c r="AK17" i="31"/>
  <c r="BD8" i="31"/>
  <c r="BD9" i="31"/>
  <c r="BE10" i="31"/>
  <c r="BE11" i="31"/>
  <c r="BE12" i="31"/>
  <c r="BE13" i="31"/>
  <c r="BE14" i="31"/>
  <c r="BE15" i="31"/>
  <c r="BE16" i="31"/>
  <c r="BE17" i="31"/>
  <c r="M8" i="31"/>
  <c r="M9" i="31"/>
  <c r="M10" i="31"/>
  <c r="M11" i="31"/>
  <c r="M12" i="31"/>
  <c r="M13" i="31"/>
  <c r="M14" i="31"/>
  <c r="M15" i="31"/>
  <c r="M16" i="31"/>
  <c r="M17" i="31"/>
  <c r="AW7" i="31"/>
  <c r="AQ7" i="31"/>
  <c r="AK7" i="31"/>
  <c r="AE7" i="31"/>
  <c r="Y7" i="31"/>
  <c r="M7" i="31"/>
  <c r="G8" i="31"/>
  <c r="G9" i="31"/>
  <c r="G10" i="31"/>
  <c r="G11" i="31"/>
  <c r="G12" i="31"/>
  <c r="G13" i="31"/>
  <c r="G14" i="31"/>
  <c r="G15" i="31"/>
  <c r="G16" i="31"/>
  <c r="G17" i="31"/>
  <c r="G7" i="31"/>
  <c r="BF7" i="31"/>
  <c r="BB8" i="31"/>
  <c r="BB9" i="31"/>
  <c r="BF8" i="31"/>
  <c r="BF9" i="31"/>
  <c r="BF10" i="31"/>
  <c r="BF11" i="31"/>
  <c r="BF12" i="31"/>
  <c r="BF13" i="31"/>
  <c r="BF14" i="31"/>
  <c r="BF15" i="31"/>
  <c r="BF16" i="31"/>
  <c r="BF17" i="31"/>
  <c r="BA8" i="31"/>
  <c r="BA9" i="31"/>
  <c r="BA10" i="31"/>
  <c r="BA11" i="31"/>
  <c r="BA12" i="31"/>
  <c r="BA13" i="31"/>
  <c r="BA14" i="31"/>
  <c r="BA15" i="31"/>
  <c r="BA16" i="31"/>
  <c r="BA17" i="31"/>
  <c r="BC8" i="31" l="1"/>
  <c r="BC9" i="31"/>
  <c r="BE8" i="31"/>
  <c r="BE9" i="31"/>
  <c r="BE7" i="31"/>
  <c r="BA7" i="31"/>
  <c r="J26" i="31" s="1"/>
  <c r="J28" i="31" s="1"/>
  <c r="J24" i="31"/>
  <c r="B4" i="48" l="1"/>
  <c r="B6" i="48"/>
  <c r="C3" i="48"/>
  <c r="H7" i="48" l="1"/>
  <c r="H6" i="48"/>
  <c r="H8" i="48" l="1"/>
  <c r="T5" i="2"/>
  <c r="T7" i="2" l="1"/>
  <c r="W7" i="2"/>
  <c r="J49" i="31" l="1"/>
  <c r="J48" i="31"/>
  <c r="J47" i="31"/>
  <c r="J33" i="31"/>
  <c r="J31" i="31"/>
  <c r="J52" i="31" l="1"/>
  <c r="J34" i="31" l="1"/>
  <c r="BD10" i="31" l="1"/>
  <c r="BD11" i="31"/>
  <c r="BD12" i="31"/>
  <c r="BD13" i="31"/>
  <c r="BD14" i="31"/>
  <c r="BD15" i="31"/>
  <c r="BD16" i="31"/>
  <c r="BD17" i="31"/>
  <c r="BD7" i="31"/>
  <c r="BB10" i="31"/>
  <c r="BB11" i="31"/>
  <c r="BB12" i="31"/>
  <c r="BC12" i="31" s="1"/>
  <c r="BB13" i="31"/>
  <c r="BB14" i="31"/>
  <c r="BB15" i="31"/>
  <c r="BB16" i="31"/>
  <c r="BB17" i="31"/>
  <c r="BB7" i="31"/>
  <c r="J23" i="31"/>
  <c r="BC10" i="31" l="1"/>
  <c r="J25" i="31"/>
  <c r="J27" i="31" s="1"/>
  <c r="BC13" i="31"/>
  <c r="BC16" i="31"/>
  <c r="BC15" i="31"/>
  <c r="BC17" i="31"/>
  <c r="BC14" i="31"/>
  <c r="BC11" i="31"/>
  <c r="J39" i="31"/>
  <c r="J37" i="31"/>
  <c r="J38" i="31"/>
  <c r="BC7" i="31"/>
  <c r="J36" i="31" l="1"/>
  <c r="J40" i="31" s="1"/>
  <c r="J46" i="31" l="1"/>
  <c r="R8" i="2" l="1"/>
  <c r="P8" i="2"/>
  <c r="J44" i="31" s="1"/>
  <c r="V8" i="2" l="1"/>
  <c r="J42" i="31" s="1"/>
  <c r="U8" i="2" l="1"/>
  <c r="J50" i="31" l="1"/>
  <c r="S8" i="2"/>
  <c r="J45" i="31" l="1"/>
  <c r="J51" i="31"/>
  <c r="W8" i="2"/>
  <c r="X8" i="2" s="1"/>
  <c r="T8" i="2"/>
  <c r="J43" i="31" l="1"/>
</calcChain>
</file>

<file path=xl/sharedStrings.xml><?xml version="1.0" encoding="utf-8"?>
<sst xmlns="http://schemas.openxmlformats.org/spreadsheetml/2006/main" count="460" uniqueCount="205">
  <si>
    <t>COMMENTAIRES</t>
  </si>
  <si>
    <t>REGION</t>
  </si>
  <si>
    <t>Professionnalisation</t>
  </si>
  <si>
    <t>OK</t>
  </si>
  <si>
    <t>Formation non qualifiante</t>
  </si>
  <si>
    <t>REALISATIONS</t>
  </si>
  <si>
    <t>TAUX DE REALISATION</t>
  </si>
  <si>
    <t xml:space="preserve">Tertiaire / Traitement comptable
</t>
  </si>
  <si>
    <t>Ok</t>
  </si>
  <si>
    <t>AJOUTER LES SALAIRES CHARGES + FRAIS LIES</t>
  </si>
  <si>
    <t>CDI</t>
  </si>
  <si>
    <t>170</t>
  </si>
  <si>
    <t>255</t>
  </si>
  <si>
    <t>215</t>
  </si>
  <si>
    <t>285</t>
  </si>
  <si>
    <t>240</t>
  </si>
  <si>
    <t>114</t>
  </si>
  <si>
    <t>Contrat</t>
  </si>
  <si>
    <t>190</t>
  </si>
  <si>
    <t>EUROS</t>
  </si>
  <si>
    <t>Indémnité</t>
  </si>
  <si>
    <t xml:space="preserve">Taux Horaire  </t>
  </si>
  <si>
    <t>TUTEUR :</t>
  </si>
  <si>
    <t>TAUX HORAIRE CHARGE :</t>
  </si>
  <si>
    <t>APPRENANT(S) :</t>
  </si>
  <si>
    <t>HEURES</t>
  </si>
  <si>
    <t>DUREE</t>
  </si>
  <si>
    <t>Au</t>
  </si>
  <si>
    <t>Du</t>
  </si>
  <si>
    <t>DATES :</t>
  </si>
  <si>
    <t>OBJECTIF :</t>
  </si>
  <si>
    <t>INITITULE DE LA FORMATION</t>
  </si>
  <si>
    <t>ACTIVITE DE PRODUCTION :</t>
  </si>
  <si>
    <t>EVALUATION COUT FORMATION</t>
  </si>
  <si>
    <t>Coût Salarial</t>
  </si>
  <si>
    <t>Cout Format</t>
  </si>
  <si>
    <t>Autres Frais</t>
  </si>
  <si>
    <t xml:space="preserve">COUT TOTAL </t>
  </si>
  <si>
    <t xml:space="preserve">COUT REEL </t>
  </si>
  <si>
    <t>Cout Organisme Formation</t>
  </si>
  <si>
    <t xml:space="preserve">Organisme </t>
  </si>
  <si>
    <t xml:space="preserve">Prix </t>
  </si>
  <si>
    <t xml:space="preserve">Autres Frais Liés </t>
  </si>
  <si>
    <t>Motif</t>
  </si>
  <si>
    <t xml:space="preserve">Montant </t>
  </si>
  <si>
    <t>MOIS</t>
  </si>
  <si>
    <t>Objet</t>
  </si>
  <si>
    <t>STRATEGIE DE L'ENTREPRISE</t>
  </si>
  <si>
    <t xml:space="preserve">IDENTIFIER 
- BESOINS
- OBJECTIS
- PLANNING
- PERIODE 
</t>
  </si>
  <si>
    <t xml:space="preserve">IDENTIFIER 
- OBJECTIFS
- ORGANISME
- MOYENS 
- DEVIS
- DATES
</t>
  </si>
  <si>
    <t>EN COURS</t>
  </si>
  <si>
    <t xml:space="preserve">PERSONNEL DE L'EA </t>
  </si>
  <si>
    <r>
      <t xml:space="preserve">Valeur des listes déroulantes </t>
    </r>
    <r>
      <rPr>
        <b/>
        <sz val="11"/>
        <color rgb="FFFF0000"/>
        <rFont val="Calibri"/>
        <family val="2"/>
        <scheme val="minor"/>
      </rPr>
      <t>(NE PAS TOUCHER)</t>
    </r>
  </si>
  <si>
    <t xml:space="preserve">Type de formation </t>
  </si>
  <si>
    <t xml:space="preserve">Validation </t>
  </si>
  <si>
    <t>COMPETENCES</t>
  </si>
  <si>
    <t xml:space="preserve">Annulée </t>
  </si>
  <si>
    <t>Coeff</t>
  </si>
  <si>
    <t xml:space="preserve">FORMATIONS </t>
  </si>
  <si>
    <t>PROFESSIONNA°</t>
  </si>
  <si>
    <t>RSE ET REGLEMENT°</t>
  </si>
  <si>
    <t>Refusée codir</t>
  </si>
  <si>
    <t xml:space="preserve">NOM Prénom </t>
  </si>
  <si>
    <t>Type</t>
  </si>
  <si>
    <t>Nom</t>
  </si>
  <si>
    <t>Avancement</t>
  </si>
  <si>
    <t>Fin</t>
  </si>
  <si>
    <t>TUTORAT - PROF.</t>
  </si>
  <si>
    <t>Actions à mener</t>
  </si>
  <si>
    <t>OPCALIA</t>
  </si>
  <si>
    <t xml:space="preserve">Nombre de salariés concernés par le plan de formation </t>
  </si>
  <si>
    <t>Nombre de salariés ayant suivi au moins 1 formation</t>
  </si>
  <si>
    <t xml:space="preserve">Taux de salariés Formés </t>
  </si>
  <si>
    <t>Nombre Total de formations prévues</t>
  </si>
  <si>
    <t>Nombre total de formations annulées</t>
  </si>
  <si>
    <t xml:space="preserve">Taux de réalisation des formations en nombre </t>
  </si>
  <si>
    <t xml:space="preserve">Nombre d'actions individuelles de formation prévues </t>
  </si>
  <si>
    <t xml:space="preserve">Nombre d'actions individuelles de formation réalisé </t>
  </si>
  <si>
    <t>Cout prévu des formations</t>
  </si>
  <si>
    <t xml:space="preserve">Cout engagé dans les formations </t>
  </si>
  <si>
    <t>Cout des organismes extérieurs de formation</t>
  </si>
  <si>
    <t>Taux de réalisation des formations en cout</t>
  </si>
  <si>
    <t>Nombre de formations prévues non-budgétées (Formation en cours)</t>
  </si>
  <si>
    <t xml:space="preserve">Nombre de formations externes </t>
  </si>
  <si>
    <t>Nombre de formations internes APF</t>
  </si>
  <si>
    <t xml:space="preserve">Couts liées aux tutorats </t>
  </si>
  <si>
    <t>Parts des tutorats sur les coûts prévus (en euros)</t>
  </si>
  <si>
    <t>Part des tutorats sur les formations prévues (en nombre)</t>
  </si>
  <si>
    <t>Total</t>
  </si>
  <si>
    <t>INDICATEURS QUALITE</t>
  </si>
  <si>
    <t>Indicateurs</t>
  </si>
  <si>
    <t>Annulée</t>
  </si>
  <si>
    <t>En cours</t>
  </si>
  <si>
    <t>Nombre d'actions Individuelles de formation en cours</t>
  </si>
  <si>
    <t xml:space="preserve">Taux de réalisation des actions individuelles </t>
  </si>
  <si>
    <t>Nombre d'actions Individuelles annulées</t>
  </si>
  <si>
    <t>Finies</t>
  </si>
  <si>
    <t>Type de formation</t>
  </si>
  <si>
    <r>
      <t xml:space="preserve">TYPE DE FORMATION </t>
    </r>
    <r>
      <rPr>
        <b/>
        <sz val="11"/>
        <color rgb="FFFF0000"/>
        <rFont val="Arial"/>
        <family val="2"/>
      </rPr>
      <t>(NE PAS SUPPRIMMER)</t>
    </r>
  </si>
  <si>
    <t>Nom de la formation</t>
  </si>
  <si>
    <t xml:space="preserve">Nom de l'organisme </t>
  </si>
  <si>
    <t>Participants</t>
  </si>
  <si>
    <t>Nature de la formation</t>
  </si>
  <si>
    <t xml:space="preserve">Service(s) Concerné(s) </t>
  </si>
  <si>
    <t>Tutorat</t>
  </si>
  <si>
    <t>Tuteur : REME</t>
  </si>
  <si>
    <t>COUT ORGANISMES EXTERIEURS</t>
  </si>
  <si>
    <t>Dépenses et salaires</t>
  </si>
  <si>
    <t xml:space="preserve">COUTS TOTAL </t>
  </si>
  <si>
    <t>Taux de réalisation</t>
  </si>
  <si>
    <t>Nombre de  Tutorats</t>
  </si>
  <si>
    <t>Nombre Total de formations réalisées</t>
  </si>
  <si>
    <t>Nombre Total de formations en cours</t>
  </si>
  <si>
    <t>P1</t>
  </si>
  <si>
    <t>P2</t>
  </si>
  <si>
    <t>N°</t>
  </si>
  <si>
    <t>T1</t>
  </si>
  <si>
    <t xml:space="preserve">Tous Services </t>
  </si>
  <si>
    <t>Maitriser le traitement comptable</t>
  </si>
  <si>
    <t>CDDT</t>
  </si>
  <si>
    <t>CSE CSSCT</t>
  </si>
  <si>
    <t xml:space="preserve">AFSO </t>
  </si>
  <si>
    <t>Formation qualifiante</t>
  </si>
  <si>
    <t xml:space="preserve">Numéro de formation </t>
  </si>
  <si>
    <t>statut</t>
  </si>
  <si>
    <t>TH</t>
  </si>
  <si>
    <t>VALIDE</t>
  </si>
  <si>
    <t>Nombre de TH concernés par le par le plan de formation</t>
  </si>
  <si>
    <t>Nombre de TH ayant suivi au moins 1 formation</t>
  </si>
  <si>
    <t xml:space="preserve">Taux de TH Formés </t>
  </si>
  <si>
    <t>Report+1</t>
  </si>
  <si>
    <t>Report N+1</t>
  </si>
  <si>
    <t>Prévue N-1</t>
  </si>
  <si>
    <t>OK - FINIE</t>
  </si>
  <si>
    <t>OK - Finie</t>
  </si>
  <si>
    <t>Prévue-1</t>
  </si>
  <si>
    <t>LES PRINCIPES DE LA FACTURATION</t>
  </si>
  <si>
    <t xml:space="preserve">FORMATION ECONOMIQUE ET SOCIAL </t>
  </si>
  <si>
    <t>TUTORAT TREMPLIN TRAITEMENT COMPTABLE</t>
  </si>
  <si>
    <t>Formation qualifiante ouvrant sur un CQP</t>
  </si>
  <si>
    <t>Contrat d'apprentissage</t>
  </si>
  <si>
    <t>FORMATION</t>
  </si>
  <si>
    <t>VAE</t>
  </si>
  <si>
    <t>AFEST</t>
  </si>
  <si>
    <t xml:space="preserve">Durée (heures) </t>
  </si>
  <si>
    <t xml:space="preserve">Nombre de participants </t>
  </si>
  <si>
    <t xml:space="preserve">Nombre d'heure total </t>
  </si>
  <si>
    <t>Formation Qualifiante</t>
  </si>
  <si>
    <t>Nombre de participants TSH</t>
  </si>
  <si>
    <t>Total heures TSH</t>
  </si>
  <si>
    <t>Collective ou individuelle</t>
  </si>
  <si>
    <t>Cout total</t>
  </si>
  <si>
    <t xml:space="preserve">Cout total TSH </t>
  </si>
  <si>
    <t>Formation accès aux savoirs de base</t>
  </si>
  <si>
    <t>Formation Qualif ouvrant sur un diplôme</t>
  </si>
  <si>
    <t>Formation qualifiante ouvrant sur un titre pro</t>
  </si>
  <si>
    <t xml:space="preserve">REA </t>
  </si>
  <si>
    <t>Contrat de professionalisation</t>
  </si>
  <si>
    <t>Ouvrant sur unautre type de diplôme</t>
  </si>
  <si>
    <t>Prise en charge organisme</t>
  </si>
  <si>
    <t>Durrée Apprenant seul</t>
  </si>
  <si>
    <t>Tuteur Seul</t>
  </si>
  <si>
    <t>Durée formation ou Binome tutorat</t>
  </si>
  <si>
    <t>Formation qualifiante ouvrant sur un diplôme</t>
  </si>
  <si>
    <t>Ouvrant sur un autre type de diplôme</t>
  </si>
  <si>
    <t>Validation des Acquis de l’Expérience (VAE)</t>
  </si>
  <si>
    <t>Reconnaissance des Acquis de l’expérience (RAE)</t>
  </si>
  <si>
    <t>Contrat de professionnalisation</t>
  </si>
  <si>
    <t>Fomation</t>
  </si>
  <si>
    <t>Collective</t>
  </si>
  <si>
    <t>Individuelle</t>
  </si>
  <si>
    <t>Oui/non</t>
  </si>
  <si>
    <t>Oui</t>
  </si>
  <si>
    <t>Non</t>
  </si>
  <si>
    <t xml:space="preserve">Col/Indiv : </t>
  </si>
  <si>
    <t>Type de formation :</t>
  </si>
  <si>
    <t>Dans le cadre d'une VAE ?</t>
  </si>
  <si>
    <t>TUTEUR - Form :</t>
  </si>
  <si>
    <t xml:space="preserve">Maitriser les bases de la facturation </t>
  </si>
  <si>
    <t>Aquérir les bases du role du CSE et notions comptable pour réussir son 
mandat</t>
  </si>
  <si>
    <t>TUTEUR / FORMATEUR :</t>
  </si>
  <si>
    <t>C. Abadie</t>
  </si>
  <si>
    <t>AAA</t>
  </si>
  <si>
    <t>BBB</t>
  </si>
  <si>
    <t>CCC</t>
  </si>
  <si>
    <t>DDD</t>
  </si>
  <si>
    <t>EEE</t>
  </si>
  <si>
    <t>FFF</t>
  </si>
  <si>
    <t>GGG</t>
  </si>
  <si>
    <t>HHH</t>
  </si>
  <si>
    <t>ABC FORM</t>
  </si>
  <si>
    <t>formation</t>
  </si>
  <si>
    <t>III</t>
  </si>
  <si>
    <t>JJJ</t>
  </si>
  <si>
    <t>KKK</t>
  </si>
  <si>
    <t>Frais Déplacement</t>
  </si>
  <si>
    <t>AAA
BBB
CCC
DDD
EEE
FFF
GGG
HHH</t>
  </si>
  <si>
    <t>III
KKK
CCC</t>
  </si>
  <si>
    <t xml:space="preserve">AUTOFI </t>
  </si>
  <si>
    <t xml:space="preserve">Interne </t>
  </si>
  <si>
    <t xml:space="preserve">Tutorat </t>
  </si>
  <si>
    <t>Organisme extérieur</t>
  </si>
  <si>
    <t>Formateur : KKK</t>
  </si>
  <si>
    <t xml:space="preserve"> = Cellule  H6 de la feuille portant le nom de A5</t>
  </si>
  <si>
    <t>TOTAL BESOINS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</si>
</sst>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9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Calibri"/>
      <family val="2"/>
      <scheme val="minor"/>
    </font>
    <font>
      <sz val="10"/>
      <name val="Calibri Light"/>
      <family val="2"/>
    </font>
    <font>
      <b/>
      <sz val="22"/>
      <name val="Calibri Light"/>
      <family val="2"/>
    </font>
    <font>
      <sz val="14"/>
      <name val="Arial"/>
      <family val="2"/>
    </font>
    <font>
      <b/>
      <sz val="14"/>
      <color rgb="FF002060"/>
      <name val="Arial Narrow"/>
      <family val="2"/>
    </font>
    <font>
      <sz val="14"/>
      <name val="Calibri Light"/>
      <family val="2"/>
    </font>
    <font>
      <sz val="10"/>
      <color rgb="FF7030A0"/>
      <name val="Calibri"/>
      <family val="2"/>
      <scheme val="minor"/>
    </font>
    <font>
      <b/>
      <sz val="10"/>
      <name val="Arial Narrow"/>
      <family val="2"/>
    </font>
    <font>
      <sz val="8"/>
      <color rgb="FF7030A0"/>
      <name val="Calibri"/>
      <family val="2"/>
    </font>
    <font>
      <b/>
      <sz val="10"/>
      <color rgb="FF7030A0"/>
      <name val="Calibri Light"/>
      <family val="2"/>
    </font>
    <font>
      <b/>
      <sz val="12"/>
      <name val="Arial"/>
      <family val="2"/>
    </font>
    <font>
      <b/>
      <sz val="12"/>
      <name val="Calibri Light"/>
      <family val="2"/>
    </font>
    <font>
      <b/>
      <u/>
      <sz val="26"/>
      <color theme="9" tint="-0.249977111117893"/>
      <name val="Arial Narrow"/>
      <family val="2"/>
    </font>
    <font>
      <sz val="8"/>
      <color rgb="FFFF0000"/>
      <name val="Calibri"/>
      <family val="2"/>
    </font>
    <font>
      <b/>
      <sz val="10"/>
      <color rgb="FFFF0000"/>
      <name val="Calibri"/>
      <family val="2"/>
      <scheme val="minor"/>
    </font>
    <font>
      <b/>
      <sz val="10"/>
      <name val="Calibri Light"/>
      <family val="2"/>
    </font>
    <font>
      <b/>
      <sz val="12"/>
      <color theme="9" tint="-0.499984740745262"/>
      <name val="Calibri"/>
      <family val="2"/>
    </font>
    <font>
      <sz val="10"/>
      <color theme="9" tint="-0.499984740745262"/>
      <name val="Calibri"/>
      <family val="2"/>
    </font>
    <font>
      <i/>
      <sz val="10"/>
      <name val="Calibri"/>
      <family val="2"/>
      <scheme val="minor"/>
    </font>
    <font>
      <b/>
      <sz val="10"/>
      <name val="Arial"/>
      <family val="2"/>
    </font>
    <font>
      <b/>
      <sz val="12"/>
      <name val="Arial Narrow"/>
      <family val="2"/>
    </font>
    <font>
      <b/>
      <sz val="10"/>
      <name val="Calibri"/>
      <family val="2"/>
      <scheme val="minor"/>
    </font>
    <font>
      <sz val="10"/>
      <color rgb="FFC00000"/>
      <name val="Arial"/>
      <family val="2"/>
    </font>
    <font>
      <sz val="10"/>
      <color rgb="FF002060"/>
      <name val="Arial"/>
      <family val="2"/>
    </font>
    <font>
      <b/>
      <sz val="12"/>
      <color rgb="FF002060"/>
      <name val="Arial Narrow"/>
      <family val="2"/>
    </font>
    <font>
      <b/>
      <sz val="10"/>
      <color rgb="FF002060"/>
      <name val="Arial Narrow"/>
      <family val="2"/>
    </font>
    <font>
      <b/>
      <sz val="10"/>
      <color rgb="FF00206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b/>
      <sz val="10"/>
      <color theme="1"/>
      <name val="Calibri Light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Gill Sans MT"/>
      <family val="2"/>
    </font>
    <font>
      <b/>
      <sz val="22"/>
      <name val="Gill Sans MT"/>
      <family val="2"/>
    </font>
    <font>
      <b/>
      <sz val="14"/>
      <name val="Calibri Light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4"/>
      <name val="Arial Narrow"/>
      <family val="2"/>
    </font>
    <font>
      <b/>
      <sz val="35"/>
      <color theme="8"/>
      <name val="Gill Sans MT"/>
      <family val="2"/>
    </font>
    <font>
      <b/>
      <sz val="11"/>
      <color rgb="FFFF0000"/>
      <name val="Calibri"/>
      <family val="2"/>
      <scheme val="minor"/>
    </font>
    <font>
      <b/>
      <sz val="9"/>
      <color rgb="FF7030A0"/>
      <name val="Calibri"/>
      <family val="2"/>
      <scheme val="minor"/>
    </font>
    <font>
      <sz val="11"/>
      <name val="Calibri"/>
      <family val="2"/>
      <scheme val="minor"/>
    </font>
    <font>
      <sz val="14"/>
      <color rgb="FFFF4F4F"/>
      <name val="Calibri Light"/>
      <family val="2"/>
      <scheme val="major"/>
    </font>
    <font>
      <b/>
      <sz val="9"/>
      <color rgb="FFFF0000"/>
      <name val="Calibri Light"/>
      <family val="2"/>
    </font>
    <font>
      <b/>
      <sz val="11"/>
      <color theme="8" tint="-0.499984740745262"/>
      <name val="Gill Sans MT"/>
      <family val="2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name val="Arial"/>
      <family val="2"/>
    </font>
    <font>
      <i/>
      <sz val="10"/>
      <name val="Arial"/>
      <family val="2"/>
    </font>
    <font>
      <b/>
      <i/>
      <sz val="12"/>
      <name val="Calibri Light"/>
      <family val="2"/>
    </font>
    <font>
      <b/>
      <sz val="13"/>
      <name val="Gill Sans MT"/>
      <family val="2"/>
    </font>
    <font>
      <b/>
      <sz val="12"/>
      <color indexed="60"/>
      <name val="Calibri"/>
      <family val="2"/>
    </font>
    <font>
      <b/>
      <i/>
      <sz val="16"/>
      <name val="Calibri Light"/>
      <family val="2"/>
    </font>
    <font>
      <i/>
      <sz val="8"/>
      <name val="Arial"/>
      <family val="2"/>
    </font>
    <font>
      <b/>
      <sz val="10"/>
      <color theme="1"/>
      <name val="Arial"/>
      <family val="2"/>
    </font>
    <font>
      <b/>
      <sz val="11"/>
      <name val="Source Sans Pro"/>
    </font>
    <font>
      <b/>
      <sz val="8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gray125">
        <fgColor theme="0" tint="-0.14996795556505021"/>
        <bgColor theme="0" tint="-4.9989318521683403E-2"/>
      </patternFill>
    </fill>
    <fill>
      <patternFill patternType="solid">
        <fgColor rgb="FF00B05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0" fontId="8" fillId="0" borderId="0"/>
  </cellStyleXfs>
  <cellXfs count="277">
    <xf numFmtId="0" fontId="0" fillId="0" borderId="0" xfId="0"/>
    <xf numFmtId="0" fontId="12" fillId="0" borderId="0" xfId="0" applyFont="1"/>
    <xf numFmtId="0" fontId="13" fillId="0" borderId="0" xfId="0" applyFont="1"/>
    <xf numFmtId="4" fontId="14" fillId="0" borderId="0" xfId="0" applyNumberFormat="1" applyFont="1"/>
    <xf numFmtId="0" fontId="16" fillId="0" borderId="0" xfId="0" applyFont="1"/>
    <xf numFmtId="0" fontId="23" fillId="0" borderId="0" xfId="0" applyFont="1" applyFill="1"/>
    <xf numFmtId="0" fontId="0" fillId="0" borderId="0" xfId="0" applyFill="1"/>
    <xf numFmtId="0" fontId="31" fillId="0" borderId="9" xfId="0" applyFont="1" applyFill="1" applyBorder="1" applyAlignment="1">
      <alignment horizontal="left" wrapText="1"/>
    </xf>
    <xf numFmtId="0" fontId="23" fillId="0" borderId="0" xfId="0" applyFont="1"/>
    <xf numFmtId="0" fontId="33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34" fillId="0" borderId="0" xfId="0" applyFont="1" applyFill="1" applyBorder="1" applyAlignment="1">
      <alignment vertical="center"/>
    </xf>
    <xf numFmtId="0" fontId="35" fillId="0" borderId="0" xfId="0" applyFont="1"/>
    <xf numFmtId="0" fontId="36" fillId="0" borderId="0" xfId="0" applyFont="1"/>
    <xf numFmtId="0" fontId="37" fillId="0" borderId="0" xfId="0" applyFont="1" applyFill="1" applyBorder="1" applyAlignment="1">
      <alignment vertical="center"/>
    </xf>
    <xf numFmtId="0" fontId="38" fillId="0" borderId="0" xfId="0" applyFont="1" applyFill="1" applyBorder="1" applyAlignment="1">
      <alignment vertical="center"/>
    </xf>
    <xf numFmtId="0" fontId="39" fillId="0" borderId="0" xfId="0" applyFont="1" applyFill="1" applyBorder="1" applyAlignment="1">
      <alignment vertical="center"/>
    </xf>
    <xf numFmtId="0" fontId="40" fillId="0" borderId="9" xfId="0" applyFont="1" applyFill="1" applyBorder="1" applyAlignment="1">
      <alignment horizontal="left" wrapText="1"/>
    </xf>
    <xf numFmtId="0" fontId="10" fillId="0" borderId="0" xfId="2"/>
    <xf numFmtId="0" fontId="10" fillId="0" borderId="13" xfId="2" applyBorder="1"/>
    <xf numFmtId="0" fontId="10" fillId="0" borderId="17" xfId="2" applyBorder="1"/>
    <xf numFmtId="0" fontId="10" fillId="0" borderId="22" xfId="2" applyBorder="1"/>
    <xf numFmtId="0" fontId="10" fillId="0" borderId="23" xfId="2" applyBorder="1"/>
    <xf numFmtId="0" fontId="42" fillId="0" borderId="0" xfId="2" applyFont="1"/>
    <xf numFmtId="0" fontId="10" fillId="0" borderId="9" xfId="2" applyBorder="1"/>
    <xf numFmtId="0" fontId="42" fillId="0" borderId="9" xfId="2" applyFont="1" applyBorder="1"/>
    <xf numFmtId="14" fontId="10" fillId="0" borderId="9" xfId="2" applyNumberFormat="1" applyBorder="1" applyAlignment="1">
      <alignment horizontal="center"/>
    </xf>
    <xf numFmtId="0" fontId="43" fillId="0" borderId="25" xfId="2" applyFont="1" applyBorder="1"/>
    <xf numFmtId="0" fontId="10" fillId="0" borderId="0" xfId="2" applyBorder="1"/>
    <xf numFmtId="0" fontId="10" fillId="0" borderId="27" xfId="2" applyBorder="1"/>
    <xf numFmtId="0" fontId="43" fillId="0" borderId="27" xfId="2" applyFont="1" applyBorder="1"/>
    <xf numFmtId="0" fontId="43" fillId="0" borderId="10" xfId="2" applyFont="1" applyBorder="1"/>
    <xf numFmtId="0" fontId="44" fillId="0" borderId="0" xfId="2" applyFont="1"/>
    <xf numFmtId="0" fontId="45" fillId="0" borderId="0" xfId="2" applyFont="1"/>
    <xf numFmtId="164" fontId="10" fillId="0" borderId="9" xfId="2" applyNumberFormat="1" applyBorder="1"/>
    <xf numFmtId="4" fontId="47" fillId="0" borderId="9" xfId="0" applyNumberFormat="1" applyFont="1" applyFill="1" applyBorder="1" applyAlignment="1">
      <alignment horizontal="right"/>
    </xf>
    <xf numFmtId="2" fontId="48" fillId="0" borderId="9" xfId="0" applyNumberFormat="1" applyFont="1" applyBorder="1"/>
    <xf numFmtId="0" fontId="0" fillId="0" borderId="0" xfId="0" applyAlignment="1">
      <alignment horizontal="right"/>
    </xf>
    <xf numFmtId="0" fontId="35" fillId="0" borderId="0" xfId="0" applyFont="1" applyAlignment="1">
      <alignment horizontal="right"/>
    </xf>
    <xf numFmtId="0" fontId="36" fillId="0" borderId="0" xfId="0" applyFont="1" applyAlignment="1">
      <alignment horizontal="right"/>
    </xf>
    <xf numFmtId="4" fontId="18" fillId="0" borderId="0" xfId="0" applyNumberFormat="1" applyFont="1"/>
    <xf numFmtId="0" fontId="50" fillId="0" borderId="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8" fillId="0" borderId="0" xfId="4"/>
    <xf numFmtId="0" fontId="54" fillId="0" borderId="0" xfId="4" applyFont="1" applyFill="1"/>
    <xf numFmtId="0" fontId="31" fillId="0" borderId="11" xfId="0" applyFont="1" applyFill="1" applyBorder="1" applyAlignment="1">
      <alignment horizontal="left" wrapText="1"/>
    </xf>
    <xf numFmtId="49" fontId="29" fillId="2" borderId="9" xfId="0" applyNumberFormat="1" applyFont="1" applyFill="1" applyBorder="1" applyAlignment="1">
      <alignment horizontal="left" vertical="top" wrapText="1"/>
    </xf>
    <xf numFmtId="49" fontId="30" fillId="2" borderId="9" xfId="0" applyNumberFormat="1" applyFont="1" applyFill="1" applyBorder="1" applyAlignment="1">
      <alignment horizontal="left" vertical="top" wrapText="1"/>
    </xf>
    <xf numFmtId="49" fontId="22" fillId="7" borderId="9" xfId="0" applyNumberFormat="1" applyFont="1" applyFill="1" applyBorder="1" applyAlignment="1">
      <alignment horizontal="center" vertical="center" textRotation="90" wrapText="1"/>
    </xf>
    <xf numFmtId="49" fontId="26" fillId="7" borderId="9" xfId="0" applyNumberFormat="1" applyFont="1" applyFill="1" applyBorder="1" applyAlignment="1">
      <alignment horizontal="left" vertical="top" wrapText="1"/>
    </xf>
    <xf numFmtId="49" fontId="19" fillId="7" borderId="9" xfId="0" applyNumberFormat="1" applyFont="1" applyFill="1" applyBorder="1" applyAlignment="1">
      <alignment horizontal="left" vertical="top" wrapText="1"/>
    </xf>
    <xf numFmtId="49" fontId="27" fillId="7" borderId="9" xfId="0" applyNumberFormat="1" applyFont="1" applyFill="1" applyBorder="1" applyAlignment="1">
      <alignment horizontal="left" vertical="center" textRotation="90" wrapText="1"/>
    </xf>
    <xf numFmtId="164" fontId="66" fillId="0" borderId="0" xfId="0" applyNumberFormat="1" applyFont="1" applyFill="1" applyAlignment="1">
      <alignment horizontal="center" vertical="center" wrapText="1"/>
    </xf>
    <xf numFmtId="164" fontId="66" fillId="0" borderId="0" xfId="0" applyNumberFormat="1" applyFont="1" applyFill="1" applyAlignment="1">
      <alignment vertical="center" wrapText="1"/>
    </xf>
    <xf numFmtId="164" fontId="66" fillId="0" borderId="33" xfId="0" applyNumberFormat="1" applyFont="1" applyFill="1" applyBorder="1" applyAlignment="1">
      <alignment vertical="center" wrapText="1"/>
    </xf>
    <xf numFmtId="164" fontId="66" fillId="0" borderId="36" xfId="0" applyNumberFormat="1" applyFont="1" applyFill="1" applyBorder="1" applyAlignment="1">
      <alignment vertical="center" wrapText="1"/>
    </xf>
    <xf numFmtId="4" fontId="68" fillId="0" borderId="9" xfId="0" applyNumberFormat="1" applyFont="1" applyFill="1" applyBorder="1" applyAlignment="1">
      <alignment horizontal="right"/>
    </xf>
    <xf numFmtId="0" fontId="23" fillId="0" borderId="6" xfId="0" applyFont="1" applyFill="1" applyBorder="1"/>
    <xf numFmtId="0" fontId="46" fillId="0" borderId="18" xfId="0" applyFont="1" applyFill="1" applyBorder="1" applyAlignment="1">
      <alignment vertical="center" wrapText="1"/>
    </xf>
    <xf numFmtId="4" fontId="68" fillId="13" borderId="9" xfId="0" applyNumberFormat="1" applyFont="1" applyFill="1" applyBorder="1" applyAlignment="1">
      <alignment horizontal="right"/>
    </xf>
    <xf numFmtId="0" fontId="25" fillId="0" borderId="15" xfId="0" applyFont="1" applyFill="1" applyBorder="1" applyAlignment="1"/>
    <xf numFmtId="4" fontId="18" fillId="0" borderId="15" xfId="0" applyNumberFormat="1" applyFont="1" applyFill="1" applyBorder="1"/>
    <xf numFmtId="0" fontId="0" fillId="0" borderId="15" xfId="0" applyFill="1" applyBorder="1"/>
    <xf numFmtId="4" fontId="68" fillId="13" borderId="15" xfId="0" applyNumberFormat="1" applyFont="1" applyFill="1" applyBorder="1" applyAlignment="1">
      <alignment horizontal="right"/>
    </xf>
    <xf numFmtId="4" fontId="68" fillId="0" borderId="15" xfId="0" applyNumberFormat="1" applyFont="1" applyFill="1" applyBorder="1" applyAlignment="1">
      <alignment horizontal="right"/>
    </xf>
    <xf numFmtId="2" fontId="48" fillId="0" borderId="15" xfId="0" applyNumberFormat="1" applyFont="1" applyBorder="1"/>
    <xf numFmtId="49" fontId="70" fillId="5" borderId="9" xfId="0" applyNumberFormat="1" applyFont="1" applyFill="1" applyBorder="1" applyAlignment="1">
      <alignment vertical="top" wrapText="1"/>
    </xf>
    <xf numFmtId="49" fontId="30" fillId="5" borderId="9" xfId="0" applyNumberFormat="1" applyFont="1" applyFill="1" applyBorder="1" applyAlignment="1">
      <alignment vertical="top" wrapText="1"/>
    </xf>
    <xf numFmtId="49" fontId="30" fillId="5" borderId="9" xfId="0" applyNumberFormat="1" applyFont="1" applyFill="1" applyBorder="1" applyAlignment="1">
      <alignment horizontal="left" vertical="top" wrapText="1"/>
    </xf>
    <xf numFmtId="49" fontId="21" fillId="7" borderId="9" xfId="0" applyNumberFormat="1" applyFont="1" applyFill="1" applyBorder="1" applyAlignment="1">
      <alignment horizontal="left" vertical="top" wrapText="1"/>
    </xf>
    <xf numFmtId="49" fontId="70" fillId="2" borderId="9" xfId="0" applyNumberFormat="1" applyFont="1" applyFill="1" applyBorder="1" applyAlignment="1">
      <alignment vertical="top" wrapText="1"/>
    </xf>
    <xf numFmtId="49" fontId="30" fillId="2" borderId="9" xfId="0" applyNumberFormat="1" applyFont="1" applyFill="1" applyBorder="1" applyAlignment="1">
      <alignment vertical="top" wrapText="1"/>
    </xf>
    <xf numFmtId="0" fontId="23" fillId="0" borderId="17" xfId="0" applyFont="1" applyFill="1" applyBorder="1" applyAlignment="1">
      <alignment wrapText="1"/>
    </xf>
    <xf numFmtId="0" fontId="23" fillId="0" borderId="18" xfId="0" applyFont="1" applyFill="1" applyBorder="1" applyAlignment="1">
      <alignment wrapText="1"/>
    </xf>
    <xf numFmtId="0" fontId="23" fillId="0" borderId="17" xfId="0" applyFont="1" applyFill="1" applyBorder="1" applyAlignment="1">
      <alignment horizontal="right"/>
    </xf>
    <xf numFmtId="4" fontId="47" fillId="0" borderId="11" xfId="0" applyNumberFormat="1" applyFont="1" applyBorder="1"/>
    <xf numFmtId="4" fontId="24" fillId="13" borderId="11" xfId="0" applyNumberFormat="1" applyFont="1" applyFill="1" applyBorder="1"/>
    <xf numFmtId="4" fontId="24" fillId="0" borderId="11" xfId="0" applyNumberFormat="1" applyFont="1" applyBorder="1"/>
    <xf numFmtId="9" fontId="24" fillId="0" borderId="11" xfId="1" applyFont="1" applyBorder="1"/>
    <xf numFmtId="49" fontId="29" fillId="5" borderId="9" xfId="0" applyNumberFormat="1" applyFont="1" applyFill="1" applyBorder="1" applyAlignment="1">
      <alignment horizontal="left" vertical="top" wrapText="1"/>
    </xf>
    <xf numFmtId="0" fontId="49" fillId="1" borderId="9" xfId="0" applyFont="1" applyFill="1" applyBorder="1" applyAlignment="1">
      <alignment horizontal="center" vertical="center" textRotation="90"/>
    </xf>
    <xf numFmtId="0" fontId="32" fillId="12" borderId="16" xfId="0" applyFont="1" applyFill="1" applyBorder="1" applyAlignment="1">
      <alignment horizontal="center" vertical="center" textRotation="90"/>
    </xf>
    <xf numFmtId="0" fontId="23" fillId="0" borderId="9" xfId="0" applyFont="1" applyBorder="1"/>
    <xf numFmtId="0" fontId="0" fillId="0" borderId="6" xfId="0" applyFill="1" applyBorder="1"/>
    <xf numFmtId="0" fontId="72" fillId="4" borderId="9" xfId="0" applyFont="1" applyFill="1" applyBorder="1" applyAlignment="1">
      <alignment horizontal="right"/>
    </xf>
    <xf numFmtId="0" fontId="10" fillId="0" borderId="9" xfId="2" applyBorder="1" applyAlignment="1">
      <alignment horizontal="center"/>
    </xf>
    <xf numFmtId="0" fontId="73" fillId="1" borderId="9" xfId="0" applyFont="1" applyFill="1" applyBorder="1" applyAlignment="1">
      <alignment horizontal="center" vertical="center" textRotation="90"/>
    </xf>
    <xf numFmtId="0" fontId="6" fillId="0" borderId="20" xfId="2" applyFont="1" applyBorder="1"/>
    <xf numFmtId="0" fontId="6" fillId="0" borderId="9" xfId="2" applyFont="1" applyBorder="1"/>
    <xf numFmtId="0" fontId="6" fillId="0" borderId="11" xfId="2" applyFont="1" applyBorder="1"/>
    <xf numFmtId="0" fontId="74" fillId="0" borderId="0" xfId="0" applyFont="1"/>
    <xf numFmtId="2" fontId="0" fillId="0" borderId="9" xfId="0" applyNumberFormat="1" applyFill="1" applyBorder="1"/>
    <xf numFmtId="0" fontId="4" fillId="0" borderId="20" xfId="2" applyFont="1" applyBorder="1"/>
    <xf numFmtId="0" fontId="8" fillId="0" borderId="27" xfId="4" applyBorder="1"/>
    <xf numFmtId="0" fontId="54" fillId="0" borderId="25" xfId="4" applyFont="1" applyFill="1" applyBorder="1"/>
    <xf numFmtId="0" fontId="10" fillId="0" borderId="9" xfId="2" applyBorder="1" applyAlignment="1">
      <alignment horizontal="center"/>
    </xf>
    <xf numFmtId="0" fontId="8" fillId="0" borderId="0" xfId="4" applyProtection="1"/>
    <xf numFmtId="0" fontId="8" fillId="0" borderId="0" xfId="4" applyBorder="1" applyAlignment="1" applyProtection="1"/>
    <xf numFmtId="0" fontId="8" fillId="0" borderId="0" xfId="4" applyBorder="1" applyAlignment="1" applyProtection="1">
      <alignment horizontal="center"/>
    </xf>
    <xf numFmtId="0" fontId="8" fillId="0" borderId="0" xfId="4" applyAlignment="1" applyProtection="1"/>
    <xf numFmtId="0" fontId="42" fillId="0" borderId="26" xfId="4" applyFont="1" applyBorder="1" applyAlignment="1" applyProtection="1"/>
    <xf numFmtId="0" fontId="42" fillId="0" borderId="14" xfId="4" applyFont="1" applyBorder="1" applyAlignment="1" applyProtection="1">
      <alignment horizontal="center"/>
    </xf>
    <xf numFmtId="0" fontId="42" fillId="0" borderId="7" xfId="4" applyFont="1" applyBorder="1" applyAlignment="1" applyProtection="1">
      <alignment horizontal="center"/>
    </xf>
    <xf numFmtId="0" fontId="42" fillId="0" borderId="9" xfId="4" applyFont="1" applyBorder="1" applyAlignment="1" applyProtection="1">
      <alignment horizontal="center"/>
    </xf>
    <xf numFmtId="0" fontId="42" fillId="0" borderId="29" xfId="4" applyFont="1" applyBorder="1" applyAlignment="1" applyProtection="1">
      <alignment horizontal="center"/>
    </xf>
    <xf numFmtId="0" fontId="42" fillId="0" borderId="4" xfId="4" applyFont="1" applyBorder="1" applyAlignment="1" applyProtection="1">
      <alignment horizontal="center"/>
    </xf>
    <xf numFmtId="0" fontId="42" fillId="0" borderId="16" xfId="4" applyFont="1" applyBorder="1" applyAlignment="1" applyProtection="1">
      <alignment horizontal="center"/>
    </xf>
    <xf numFmtId="0" fontId="42" fillId="0" borderId="19" xfId="4" applyFont="1" applyBorder="1" applyAlignment="1" applyProtection="1">
      <alignment horizontal="center"/>
    </xf>
    <xf numFmtId="0" fontId="42" fillId="0" borderId="37" xfId="4" applyFont="1" applyBorder="1" applyAlignment="1" applyProtection="1">
      <alignment horizontal="center"/>
    </xf>
    <xf numFmtId="0" fontId="75" fillId="0" borderId="9" xfId="4" applyFont="1" applyFill="1" applyBorder="1" applyAlignment="1" applyProtection="1">
      <alignment horizontal="center" vertical="center" textRotation="90"/>
    </xf>
    <xf numFmtId="49" fontId="41" fillId="0" borderId="9" xfId="4" applyNumberFormat="1" applyFont="1" applyFill="1" applyBorder="1" applyAlignment="1" applyProtection="1">
      <alignment horizontal="center" vertical="center" textRotation="90" wrapText="1"/>
    </xf>
    <xf numFmtId="0" fontId="20" fillId="0" borderId="9" xfId="4" applyFont="1" applyFill="1" applyBorder="1" applyAlignment="1" applyProtection="1">
      <alignment horizontal="left" vertical="center" wrapText="1"/>
    </xf>
    <xf numFmtId="0" fontId="53" fillId="0" borderId="14" xfId="4" applyFont="1" applyFill="1" applyBorder="1" applyAlignment="1" applyProtection="1">
      <alignment horizontal="center" vertical="center" textRotation="90" wrapText="1"/>
    </xf>
    <xf numFmtId="0" fontId="53" fillId="0" borderId="7" xfId="4" applyFont="1" applyFill="1" applyBorder="1" applyAlignment="1" applyProtection="1">
      <alignment horizontal="center" vertical="center" textRotation="90" wrapText="1"/>
    </xf>
    <xf numFmtId="0" fontId="53" fillId="0" borderId="29" xfId="4" applyFont="1" applyFill="1" applyBorder="1" applyAlignment="1" applyProtection="1">
      <alignment horizontal="center" vertical="center" textRotation="90" wrapText="1"/>
    </xf>
    <xf numFmtId="0" fontId="53" fillId="0" borderId="0" xfId="4" applyFont="1" applyFill="1" applyBorder="1" applyAlignment="1" applyProtection="1">
      <alignment horizontal="left" vertical="center" wrapText="1"/>
    </xf>
    <xf numFmtId="0" fontId="53" fillId="0" borderId="29" xfId="4" applyFont="1" applyFill="1" applyBorder="1" applyAlignment="1" applyProtection="1">
      <alignment horizontal="left" vertical="center" textRotation="90" wrapText="1"/>
    </xf>
    <xf numFmtId="0" fontId="53" fillId="0" borderId="0" xfId="4" applyFont="1" applyFill="1" applyAlignment="1" applyProtection="1">
      <alignment horizontal="left" vertical="center" wrapText="1"/>
    </xf>
    <xf numFmtId="0" fontId="54" fillId="0" borderId="0" xfId="4" applyFont="1" applyFill="1" applyProtection="1"/>
    <xf numFmtId="0" fontId="62" fillId="0" borderId="9" xfId="4" applyFont="1" applyFill="1" applyBorder="1" applyAlignment="1" applyProtection="1">
      <alignment horizontal="center" vertical="center"/>
    </xf>
    <xf numFmtId="0" fontId="64" fillId="0" borderId="9" xfId="4" applyFont="1" applyFill="1" applyBorder="1" applyAlignment="1" applyProtection="1">
      <alignment horizontal="center" vertical="center"/>
    </xf>
    <xf numFmtId="0" fontId="59" fillId="0" borderId="9" xfId="4" applyFont="1" applyFill="1" applyBorder="1" applyAlignment="1" applyProtection="1">
      <alignment horizontal="center" vertical="center"/>
    </xf>
    <xf numFmtId="0" fontId="60" fillId="0" borderId="9" xfId="4" applyFont="1" applyFill="1" applyBorder="1" applyAlignment="1" applyProtection="1">
      <alignment horizontal="center" vertical="center"/>
    </xf>
    <xf numFmtId="0" fontId="20" fillId="0" borderId="9" xfId="4" applyFont="1" applyFill="1" applyBorder="1" applyAlignment="1" applyProtection="1">
      <alignment vertical="center" wrapText="1"/>
    </xf>
    <xf numFmtId="0" fontId="20" fillId="4" borderId="19" xfId="4" applyFont="1" applyFill="1" applyBorder="1" applyAlignment="1" applyProtection="1">
      <alignment horizontal="left" vertical="center" wrapText="1"/>
    </xf>
    <xf numFmtId="0" fontId="54" fillId="0" borderId="0" xfId="4" applyFont="1" applyFill="1" applyAlignment="1" applyProtection="1">
      <alignment wrapText="1"/>
    </xf>
    <xf numFmtId="0" fontId="53" fillId="0" borderId="7" xfId="4" applyFont="1" applyFill="1" applyBorder="1" applyAlignment="1" applyProtection="1">
      <alignment horizontal="center" vertical="center" textRotation="90" wrapText="1"/>
      <protection locked="0"/>
    </xf>
    <xf numFmtId="0" fontId="53" fillId="0" borderId="9" xfId="4" applyFont="1" applyFill="1" applyBorder="1" applyAlignment="1" applyProtection="1">
      <alignment horizontal="center" vertical="center" textRotation="90" wrapText="1"/>
      <protection locked="0"/>
    </xf>
    <xf numFmtId="0" fontId="53" fillId="0" borderId="9" xfId="4" applyNumberFormat="1" applyFont="1" applyFill="1" applyBorder="1" applyAlignment="1" applyProtection="1">
      <alignment horizontal="left" vertical="center" wrapText="1" shrinkToFit="1"/>
    </xf>
    <xf numFmtId="0" fontId="53" fillId="0" borderId="9" xfId="4" applyFont="1" applyFill="1" applyBorder="1" applyAlignment="1" applyProtection="1">
      <alignment horizontal="left" vertical="center" wrapText="1" shrinkToFit="1"/>
    </xf>
    <xf numFmtId="0" fontId="53" fillId="0" borderId="19" xfId="4" applyNumberFormat="1" applyFont="1" applyFill="1" applyBorder="1" applyAlignment="1" applyProtection="1">
      <alignment horizontal="left" vertical="center" wrapText="1" shrinkToFit="1"/>
    </xf>
    <xf numFmtId="0" fontId="54" fillId="0" borderId="9" xfId="4" applyFont="1" applyFill="1" applyBorder="1" applyAlignment="1" applyProtection="1">
      <alignment wrapText="1"/>
    </xf>
    <xf numFmtId="0" fontId="54" fillId="0" borderId="9" xfId="4" applyFont="1" applyFill="1" applyBorder="1" applyAlignment="1" applyProtection="1"/>
    <xf numFmtId="0" fontId="76" fillId="0" borderId="0" xfId="4" applyFont="1" applyFill="1" applyProtection="1"/>
    <xf numFmtId="0" fontId="76" fillId="0" borderId="0" xfId="4" applyFont="1" applyFill="1"/>
    <xf numFmtId="0" fontId="78" fillId="0" borderId="9" xfId="4" applyFont="1" applyFill="1" applyBorder="1" applyAlignment="1" applyProtection="1">
      <alignment horizontal="center" vertical="center" wrapText="1"/>
    </xf>
    <xf numFmtId="0" fontId="46" fillId="0" borderId="0" xfId="0" applyFont="1" applyFill="1" applyBorder="1" applyAlignment="1">
      <alignment vertical="center" wrapText="1"/>
    </xf>
    <xf numFmtId="0" fontId="67" fillId="13" borderId="11" xfId="0" applyFont="1" applyFill="1" applyBorder="1" applyAlignment="1">
      <alignment horizontal="center" vertical="center"/>
    </xf>
    <xf numFmtId="4" fontId="71" fillId="13" borderId="7" xfId="0" applyNumberFormat="1" applyFont="1" applyFill="1" applyBorder="1" applyAlignment="1">
      <alignment vertical="center" wrapText="1"/>
    </xf>
    <xf numFmtId="4" fontId="71" fillId="13" borderId="5" xfId="0" applyNumberFormat="1" applyFont="1" applyFill="1" applyBorder="1" applyAlignment="1">
      <alignment vertical="center"/>
    </xf>
    <xf numFmtId="0" fontId="46" fillId="0" borderId="23" xfId="0" applyFont="1" applyFill="1" applyBorder="1" applyAlignment="1">
      <alignment horizontal="center" vertical="center"/>
    </xf>
    <xf numFmtId="0" fontId="46" fillId="0" borderId="5" xfId="0" applyFont="1" applyFill="1" applyBorder="1" applyAlignment="1">
      <alignment horizontal="center" vertical="center"/>
    </xf>
    <xf numFmtId="0" fontId="46" fillId="0" borderId="6" xfId="0" applyFont="1" applyFill="1" applyBorder="1" applyAlignment="1">
      <alignment horizontal="center" vertical="center"/>
    </xf>
    <xf numFmtId="0" fontId="46" fillId="0" borderId="7" xfId="0" applyFont="1" applyFill="1" applyBorder="1" applyAlignment="1">
      <alignment horizontal="center" vertical="center"/>
    </xf>
    <xf numFmtId="0" fontId="1" fillId="0" borderId="0" xfId="2" applyFont="1"/>
    <xf numFmtId="0" fontId="42" fillId="0" borderId="30" xfId="4" applyFont="1" applyBorder="1"/>
    <xf numFmtId="0" fontId="1" fillId="0" borderId="31" xfId="4" applyFont="1" applyBorder="1"/>
    <xf numFmtId="0" fontId="3" fillId="0" borderId="27" xfId="4" applyFont="1" applyBorder="1"/>
    <xf numFmtId="0" fontId="3" fillId="0" borderId="25" xfId="4" applyFont="1" applyBorder="1"/>
    <xf numFmtId="0" fontId="10" fillId="0" borderId="33" xfId="2" applyBorder="1"/>
    <xf numFmtId="0" fontId="10" fillId="0" borderId="35" xfId="2" applyBorder="1"/>
    <xf numFmtId="0" fontId="1" fillId="0" borderId="35" xfId="4" applyFont="1" applyBorder="1"/>
    <xf numFmtId="0" fontId="1" fillId="0" borderId="33" xfId="4" applyFont="1" applyBorder="1"/>
    <xf numFmtId="0" fontId="42" fillId="0" borderId="32" xfId="4" applyFont="1" applyBorder="1"/>
    <xf numFmtId="0" fontId="1" fillId="0" borderId="32" xfId="4" applyFont="1" applyBorder="1"/>
    <xf numFmtId="164" fontId="10" fillId="0" borderId="29" xfId="2" applyNumberFormat="1" applyBorder="1"/>
    <xf numFmtId="0" fontId="42" fillId="0" borderId="0" xfId="2" applyFont="1" applyFill="1" applyBorder="1"/>
    <xf numFmtId="164" fontId="42" fillId="0" borderId="0" xfId="2" applyNumberFormat="1" applyFont="1" applyFill="1" applyBorder="1"/>
    <xf numFmtId="0" fontId="10" fillId="0" borderId="14" xfId="2" applyBorder="1"/>
    <xf numFmtId="0" fontId="10" fillId="0" borderId="1" xfId="2" applyBorder="1"/>
    <xf numFmtId="164" fontId="10" fillId="0" borderId="3" xfId="2" applyNumberFormat="1" applyBorder="1"/>
    <xf numFmtId="0" fontId="43" fillId="0" borderId="27" xfId="2" applyFont="1" applyBorder="1" applyAlignment="1">
      <alignment horizontal="right"/>
    </xf>
    <xf numFmtId="0" fontId="43" fillId="0" borderId="30" xfId="2" applyFont="1" applyBorder="1" applyAlignment="1">
      <alignment horizontal="right"/>
    </xf>
    <xf numFmtId="0" fontId="10" fillId="0" borderId="31" xfId="2" applyBorder="1" applyAlignment="1">
      <alignment horizontal="center" shrinkToFit="1"/>
    </xf>
    <xf numFmtId="0" fontId="43" fillId="0" borderId="25" xfId="2" applyFont="1" applyBorder="1" applyAlignment="1">
      <alignment horizontal="right"/>
    </xf>
    <xf numFmtId="0" fontId="10" fillId="0" borderId="36" xfId="2" applyBorder="1" applyAlignment="1">
      <alignment horizontal="center" shrinkToFit="1"/>
    </xf>
    <xf numFmtId="0" fontId="1" fillId="0" borderId="9" xfId="2" applyFont="1" applyBorder="1"/>
    <xf numFmtId="0" fontId="1" fillId="0" borderId="20" xfId="2" applyFont="1" applyBorder="1"/>
    <xf numFmtId="0" fontId="54" fillId="14" borderId="9" xfId="4" applyFont="1" applyFill="1" applyBorder="1" applyAlignment="1" applyProtection="1">
      <alignment wrapText="1"/>
    </xf>
    <xf numFmtId="0" fontId="54" fillId="14" borderId="9" xfId="4" applyFont="1" applyFill="1" applyBorder="1" applyAlignment="1" applyProtection="1"/>
    <xf numFmtId="4" fontId="47" fillId="14" borderId="9" xfId="0" applyNumberFormat="1" applyFont="1" applyFill="1" applyBorder="1" applyAlignment="1">
      <alignment horizontal="right"/>
    </xf>
    <xf numFmtId="4" fontId="68" fillId="14" borderId="9" xfId="0" applyNumberFormat="1" applyFont="1" applyFill="1" applyBorder="1" applyAlignment="1">
      <alignment horizontal="right"/>
    </xf>
    <xf numFmtId="0" fontId="5" fillId="0" borderId="0" xfId="2" applyFont="1" applyBorder="1" applyAlignment="1">
      <alignment horizontal="left" wrapText="1"/>
    </xf>
    <xf numFmtId="0" fontId="10" fillId="0" borderId="0" xfId="2" applyAlignment="1">
      <alignment horizontal="center"/>
    </xf>
    <xf numFmtId="0" fontId="10" fillId="0" borderId="24" xfId="2" applyBorder="1" applyAlignment="1">
      <alignment horizontal="center" shrinkToFit="1"/>
    </xf>
    <xf numFmtId="0" fontId="10" fillId="0" borderId="38" xfId="2" applyBorder="1" applyAlignment="1">
      <alignment horizontal="center" shrinkToFit="1"/>
    </xf>
    <xf numFmtId="0" fontId="1" fillId="0" borderId="0" xfId="2" applyFont="1" applyBorder="1" applyAlignment="1">
      <alignment horizontal="left" vertical="top" wrapText="1" shrinkToFit="1"/>
    </xf>
    <xf numFmtId="0" fontId="10" fillId="0" borderId="0" xfId="2" applyBorder="1" applyAlignment="1">
      <alignment horizontal="left" vertical="top" shrinkToFit="1"/>
    </xf>
    <xf numFmtId="0" fontId="10" fillId="0" borderId="26" xfId="2" applyBorder="1" applyAlignment="1">
      <alignment horizontal="left" vertical="top" shrinkToFit="1"/>
    </xf>
    <xf numFmtId="0" fontId="10" fillId="0" borderId="24" xfId="2" applyBorder="1" applyAlignment="1">
      <alignment horizontal="left" vertical="top" shrinkToFit="1"/>
    </xf>
    <xf numFmtId="0" fontId="10" fillId="0" borderId="38" xfId="2" applyBorder="1" applyAlignment="1">
      <alignment horizontal="left" vertical="top" shrinkToFit="1"/>
    </xf>
    <xf numFmtId="0" fontId="42" fillId="6" borderId="4" xfId="2" applyFont="1" applyFill="1" applyBorder="1" applyAlignment="1">
      <alignment horizontal="center" vertical="center"/>
    </xf>
    <xf numFmtId="0" fontId="42" fillId="6" borderId="40" xfId="2" applyFont="1" applyFill="1" applyBorder="1" applyAlignment="1">
      <alignment horizontal="center" vertical="center"/>
    </xf>
    <xf numFmtId="0" fontId="42" fillId="0" borderId="30" xfId="2" applyFont="1" applyBorder="1" applyAlignment="1">
      <alignment horizontal="center" shrinkToFit="1"/>
    </xf>
    <xf numFmtId="0" fontId="42" fillId="0" borderId="32" xfId="2" applyFont="1" applyBorder="1" applyAlignment="1">
      <alignment horizontal="center" shrinkToFit="1"/>
    </xf>
    <xf numFmtId="0" fontId="42" fillId="0" borderId="31" xfId="2" applyFont="1" applyBorder="1" applyAlignment="1">
      <alignment horizontal="center" shrinkToFit="1"/>
    </xf>
    <xf numFmtId="0" fontId="42" fillId="0" borderId="9" xfId="2" applyFont="1" applyBorder="1" applyAlignment="1">
      <alignment horizontal="center"/>
    </xf>
    <xf numFmtId="0" fontId="42" fillId="0" borderId="30" xfId="2" applyFont="1" applyBorder="1" applyAlignment="1">
      <alignment horizontal="center"/>
    </xf>
    <xf numFmtId="0" fontId="42" fillId="0" borderId="31" xfId="2" applyFont="1" applyBorder="1" applyAlignment="1">
      <alignment horizontal="center"/>
    </xf>
    <xf numFmtId="0" fontId="42" fillId="0" borderId="9" xfId="2" applyFont="1" applyBorder="1" applyAlignment="1">
      <alignment horizontal="center" vertical="center"/>
    </xf>
    <xf numFmtId="0" fontId="42" fillId="0" borderId="5" xfId="2" applyFont="1" applyBorder="1" applyAlignment="1">
      <alignment horizontal="center"/>
    </xf>
    <xf numFmtId="0" fontId="42" fillId="0" borderId="7" xfId="2" applyFont="1" applyBorder="1" applyAlignment="1">
      <alignment horizontal="center"/>
    </xf>
    <xf numFmtId="0" fontId="6" fillId="0" borderId="0" xfId="2" applyFont="1" applyBorder="1" applyAlignment="1">
      <alignment horizontal="left" shrinkToFit="1"/>
    </xf>
    <xf numFmtId="164" fontId="42" fillId="6" borderId="39" xfId="2" applyNumberFormat="1" applyFont="1" applyFill="1" applyBorder="1" applyAlignment="1">
      <alignment horizontal="center" vertical="center"/>
    </xf>
    <xf numFmtId="164" fontId="42" fillId="6" borderId="38" xfId="2" applyNumberFormat="1" applyFont="1" applyFill="1" applyBorder="1" applyAlignment="1">
      <alignment horizontal="center" vertical="center"/>
    </xf>
    <xf numFmtId="0" fontId="6" fillId="0" borderId="21" xfId="2" applyFont="1" applyBorder="1" applyAlignment="1">
      <alignment horizontal="left" vertical="top" wrapText="1" shrinkToFit="1"/>
    </xf>
    <xf numFmtId="0" fontId="6" fillId="0" borderId="28" xfId="2" applyFont="1" applyBorder="1" applyAlignment="1">
      <alignment horizontal="left" vertical="top" wrapText="1" shrinkToFit="1"/>
    </xf>
    <xf numFmtId="0" fontId="6" fillId="0" borderId="0" xfId="2" applyFont="1" applyBorder="1" applyAlignment="1">
      <alignment horizontal="left" vertical="top" wrapText="1" shrinkToFit="1"/>
    </xf>
    <xf numFmtId="0" fontId="6" fillId="0" borderId="26" xfId="2" applyFont="1" applyBorder="1" applyAlignment="1">
      <alignment horizontal="left" vertical="top" wrapText="1" shrinkToFit="1"/>
    </xf>
    <xf numFmtId="0" fontId="10" fillId="0" borderId="5" xfId="2" applyBorder="1" applyAlignment="1">
      <alignment horizontal="center"/>
    </xf>
    <xf numFmtId="0" fontId="10" fillId="0" borderId="7" xfId="2" applyBorder="1" applyAlignment="1">
      <alignment horizontal="center"/>
    </xf>
    <xf numFmtId="0" fontId="10" fillId="0" borderId="9" xfId="2" applyBorder="1" applyAlignment="1">
      <alignment horizontal="center"/>
    </xf>
    <xf numFmtId="0" fontId="42" fillId="0" borderId="27" xfId="4" applyFont="1" applyBorder="1" applyAlignment="1">
      <alignment horizontal="center"/>
    </xf>
    <xf numFmtId="0" fontId="42" fillId="0" borderId="0" xfId="4" applyFont="1" applyBorder="1" applyAlignment="1">
      <alignment horizontal="center"/>
    </xf>
    <xf numFmtId="0" fontId="42" fillId="0" borderId="0" xfId="4" applyFont="1" applyAlignment="1" applyProtection="1">
      <alignment horizontal="center" vertical="center" textRotation="90" wrapText="1"/>
    </xf>
    <xf numFmtId="0" fontId="42" fillId="0" borderId="18" xfId="4" applyFont="1" applyBorder="1" applyAlignment="1" applyProtection="1">
      <alignment horizontal="center" vertical="center" textRotation="90" wrapText="1"/>
    </xf>
    <xf numFmtId="4" fontId="14" fillId="0" borderId="9" xfId="0" applyNumberFormat="1" applyFont="1" applyFill="1" applyBorder="1" applyAlignment="1" applyProtection="1">
      <alignment horizontal="right"/>
    </xf>
    <xf numFmtId="4" fontId="28" fillId="0" borderId="9" xfId="0" applyNumberFormat="1" applyFont="1" applyFill="1" applyBorder="1" applyAlignment="1" applyProtection="1">
      <alignment horizontal="right"/>
    </xf>
    <xf numFmtId="0" fontId="42" fillId="0" borderId="8" xfId="4" applyFont="1" applyBorder="1" applyAlignment="1" applyProtection="1">
      <alignment horizontal="center"/>
    </xf>
    <xf numFmtId="0" fontId="42" fillId="0" borderId="13" xfId="4" applyFont="1" applyBorder="1" applyAlignment="1" applyProtection="1">
      <alignment horizontal="center"/>
    </xf>
    <xf numFmtId="0" fontId="42" fillId="0" borderId="11" xfId="4" applyFont="1" applyBorder="1" applyAlignment="1" applyProtection="1">
      <alignment horizontal="center"/>
    </xf>
    <xf numFmtId="0" fontId="42" fillId="0" borderId="34" xfId="4" applyFont="1" applyBorder="1" applyAlignment="1" applyProtection="1">
      <alignment horizontal="center"/>
    </xf>
    <xf numFmtId="0" fontId="7" fillId="0" borderId="0" xfId="4" applyFont="1" applyBorder="1" applyAlignment="1" applyProtection="1">
      <alignment horizontal="center"/>
    </xf>
    <xf numFmtId="0" fontId="8" fillId="0" borderId="0" xfId="4" applyBorder="1" applyAlignment="1" applyProtection="1">
      <alignment horizontal="center"/>
    </xf>
    <xf numFmtId="0" fontId="57" fillId="0" borderId="9" xfId="4" applyFont="1" applyBorder="1" applyAlignment="1" applyProtection="1">
      <alignment horizontal="center"/>
    </xf>
    <xf numFmtId="0" fontId="54" fillId="0" borderId="9" xfId="4" applyFont="1" applyFill="1" applyBorder="1" applyAlignment="1" applyProtection="1">
      <alignment horizontal="center" wrapText="1"/>
    </xf>
    <xf numFmtId="9" fontId="58" fillId="0" borderId="9" xfId="1" applyFont="1" applyFill="1" applyBorder="1" applyAlignment="1" applyProtection="1">
      <alignment horizontal="center" wrapText="1"/>
    </xf>
    <xf numFmtId="49" fontId="28" fillId="3" borderId="9" xfId="0" applyNumberFormat="1" applyFont="1" applyFill="1" applyBorder="1" applyAlignment="1" applyProtection="1">
      <alignment horizontal="right" vertical="center"/>
    </xf>
    <xf numFmtId="4" fontId="28" fillId="8" borderId="9" xfId="0" applyNumberFormat="1" applyFont="1" applyFill="1" applyBorder="1" applyAlignment="1" applyProtection="1">
      <alignment horizontal="right"/>
    </xf>
    <xf numFmtId="0" fontId="8" fillId="0" borderId="30" xfId="4" applyBorder="1" applyAlignment="1" applyProtection="1">
      <alignment horizontal="center"/>
    </xf>
    <xf numFmtId="0" fontId="8" fillId="0" borderId="32" xfId="4" applyBorder="1" applyAlignment="1" applyProtection="1">
      <alignment horizontal="center"/>
    </xf>
    <xf numFmtId="0" fontId="8" fillId="0" borderId="31" xfId="4" applyBorder="1" applyAlignment="1" applyProtection="1">
      <alignment horizontal="center"/>
    </xf>
    <xf numFmtId="0" fontId="42" fillId="0" borderId="1" xfId="4" applyFont="1" applyBorder="1" applyAlignment="1" applyProtection="1">
      <alignment horizontal="center"/>
    </xf>
    <xf numFmtId="0" fontId="42" fillId="0" borderId="12" xfId="4" applyFont="1" applyBorder="1" applyAlignment="1" applyProtection="1">
      <alignment horizontal="center"/>
    </xf>
    <xf numFmtId="0" fontId="42" fillId="0" borderId="2" xfId="4" applyFont="1" applyBorder="1" applyAlignment="1" applyProtection="1">
      <alignment horizontal="center"/>
    </xf>
    <xf numFmtId="0" fontId="42" fillId="0" borderId="3" xfId="4" applyFont="1" applyBorder="1" applyAlignment="1" applyProtection="1">
      <alignment horizontal="center"/>
    </xf>
    <xf numFmtId="4" fontId="28" fillId="11" borderId="9" xfId="0" applyNumberFormat="1" applyFont="1" applyFill="1" applyBorder="1" applyAlignment="1" applyProtection="1">
      <alignment horizontal="right"/>
    </xf>
    <xf numFmtId="4" fontId="28" fillId="9" borderId="9" xfId="0" applyNumberFormat="1" applyFont="1" applyFill="1" applyBorder="1" applyAlignment="1" applyProtection="1">
      <alignment horizontal="right"/>
    </xf>
    <xf numFmtId="9" fontId="54" fillId="0" borderId="9" xfId="1" applyFont="1" applyFill="1" applyBorder="1" applyAlignment="1" applyProtection="1">
      <alignment horizontal="center" wrapText="1"/>
    </xf>
    <xf numFmtId="164" fontId="54" fillId="0" borderId="9" xfId="4" applyNumberFormat="1" applyFont="1" applyFill="1" applyBorder="1" applyAlignment="1" applyProtection="1">
      <alignment horizontal="center" wrapText="1"/>
    </xf>
    <xf numFmtId="4" fontId="28" fillId="10" borderId="9" xfId="0" applyNumberFormat="1" applyFont="1" applyFill="1" applyBorder="1" applyAlignment="1" applyProtection="1">
      <alignment horizontal="right"/>
    </xf>
    <xf numFmtId="0" fontId="42" fillId="0" borderId="9" xfId="4" applyFont="1" applyBorder="1" applyAlignment="1" applyProtection="1">
      <alignment horizontal="center"/>
    </xf>
    <xf numFmtId="0" fontId="54" fillId="0" borderId="0" xfId="4" applyFont="1" applyFill="1" applyAlignment="1" applyProtection="1">
      <alignment horizontal="center" wrapText="1"/>
    </xf>
    <xf numFmtId="0" fontId="51" fillId="0" borderId="0" xfId="4" applyFont="1" applyAlignment="1" applyProtection="1">
      <alignment horizontal="center"/>
    </xf>
    <xf numFmtId="0" fontId="42" fillId="0" borderId="9" xfId="4" applyFont="1" applyBorder="1" applyAlignment="1" applyProtection="1">
      <alignment horizontal="center" textRotation="44" wrapText="1"/>
    </xf>
    <xf numFmtId="0" fontId="61" fillId="0" borderId="9" xfId="4" applyFont="1" applyBorder="1" applyAlignment="1" applyProtection="1">
      <alignment horizontal="center" textRotation="44" wrapText="1"/>
    </xf>
    <xf numFmtId="0" fontId="63" fillId="0" borderId="9" xfId="4" applyFont="1" applyBorder="1" applyAlignment="1" applyProtection="1">
      <alignment horizontal="center" textRotation="44" wrapText="1"/>
    </xf>
    <xf numFmtId="0" fontId="54" fillId="14" borderId="9" xfId="4" applyFont="1" applyFill="1" applyBorder="1" applyAlignment="1" applyProtection="1">
      <alignment horizontal="center" wrapText="1"/>
    </xf>
    <xf numFmtId="0" fontId="54" fillId="14" borderId="9" xfId="4" applyFont="1" applyFill="1" applyBorder="1" applyAlignment="1" applyProtection="1">
      <alignment horizontal="center"/>
    </xf>
    <xf numFmtId="0" fontId="8" fillId="0" borderId="9" xfId="4" applyBorder="1" applyAlignment="1" applyProtection="1">
      <alignment horizontal="left"/>
    </xf>
    <xf numFmtId="0" fontId="8" fillId="14" borderId="9" xfId="4" applyFill="1" applyBorder="1" applyAlignment="1" applyProtection="1">
      <alignment horizontal="center"/>
    </xf>
    <xf numFmtId="0" fontId="78" fillId="0" borderId="9" xfId="4" applyFont="1" applyFill="1" applyBorder="1" applyAlignment="1" applyProtection="1">
      <alignment horizontal="center" vertical="center" wrapText="1"/>
    </xf>
    <xf numFmtId="0" fontId="78" fillId="0" borderId="5" xfId="4" applyFont="1" applyFill="1" applyBorder="1" applyAlignment="1" applyProtection="1">
      <alignment horizontal="center" vertical="center" wrapText="1"/>
    </xf>
    <xf numFmtId="0" fontId="78" fillId="0" borderId="7" xfId="4" applyFont="1" applyFill="1" applyBorder="1" applyAlignment="1" applyProtection="1">
      <alignment horizontal="center" vertical="center" wrapText="1"/>
    </xf>
    <xf numFmtId="0" fontId="78" fillId="0" borderId="6" xfId="4" applyFont="1" applyFill="1" applyBorder="1" applyAlignment="1" applyProtection="1">
      <alignment horizontal="center" vertical="center" wrapText="1"/>
    </xf>
    <xf numFmtId="0" fontId="77" fillId="0" borderId="9" xfId="4" applyFont="1" applyBorder="1" applyAlignment="1" applyProtection="1">
      <alignment horizontal="center" vertical="center" wrapText="1"/>
    </xf>
    <xf numFmtId="0" fontId="54" fillId="14" borderId="5" xfId="4" applyFont="1" applyFill="1" applyBorder="1" applyAlignment="1" applyProtection="1">
      <alignment horizontal="center"/>
    </xf>
    <xf numFmtId="0" fontId="54" fillId="14" borderId="7" xfId="4" applyFont="1" applyFill="1" applyBorder="1" applyAlignment="1" applyProtection="1">
      <alignment horizontal="center"/>
    </xf>
    <xf numFmtId="0" fontId="54" fillId="14" borderId="6" xfId="4" applyFont="1" applyFill="1" applyBorder="1" applyAlignment="1" applyProtection="1">
      <alignment horizontal="center"/>
    </xf>
    <xf numFmtId="0" fontId="8" fillId="0" borderId="9" xfId="4" applyBorder="1" applyAlignment="1" applyProtection="1">
      <alignment horizontal="center"/>
    </xf>
    <xf numFmtId="0" fontId="54" fillId="0" borderId="9" xfId="4" applyFont="1" applyFill="1" applyBorder="1" applyAlignment="1" applyProtection="1">
      <alignment horizontal="center"/>
    </xf>
    <xf numFmtId="0" fontId="54" fillId="0" borderId="5" xfId="4" applyFont="1" applyFill="1" applyBorder="1" applyAlignment="1" applyProtection="1">
      <alignment horizontal="center"/>
    </xf>
    <xf numFmtId="0" fontId="54" fillId="0" borderId="6" xfId="4" applyFont="1" applyFill="1" applyBorder="1" applyAlignment="1" applyProtection="1">
      <alignment horizontal="center"/>
    </xf>
    <xf numFmtId="0" fontId="54" fillId="0" borderId="7" xfId="4" applyFont="1" applyFill="1" applyBorder="1" applyAlignment="1" applyProtection="1">
      <alignment horizontal="center"/>
    </xf>
    <xf numFmtId="0" fontId="1" fillId="0" borderId="9" xfId="4" applyFont="1" applyBorder="1" applyAlignment="1" applyProtection="1">
      <alignment horizontal="center"/>
    </xf>
    <xf numFmtId="0" fontId="2" fillId="0" borderId="9" xfId="4" applyFont="1" applyBorder="1" applyAlignment="1" applyProtection="1">
      <alignment horizontal="center"/>
    </xf>
    <xf numFmtId="0" fontId="54" fillId="0" borderId="5" xfId="4" applyFont="1" applyFill="1" applyBorder="1" applyAlignment="1" applyProtection="1">
      <alignment horizontal="center" wrapText="1"/>
    </xf>
    <xf numFmtId="0" fontId="54" fillId="0" borderId="7" xfId="4" applyFont="1" applyFill="1" applyBorder="1" applyAlignment="1" applyProtection="1">
      <alignment horizontal="center" wrapText="1"/>
    </xf>
    <xf numFmtId="4" fontId="56" fillId="0" borderId="9" xfId="0" applyNumberFormat="1" applyFont="1" applyFill="1" applyBorder="1" applyAlignment="1">
      <alignment horizontal="center" vertical="center" textRotation="90" wrapText="1"/>
    </xf>
    <xf numFmtId="0" fontId="55" fillId="0" borderId="11" xfId="0" applyFont="1" applyFill="1" applyBorder="1" applyAlignment="1">
      <alignment horizontal="center" vertical="center"/>
    </xf>
    <xf numFmtId="4" fontId="47" fillId="0" borderId="9" xfId="0" applyNumberFormat="1" applyFont="1" applyFill="1" applyBorder="1" applyAlignment="1">
      <alignment horizontal="center" vertical="center" wrapText="1"/>
    </xf>
    <xf numFmtId="4" fontId="71" fillId="0" borderId="7" xfId="0" applyNumberFormat="1" applyFont="1" applyFill="1" applyBorder="1" applyAlignment="1">
      <alignment horizontal="center" vertical="center" wrapText="1"/>
    </xf>
    <xf numFmtId="4" fontId="71" fillId="0" borderId="9" xfId="0" applyNumberFormat="1" applyFont="1" applyFill="1" applyBorder="1" applyAlignment="1">
      <alignment horizontal="center" vertical="center" wrapText="1"/>
    </xf>
    <xf numFmtId="4" fontId="47" fillId="0" borderId="7" xfId="0" applyNumberFormat="1" applyFont="1" applyFill="1" applyBorder="1" applyAlignment="1">
      <alignment horizontal="center" vertical="center" wrapText="1"/>
    </xf>
    <xf numFmtId="4" fontId="15" fillId="0" borderId="5" xfId="0" applyNumberFormat="1" applyFont="1" applyFill="1" applyBorder="1" applyAlignment="1">
      <alignment horizontal="center" vertical="center"/>
    </xf>
    <xf numFmtId="4" fontId="15" fillId="0" borderId="9" xfId="0" applyNumberFormat="1" applyFont="1" applyFill="1" applyBorder="1" applyAlignment="1">
      <alignment horizontal="center" vertical="center"/>
    </xf>
    <xf numFmtId="4" fontId="24" fillId="0" borderId="9" xfId="0" applyNumberFormat="1" applyFont="1" applyFill="1" applyBorder="1" applyAlignment="1">
      <alignment horizontal="center" vertical="center" wrapText="1"/>
    </xf>
    <xf numFmtId="0" fontId="69" fillId="0" borderId="19" xfId="0" applyFont="1" applyFill="1" applyBorder="1" applyAlignment="1">
      <alignment horizontal="center" vertical="center" wrapText="1"/>
    </xf>
    <xf numFmtId="0" fontId="69" fillId="0" borderId="11" xfId="0" applyFont="1" applyFill="1" applyBorder="1" applyAlignment="1">
      <alignment horizontal="center" vertical="center" wrapText="1"/>
    </xf>
    <xf numFmtId="0" fontId="69" fillId="0" borderId="9" xfId="0" applyFont="1" applyFill="1" applyBorder="1" applyAlignment="1">
      <alignment horizontal="center" wrapText="1"/>
    </xf>
    <xf numFmtId="0" fontId="69" fillId="0" borderId="5" xfId="0" applyFont="1" applyFill="1" applyBorder="1" applyAlignment="1">
      <alignment horizontal="center" vertical="center" wrapText="1"/>
    </xf>
    <xf numFmtId="0" fontId="69" fillId="0" borderId="9" xfId="0" applyFont="1" applyFill="1" applyBorder="1" applyAlignment="1">
      <alignment horizontal="center" vertical="center" wrapText="1"/>
    </xf>
    <xf numFmtId="0" fontId="1" fillId="0" borderId="0" xfId="2" applyFont="1" applyBorder="1" applyAlignment="1">
      <alignment horizontal="left" vertical="center" shrinkToFit="1"/>
    </xf>
    <xf numFmtId="0" fontId="10" fillId="0" borderId="0" xfId="2" applyBorder="1" applyAlignment="1">
      <alignment horizontal="left" vertical="center" shrinkToFit="1"/>
    </xf>
    <xf numFmtId="0" fontId="10" fillId="0" borderId="24" xfId="2" applyBorder="1" applyAlignment="1">
      <alignment horizontal="left" vertical="center" shrinkToFit="1"/>
    </xf>
    <xf numFmtId="0" fontId="1" fillId="0" borderId="5" xfId="2" applyFont="1" applyBorder="1" applyAlignment="1">
      <alignment horizontal="center"/>
    </xf>
    <xf numFmtId="4" fontId="47" fillId="14" borderId="9" xfId="0" quotePrefix="1" applyNumberFormat="1" applyFont="1" applyFill="1" applyBorder="1" applyAlignment="1">
      <alignment horizontal="right" wrapText="1"/>
    </xf>
  </cellXfs>
  <cellStyles count="5">
    <cellStyle name="Normal" xfId="0" builtinId="0"/>
    <cellStyle name="Normal 2" xfId="2"/>
    <cellStyle name="Normal 3" xfId="3"/>
    <cellStyle name="Normal 4" xfId="4"/>
    <cellStyle name="Pourcentage" xfId="1" builtinId="5"/>
  </cellStyles>
  <dxfs count="57"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9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ont>
        <b/>
        <i val="0"/>
        <strike val="0"/>
        <color rgb="FF00B050"/>
      </font>
    </dxf>
    <dxf>
      <font>
        <b/>
        <i val="0"/>
        <color rgb="FFFF0000"/>
      </font>
    </dxf>
    <dxf>
      <font>
        <b/>
        <i val="0"/>
        <color theme="0"/>
      </font>
    </dxf>
    <dxf>
      <fill>
        <patternFill>
          <bgColor theme="4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T37"/>
  <sheetViews>
    <sheetView tabSelected="1" workbookViewId="0">
      <selection activeCell="L36" sqref="L36"/>
    </sheetView>
  </sheetViews>
  <sheetFormatPr baseColWidth="10" defaultColWidth="11.5546875" defaultRowHeight="14.4"/>
  <cols>
    <col min="1" max="1" width="28.33203125" style="18" bestFit="1" customWidth="1"/>
    <col min="2" max="3" width="11.5546875" style="18"/>
    <col min="4" max="4" width="3.6640625" style="18" customWidth="1"/>
    <col min="5" max="5" width="22.5546875" style="18" customWidth="1"/>
    <col min="6" max="6" width="16.44140625" style="18" customWidth="1"/>
    <col min="7" max="7" width="12.33203125" style="18" customWidth="1"/>
    <col min="8" max="16384" width="11.5546875" style="18"/>
  </cols>
  <sheetData>
    <row r="1" spans="1:20" ht="33.6">
      <c r="A1" s="33" t="s">
        <v>33</v>
      </c>
      <c r="B1" s="32"/>
      <c r="F1" s="32"/>
      <c r="H1" s="32"/>
    </row>
    <row r="3" spans="1:20" customFormat="1" ht="15" thickBot="1">
      <c r="A3" s="23" t="s">
        <v>123</v>
      </c>
      <c r="B3" s="18"/>
      <c r="C3" s="90" t="str">
        <f ca="1">MID(CELL("nomfichier",A1),FIND("]",CELL("nomfichier",A1))+1,LEN(CELL("nomfichier",A1))-FIND("]",CELL("nomfichier",A1)))</f>
        <v>MODELE</v>
      </c>
      <c r="D3" s="18"/>
      <c r="E3" s="18"/>
      <c r="F3" s="18"/>
      <c r="G3" s="18"/>
      <c r="H3" s="18"/>
      <c r="I3" s="18"/>
    </row>
    <row r="4" spans="1:20" ht="15" thickBot="1">
      <c r="A4" s="31" t="s">
        <v>32</v>
      </c>
      <c r="B4" s="195" t="e">
        <f ca="1">VLOOKUP((MID(CELL("nomfichier",A3),FIND("]",CELL("nomfichier",A3))+1,LEN(CELL("nomfichier",A3))-FIND("]",CELL("nomfichier",A3)))),'STRATEGIE - objectif 2020'!A4:X343,2,FALSE)</f>
        <v>#N/A</v>
      </c>
      <c r="C4" s="195"/>
      <c r="D4" s="195"/>
      <c r="E4" s="195"/>
      <c r="F4" s="196"/>
      <c r="G4" s="187" t="s">
        <v>38</v>
      </c>
      <c r="H4" s="188"/>
    </row>
    <row r="5" spans="1:20">
      <c r="A5" s="29"/>
      <c r="B5" s="197"/>
      <c r="C5" s="197"/>
      <c r="D5" s="197"/>
      <c r="E5" s="197"/>
      <c r="F5" s="198"/>
      <c r="G5" s="159" t="s">
        <v>34</v>
      </c>
      <c r="H5" s="160">
        <f>((SUM(B17:B34,F17))*E14)+(SUM(B17:B34)*G14)+(F17*I14)</f>
        <v>0</v>
      </c>
    </row>
    <row r="6" spans="1:20">
      <c r="A6" s="30" t="s">
        <v>31</v>
      </c>
      <c r="B6" s="192" t="e">
        <f ca="1">VLOOKUP((MID(CELL("nomfichier",A3),FIND("]",CELL("nomfichier",A3))+1,LEN(CELL("nomfichier",A3))-FIND("]",CELL("nomfichier",A3)))),'STRATEGIE - objectif 2020'!A4:X343,3,FALSE)</f>
        <v>#N/A</v>
      </c>
      <c r="C6" s="192"/>
      <c r="D6" s="192"/>
      <c r="E6" s="192"/>
      <c r="F6" s="192"/>
      <c r="G6" s="158" t="s">
        <v>35</v>
      </c>
      <c r="H6" s="155">
        <f>SUM(G21:G24)</f>
        <v>0</v>
      </c>
      <c r="P6" s="28"/>
      <c r="Q6" s="28"/>
      <c r="R6" s="28"/>
      <c r="S6" s="28"/>
      <c r="T6" s="28"/>
    </row>
    <row r="7" spans="1:20" ht="15" customHeight="1">
      <c r="A7" s="29"/>
      <c r="B7" s="176"/>
      <c r="C7" s="177"/>
      <c r="D7" s="177"/>
      <c r="E7" s="177"/>
      <c r="F7" s="178"/>
      <c r="G7" s="158" t="s">
        <v>36</v>
      </c>
      <c r="H7" s="155">
        <f>(SUM(G28:G34))+(H17*G17)</f>
        <v>0</v>
      </c>
      <c r="P7" s="28"/>
      <c r="Q7" s="28"/>
      <c r="R7" s="28"/>
      <c r="S7" s="28"/>
      <c r="T7" s="28"/>
    </row>
    <row r="8" spans="1:20" ht="15" customHeight="1">
      <c r="A8" s="161" t="s">
        <v>30</v>
      </c>
      <c r="B8" s="177"/>
      <c r="C8" s="177"/>
      <c r="D8" s="177"/>
      <c r="E8" s="177"/>
      <c r="F8" s="178"/>
      <c r="G8" s="181" t="s">
        <v>37</v>
      </c>
      <c r="H8" s="193">
        <f>SUM(H5:H7)</f>
        <v>0</v>
      </c>
      <c r="P8" s="28"/>
      <c r="Q8" s="28"/>
      <c r="R8" s="28"/>
      <c r="S8" s="28"/>
      <c r="T8" s="28"/>
    </row>
    <row r="9" spans="1:20" ht="15" customHeight="1" thickBot="1">
      <c r="A9" s="27"/>
      <c r="B9" s="179"/>
      <c r="C9" s="179"/>
      <c r="D9" s="179"/>
      <c r="E9" s="179"/>
      <c r="F9" s="180"/>
      <c r="G9" s="182"/>
      <c r="H9" s="194"/>
      <c r="P9" s="28"/>
      <c r="Q9" s="28"/>
      <c r="R9" s="28"/>
      <c r="S9" s="28"/>
      <c r="T9" s="28"/>
    </row>
    <row r="10" spans="1:20" ht="15" thickBot="1">
      <c r="A10" s="162" t="s">
        <v>174</v>
      </c>
      <c r="B10" s="163"/>
      <c r="C10" s="183" t="s">
        <v>176</v>
      </c>
      <c r="D10" s="184"/>
      <c r="E10" s="185"/>
      <c r="F10" s="165"/>
      <c r="G10" s="156"/>
      <c r="H10" s="157"/>
      <c r="P10" s="28"/>
      <c r="Q10" s="28"/>
      <c r="R10" s="28"/>
      <c r="S10" s="28"/>
      <c r="T10" s="28"/>
    </row>
    <row r="11" spans="1:20" ht="15" thickBot="1">
      <c r="A11" s="164" t="s">
        <v>175</v>
      </c>
      <c r="B11" s="174"/>
      <c r="C11" s="174"/>
      <c r="D11" s="174"/>
      <c r="E11" s="174"/>
      <c r="F11" s="175"/>
      <c r="G11" s="156"/>
      <c r="H11" s="157"/>
      <c r="P11" s="28"/>
      <c r="Q11" s="28"/>
      <c r="R11" s="28"/>
      <c r="S11" s="28"/>
      <c r="T11" s="28"/>
    </row>
    <row r="12" spans="1:20">
      <c r="P12" s="172"/>
      <c r="Q12" s="172"/>
      <c r="R12" s="172"/>
      <c r="S12" s="172"/>
      <c r="T12" s="172"/>
    </row>
    <row r="13" spans="1:20">
      <c r="A13" s="189" t="s">
        <v>29</v>
      </c>
      <c r="B13" s="24" t="s">
        <v>28</v>
      </c>
      <c r="C13" s="24" t="s">
        <v>27</v>
      </c>
      <c r="E13" s="186" t="s">
        <v>162</v>
      </c>
      <c r="F13" s="186"/>
      <c r="G13" s="186" t="s">
        <v>160</v>
      </c>
      <c r="H13" s="186"/>
      <c r="I13" s="186" t="s">
        <v>161</v>
      </c>
      <c r="J13" s="186"/>
      <c r="P13" s="28"/>
      <c r="Q13" s="28"/>
      <c r="R13" s="28"/>
      <c r="S13" s="28"/>
      <c r="T13" s="28"/>
    </row>
    <row r="14" spans="1:20">
      <c r="A14" s="189"/>
      <c r="B14" s="26"/>
      <c r="C14" s="26"/>
      <c r="E14" s="95"/>
      <c r="F14" s="24" t="s">
        <v>25</v>
      </c>
      <c r="G14" s="95"/>
      <c r="H14" s="24" t="s">
        <v>25</v>
      </c>
      <c r="I14" s="95"/>
      <c r="J14" s="24" t="s">
        <v>25</v>
      </c>
      <c r="P14" s="28"/>
      <c r="Q14" s="28"/>
      <c r="R14" s="28"/>
      <c r="S14" s="28"/>
      <c r="T14" s="28"/>
    </row>
    <row r="15" spans="1:20">
      <c r="P15" s="28"/>
      <c r="Q15" s="28"/>
      <c r="R15" s="28"/>
      <c r="S15" s="28"/>
      <c r="T15" s="28"/>
    </row>
    <row r="16" spans="1:20">
      <c r="A16" s="25" t="s">
        <v>24</v>
      </c>
      <c r="B16" s="190" t="s">
        <v>23</v>
      </c>
      <c r="C16" s="191"/>
      <c r="E16" s="25" t="s">
        <v>180</v>
      </c>
      <c r="F16" s="25" t="s">
        <v>21</v>
      </c>
      <c r="G16" s="25" t="s">
        <v>20</v>
      </c>
      <c r="H16" s="186" t="s">
        <v>26</v>
      </c>
      <c r="I16" s="186"/>
      <c r="P16" s="28"/>
      <c r="Q16" s="28"/>
      <c r="R16" s="28"/>
      <c r="S16" s="28"/>
      <c r="T16" s="28"/>
    </row>
    <row r="17" spans="1:20">
      <c r="A17" s="167" t="s">
        <v>181</v>
      </c>
      <c r="B17" s="22"/>
      <c r="C17" s="21" t="s">
        <v>19</v>
      </c>
      <c r="E17" s="24"/>
      <c r="F17" s="24"/>
      <c r="G17" s="24"/>
      <c r="H17" s="85"/>
      <c r="I17" s="24" t="s">
        <v>45</v>
      </c>
      <c r="L17" s="23"/>
      <c r="P17" s="28"/>
      <c r="Q17" s="28"/>
      <c r="R17" s="28"/>
      <c r="S17" s="28"/>
      <c r="T17" s="28"/>
    </row>
    <row r="18" spans="1:20">
      <c r="A18" s="92"/>
      <c r="B18" s="22"/>
      <c r="C18" s="21"/>
      <c r="L18" s="23"/>
      <c r="P18" s="28"/>
      <c r="Q18" s="28"/>
      <c r="R18" s="28"/>
      <c r="S18" s="28"/>
      <c r="T18" s="28"/>
    </row>
    <row r="19" spans="1:20">
      <c r="A19" s="92"/>
      <c r="B19" s="22"/>
      <c r="C19" s="21"/>
      <c r="E19" s="186" t="s">
        <v>39</v>
      </c>
      <c r="F19" s="186"/>
      <c r="G19" s="186"/>
      <c r="P19" s="28"/>
      <c r="Q19" s="28"/>
      <c r="R19" s="28"/>
      <c r="S19" s="28"/>
      <c r="T19" s="28"/>
    </row>
    <row r="20" spans="1:20">
      <c r="A20" s="92"/>
      <c r="B20" s="22"/>
      <c r="C20" s="21"/>
      <c r="E20" s="24" t="s">
        <v>40</v>
      </c>
      <c r="F20" s="24" t="s">
        <v>46</v>
      </c>
      <c r="G20" s="24" t="s">
        <v>41</v>
      </c>
    </row>
    <row r="21" spans="1:20">
      <c r="A21" s="92"/>
      <c r="B21" s="22"/>
      <c r="C21" s="21"/>
      <c r="E21" s="88"/>
      <c r="F21" s="88"/>
      <c r="G21" s="34"/>
    </row>
    <row r="22" spans="1:20">
      <c r="A22" s="87"/>
      <c r="B22" s="22"/>
      <c r="C22" s="21"/>
      <c r="E22" s="24"/>
      <c r="F22" s="24"/>
      <c r="G22" s="34"/>
    </row>
    <row r="23" spans="1:20">
      <c r="A23" s="87"/>
      <c r="B23" s="22"/>
      <c r="C23" s="21"/>
      <c r="E23" s="24"/>
      <c r="F23" s="24"/>
      <c r="G23" s="34"/>
    </row>
    <row r="24" spans="1:20">
      <c r="A24" s="87"/>
      <c r="B24" s="22"/>
      <c r="C24" s="21"/>
      <c r="E24" s="24"/>
      <c r="F24" s="24"/>
      <c r="G24" s="34"/>
    </row>
    <row r="25" spans="1:20">
      <c r="A25" s="87"/>
      <c r="B25" s="22"/>
      <c r="C25" s="21"/>
    </row>
    <row r="26" spans="1:20">
      <c r="A26" s="87"/>
      <c r="B26" s="22"/>
      <c r="C26" s="21"/>
      <c r="E26" s="186" t="s">
        <v>42</v>
      </c>
      <c r="F26" s="186"/>
      <c r="G26" s="186"/>
    </row>
    <row r="27" spans="1:20">
      <c r="A27" s="87"/>
      <c r="B27" s="22"/>
      <c r="C27" s="21"/>
      <c r="E27" s="201" t="s">
        <v>43</v>
      </c>
      <c r="F27" s="201"/>
      <c r="G27" s="24" t="s">
        <v>44</v>
      </c>
    </row>
    <row r="28" spans="1:20">
      <c r="A28" s="87"/>
      <c r="B28" s="22"/>
      <c r="C28" s="21"/>
      <c r="E28" s="199"/>
      <c r="F28" s="200"/>
      <c r="G28" s="34"/>
    </row>
    <row r="29" spans="1:20">
      <c r="A29" s="87"/>
      <c r="B29" s="22"/>
      <c r="C29" s="21"/>
      <c r="E29" s="199"/>
      <c r="F29" s="200"/>
      <c r="G29" s="34"/>
    </row>
    <row r="30" spans="1:20">
      <c r="A30" s="87"/>
      <c r="B30" s="22"/>
      <c r="C30" s="21"/>
      <c r="E30" s="199"/>
      <c r="F30" s="200"/>
      <c r="G30" s="34"/>
    </row>
    <row r="31" spans="1:20">
      <c r="A31" s="87"/>
      <c r="B31" s="22"/>
      <c r="C31" s="21"/>
      <c r="E31" s="199"/>
      <c r="F31" s="200"/>
      <c r="G31" s="34"/>
    </row>
    <row r="32" spans="1:20">
      <c r="A32" s="87"/>
      <c r="B32" s="22"/>
      <c r="C32" s="21"/>
      <c r="E32" s="199"/>
      <c r="F32" s="200"/>
      <c r="G32" s="34"/>
    </row>
    <row r="33" spans="1:7">
      <c r="A33" s="87"/>
      <c r="B33" s="22"/>
      <c r="C33" s="21"/>
      <c r="E33" s="199"/>
      <c r="F33" s="200"/>
      <c r="G33" s="34"/>
    </row>
    <row r="34" spans="1:7">
      <c r="A34" s="89"/>
      <c r="B34" s="20"/>
      <c r="C34" s="19"/>
      <c r="E34" s="199"/>
      <c r="F34" s="200"/>
      <c r="G34" s="34"/>
    </row>
    <row r="37" spans="1:7">
      <c r="A37" s="144"/>
      <c r="B37" s="173"/>
      <c r="C37" s="173"/>
    </row>
  </sheetData>
  <mergeCells count="26">
    <mergeCell ref="G4:H4"/>
    <mergeCell ref="A13:A14"/>
    <mergeCell ref="E13:F13"/>
    <mergeCell ref="B16:C16"/>
    <mergeCell ref="H16:I16"/>
    <mergeCell ref="B6:F6"/>
    <mergeCell ref="G13:H13"/>
    <mergeCell ref="I13:J13"/>
    <mergeCell ref="H8:H9"/>
    <mergeCell ref="B4:F5"/>
    <mergeCell ref="P12:T12"/>
    <mergeCell ref="B37:C37"/>
    <mergeCell ref="B11:F11"/>
    <mergeCell ref="B7:F9"/>
    <mergeCell ref="G8:G9"/>
    <mergeCell ref="C10:E10"/>
    <mergeCell ref="E19:G19"/>
    <mergeCell ref="E32:F32"/>
    <mergeCell ref="E33:F33"/>
    <mergeCell ref="E34:F34"/>
    <mergeCell ref="E26:G26"/>
    <mergeCell ref="E27:F27"/>
    <mergeCell ref="E28:F28"/>
    <mergeCell ref="E29:F29"/>
    <mergeCell ref="E30:F30"/>
    <mergeCell ref="E31:F31"/>
  </mergeCells>
  <dataValidations count="3">
    <dataValidation type="list" allowBlank="1" showInputMessage="1" showErrorMessage="1" sqref="F10">
      <formula1>Oui_Non</formula1>
    </dataValidation>
    <dataValidation type="list" allowBlank="1" showInputMessage="1" showErrorMessage="1" sqref="B11:F11">
      <formula1>Crit_CPOM</formula1>
    </dataValidation>
    <dataValidation type="list" allowBlank="1" showInputMessage="1" showErrorMessage="1" sqref="B10">
      <formula1>Coll_indiv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499984740745262"/>
    <pageSetUpPr fitToPage="1"/>
  </sheetPr>
  <dimension ref="A1:CE94"/>
  <sheetViews>
    <sheetView view="pageBreakPreview" topLeftCell="A22" zoomScale="85" zoomScaleNormal="70" zoomScaleSheetLayoutView="85" workbookViewId="0">
      <selection activeCell="F10" sqref="F10"/>
    </sheetView>
  </sheetViews>
  <sheetFormatPr baseColWidth="10" defaultColWidth="11.5546875" defaultRowHeight="14.4"/>
  <cols>
    <col min="1" max="1" width="2.6640625" style="118" customWidth="1"/>
    <col min="2" max="3" width="2.6640625" style="96" customWidth="1"/>
    <col min="4" max="4" width="14.6640625" style="96" bestFit="1" customWidth="1"/>
    <col min="5" max="6" width="5.109375" style="125" customWidth="1"/>
    <col min="7" max="7" width="12.88671875" style="125" customWidth="1"/>
    <col min="8" max="8" width="11.5546875" style="125" customWidth="1"/>
    <col min="9" max="9" width="4.33203125" style="125" customWidth="1"/>
    <col min="10" max="10" width="0.88671875" style="125" customWidth="1"/>
    <col min="11" max="12" width="5.109375" style="125" customWidth="1"/>
    <col min="13" max="14" width="11.5546875" style="125"/>
    <col min="15" max="15" width="4.33203125" style="125" customWidth="1"/>
    <col min="16" max="16" width="0.88671875" style="125" customWidth="1"/>
    <col min="17" max="18" width="5.109375" style="125" customWidth="1"/>
    <col min="19" max="20" width="11.5546875" style="125"/>
    <col min="21" max="21" width="4.33203125" style="125" customWidth="1"/>
    <col min="22" max="22" width="0.88671875" style="125" customWidth="1"/>
    <col min="23" max="24" width="5.109375" style="125" customWidth="1"/>
    <col min="25" max="26" width="11.5546875" style="125"/>
    <col min="27" max="27" width="4.33203125" style="125" customWidth="1"/>
    <col min="28" max="28" width="0.88671875" style="118" customWidth="1"/>
    <col min="29" max="30" width="5.109375" style="118" customWidth="1"/>
    <col min="31" max="32" width="11.5546875" style="118"/>
    <col min="33" max="33" width="4.33203125" style="118" customWidth="1"/>
    <col min="34" max="34" width="0.88671875" style="118" customWidth="1"/>
    <col min="35" max="36" width="5.109375" style="118" customWidth="1"/>
    <col min="37" max="38" width="11.5546875" style="118"/>
    <col min="39" max="39" width="4.33203125" style="118" customWidth="1"/>
    <col min="40" max="40" width="0.88671875" style="118" customWidth="1"/>
    <col min="41" max="42" width="5.109375" style="118" customWidth="1"/>
    <col min="43" max="44" width="11.5546875" style="118"/>
    <col min="45" max="45" width="4.33203125" style="118" customWidth="1"/>
    <col min="46" max="46" width="0.88671875" style="118" customWidth="1"/>
    <col min="47" max="48" width="5.109375" style="118" customWidth="1"/>
    <col min="49" max="50" width="11.5546875" style="118"/>
    <col min="51" max="51" width="4.33203125" style="118" customWidth="1"/>
    <col min="52" max="52" width="2.109375" style="118" customWidth="1"/>
    <col min="53" max="58" width="7.44140625" style="118" customWidth="1"/>
    <col min="59" max="78" width="11.5546875" style="44"/>
    <col min="79" max="79" width="23.6640625" style="44" customWidth="1"/>
    <col min="80" max="80" width="20" style="44" customWidth="1"/>
    <col min="81" max="81" width="50.5546875" style="44" customWidth="1"/>
    <col min="82" max="82" width="31" style="44" customWidth="1"/>
    <col min="83" max="16384" width="11.5546875" style="44"/>
  </cols>
  <sheetData>
    <row r="1" spans="1:83" s="43" customFormat="1" ht="15" thickBot="1">
      <c r="A1" s="96"/>
      <c r="B1" s="233" t="s">
        <v>51</v>
      </c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3"/>
      <c r="AF1" s="233"/>
      <c r="AG1" s="233"/>
      <c r="AH1" s="233"/>
      <c r="AI1" s="233"/>
      <c r="AJ1" s="233"/>
      <c r="AK1" s="233"/>
      <c r="AL1" s="233"/>
      <c r="AM1" s="233"/>
      <c r="AN1" s="233"/>
      <c r="AO1" s="233"/>
      <c r="AP1" s="233"/>
      <c r="AQ1" s="233"/>
      <c r="AR1" s="233"/>
      <c r="AS1" s="233"/>
      <c r="AT1" s="233"/>
      <c r="AU1" s="233"/>
      <c r="AV1" s="233"/>
      <c r="AW1" s="233"/>
      <c r="AX1" s="233"/>
      <c r="AY1" s="233"/>
      <c r="AZ1" s="96"/>
      <c r="BA1" s="96"/>
      <c r="BB1" s="96"/>
      <c r="BC1" s="96"/>
      <c r="BD1" s="96"/>
      <c r="BE1" s="96"/>
      <c r="BF1" s="96"/>
      <c r="CA1" s="202" t="s">
        <v>52</v>
      </c>
      <c r="CB1" s="203"/>
      <c r="CC1" s="203"/>
      <c r="CD1" s="203"/>
      <c r="CE1" s="203"/>
    </row>
    <row r="2" spans="1:83" s="43" customFormat="1" ht="15" thickBot="1">
      <c r="A2" s="96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  <c r="AH2" s="233"/>
      <c r="AI2" s="233"/>
      <c r="AJ2" s="233"/>
      <c r="AK2" s="233"/>
      <c r="AL2" s="233"/>
      <c r="AM2" s="233"/>
      <c r="AN2" s="233"/>
      <c r="AO2" s="233"/>
      <c r="AP2" s="233"/>
      <c r="AQ2" s="233"/>
      <c r="AR2" s="233"/>
      <c r="AS2" s="233"/>
      <c r="AT2" s="233"/>
      <c r="AU2" s="233"/>
      <c r="AV2" s="233"/>
      <c r="AW2" s="233"/>
      <c r="AX2" s="233"/>
      <c r="AY2" s="233"/>
      <c r="AZ2" s="96"/>
      <c r="BA2" s="96"/>
      <c r="BB2" s="96"/>
      <c r="BC2" s="96"/>
      <c r="BD2" s="96"/>
      <c r="BE2" s="96"/>
      <c r="BF2" s="96"/>
      <c r="CA2" s="145" t="s">
        <v>53</v>
      </c>
      <c r="CB2" s="153" t="s">
        <v>54</v>
      </c>
      <c r="CC2" s="153" t="s">
        <v>53</v>
      </c>
      <c r="CD2" s="154" t="s">
        <v>168</v>
      </c>
      <c r="CE2" s="146" t="s">
        <v>171</v>
      </c>
    </row>
    <row r="3" spans="1:83" s="43" customFormat="1" ht="15" thickBot="1">
      <c r="A3" s="96"/>
      <c r="B3" s="233"/>
      <c r="C3" s="233"/>
      <c r="D3" s="233"/>
      <c r="E3" s="233"/>
      <c r="F3" s="233"/>
      <c r="G3" s="233"/>
      <c r="H3" s="233"/>
      <c r="I3" s="233"/>
      <c r="J3" s="233"/>
      <c r="K3" s="233"/>
      <c r="L3" s="233"/>
      <c r="M3" s="233"/>
      <c r="N3" s="233"/>
      <c r="O3" s="233"/>
      <c r="P3" s="233"/>
      <c r="Q3" s="233"/>
      <c r="R3" s="233"/>
      <c r="S3" s="233"/>
      <c r="T3" s="233"/>
      <c r="U3" s="233"/>
      <c r="V3" s="233"/>
      <c r="W3" s="233"/>
      <c r="X3" s="233"/>
      <c r="Y3" s="233"/>
      <c r="Z3" s="233"/>
      <c r="AA3" s="233"/>
      <c r="AB3" s="233"/>
      <c r="AC3" s="233"/>
      <c r="AD3" s="233"/>
      <c r="AE3" s="233"/>
      <c r="AF3" s="233"/>
      <c r="AG3" s="233"/>
      <c r="AH3" s="233"/>
      <c r="AI3" s="233"/>
      <c r="AJ3" s="233"/>
      <c r="AK3" s="233"/>
      <c r="AL3" s="233"/>
      <c r="AM3" s="233"/>
      <c r="AN3" s="233"/>
      <c r="AO3" s="233"/>
      <c r="AP3" s="233"/>
      <c r="AQ3" s="233"/>
      <c r="AR3" s="233"/>
      <c r="AS3" s="233"/>
      <c r="AT3" s="233"/>
      <c r="AU3" s="233"/>
      <c r="AV3" s="233"/>
      <c r="AW3" s="233"/>
      <c r="AX3" s="233"/>
      <c r="AY3" s="233"/>
      <c r="AZ3" s="96"/>
      <c r="BA3" s="231" t="s">
        <v>90</v>
      </c>
      <c r="BB3" s="231"/>
      <c r="BC3" s="231"/>
      <c r="BD3" s="231"/>
      <c r="BE3" s="96"/>
      <c r="BF3" s="96"/>
      <c r="CA3" s="93" t="s">
        <v>55</v>
      </c>
      <c r="CB3" s="93" t="s">
        <v>56</v>
      </c>
      <c r="CC3" s="149" t="s">
        <v>153</v>
      </c>
      <c r="CD3" s="152" t="s">
        <v>169</v>
      </c>
      <c r="CE3" s="152" t="s">
        <v>172</v>
      </c>
    </row>
    <row r="4" spans="1:83" s="43" customFormat="1" ht="15" customHeight="1" thickBot="1">
      <c r="A4" s="204" t="s">
        <v>124</v>
      </c>
      <c r="B4" s="204" t="s">
        <v>17</v>
      </c>
      <c r="C4" s="204" t="s">
        <v>57</v>
      </c>
      <c r="D4" s="96"/>
      <c r="E4" s="219" t="s">
        <v>58</v>
      </c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220"/>
      <c r="AJ4" s="220"/>
      <c r="AK4" s="220"/>
      <c r="AL4" s="220"/>
      <c r="AM4" s="220"/>
      <c r="AN4" s="220"/>
      <c r="AO4" s="220"/>
      <c r="AP4" s="220"/>
      <c r="AQ4" s="220"/>
      <c r="AR4" s="220"/>
      <c r="AS4" s="220"/>
      <c r="AT4" s="220"/>
      <c r="AU4" s="220"/>
      <c r="AV4" s="220"/>
      <c r="AW4" s="220"/>
      <c r="AX4" s="220"/>
      <c r="AY4" s="221"/>
      <c r="AZ4" s="96"/>
      <c r="BA4" s="235" t="s">
        <v>96</v>
      </c>
      <c r="BB4" s="236" t="s">
        <v>92</v>
      </c>
      <c r="BC4" s="234" t="s">
        <v>88</v>
      </c>
      <c r="BD4" s="234" t="s">
        <v>91</v>
      </c>
      <c r="BE4" s="234" t="s">
        <v>130</v>
      </c>
      <c r="BF4" s="234" t="s">
        <v>135</v>
      </c>
      <c r="CA4" s="93" t="s">
        <v>59</v>
      </c>
      <c r="CB4" s="147" t="s">
        <v>134</v>
      </c>
      <c r="CC4" s="149" t="s">
        <v>163</v>
      </c>
      <c r="CD4" s="151" t="s">
        <v>170</v>
      </c>
      <c r="CE4" s="151" t="s">
        <v>173</v>
      </c>
    </row>
    <row r="5" spans="1:83" s="43" customFormat="1" ht="14.4" customHeight="1">
      <c r="A5" s="204"/>
      <c r="B5" s="204"/>
      <c r="C5" s="204"/>
      <c r="D5" s="97"/>
      <c r="E5" s="208">
        <v>1</v>
      </c>
      <c r="F5" s="209"/>
      <c r="G5" s="210"/>
      <c r="H5" s="210"/>
      <c r="I5" s="211"/>
      <c r="J5" s="98"/>
      <c r="K5" s="208">
        <v>2</v>
      </c>
      <c r="L5" s="209"/>
      <c r="M5" s="210"/>
      <c r="N5" s="210"/>
      <c r="O5" s="211"/>
      <c r="P5" s="98"/>
      <c r="Q5" s="208">
        <v>3</v>
      </c>
      <c r="R5" s="209"/>
      <c r="S5" s="210"/>
      <c r="T5" s="210"/>
      <c r="U5" s="211"/>
      <c r="V5" s="98"/>
      <c r="W5" s="208">
        <v>4</v>
      </c>
      <c r="X5" s="209"/>
      <c r="Y5" s="210"/>
      <c r="Z5" s="210"/>
      <c r="AA5" s="211"/>
      <c r="AB5" s="99"/>
      <c r="AC5" s="208">
        <v>5</v>
      </c>
      <c r="AD5" s="209"/>
      <c r="AE5" s="210"/>
      <c r="AF5" s="210"/>
      <c r="AG5" s="211"/>
      <c r="AH5" s="96"/>
      <c r="AI5" s="222">
        <v>6</v>
      </c>
      <c r="AJ5" s="223"/>
      <c r="AK5" s="224"/>
      <c r="AL5" s="224"/>
      <c r="AM5" s="225"/>
      <c r="AN5" s="96"/>
      <c r="AO5" s="208">
        <v>7</v>
      </c>
      <c r="AP5" s="209"/>
      <c r="AQ5" s="210"/>
      <c r="AR5" s="210"/>
      <c r="AS5" s="211"/>
      <c r="AT5" s="96"/>
      <c r="AU5" s="208">
        <v>8</v>
      </c>
      <c r="AV5" s="209"/>
      <c r="AW5" s="210"/>
      <c r="AX5" s="210"/>
      <c r="AY5" s="211"/>
      <c r="AZ5" s="96"/>
      <c r="BA5" s="235"/>
      <c r="BB5" s="236"/>
      <c r="BC5" s="234"/>
      <c r="BD5" s="234"/>
      <c r="BE5" s="234"/>
      <c r="BF5" s="234"/>
      <c r="CA5" s="93" t="s">
        <v>60</v>
      </c>
      <c r="CB5" s="147" t="s">
        <v>92</v>
      </c>
      <c r="CC5" s="149" t="s">
        <v>155</v>
      </c>
    </row>
    <row r="6" spans="1:83" s="43" customFormat="1">
      <c r="A6" s="205"/>
      <c r="B6" s="205"/>
      <c r="C6" s="205"/>
      <c r="D6" s="100" t="s">
        <v>62</v>
      </c>
      <c r="E6" s="101" t="s">
        <v>63</v>
      </c>
      <c r="F6" s="102" t="s">
        <v>115</v>
      </c>
      <c r="G6" s="103" t="s">
        <v>64</v>
      </c>
      <c r="H6" s="103" t="s">
        <v>65</v>
      </c>
      <c r="I6" s="104" t="s">
        <v>66</v>
      </c>
      <c r="J6" s="98"/>
      <c r="K6" s="101" t="s">
        <v>63</v>
      </c>
      <c r="L6" s="102" t="s">
        <v>115</v>
      </c>
      <c r="M6" s="103" t="s">
        <v>64</v>
      </c>
      <c r="N6" s="103" t="s">
        <v>65</v>
      </c>
      <c r="O6" s="104" t="s">
        <v>66</v>
      </c>
      <c r="P6" s="98"/>
      <c r="Q6" s="101" t="s">
        <v>63</v>
      </c>
      <c r="R6" s="102" t="s">
        <v>115</v>
      </c>
      <c r="S6" s="103" t="s">
        <v>64</v>
      </c>
      <c r="T6" s="103" t="s">
        <v>65</v>
      </c>
      <c r="U6" s="104" t="s">
        <v>66</v>
      </c>
      <c r="V6" s="98"/>
      <c r="W6" s="101" t="s">
        <v>63</v>
      </c>
      <c r="X6" s="102" t="s">
        <v>115</v>
      </c>
      <c r="Y6" s="103" t="s">
        <v>64</v>
      </c>
      <c r="Z6" s="103" t="s">
        <v>65</v>
      </c>
      <c r="AA6" s="104" t="s">
        <v>66</v>
      </c>
      <c r="AB6" s="99"/>
      <c r="AC6" s="101" t="s">
        <v>63</v>
      </c>
      <c r="AD6" s="102" t="s">
        <v>115</v>
      </c>
      <c r="AE6" s="103" t="s">
        <v>64</v>
      </c>
      <c r="AF6" s="103" t="s">
        <v>65</v>
      </c>
      <c r="AG6" s="104" t="s">
        <v>66</v>
      </c>
      <c r="AH6" s="96"/>
      <c r="AI6" s="105" t="s">
        <v>63</v>
      </c>
      <c r="AJ6" s="106" t="s">
        <v>115</v>
      </c>
      <c r="AK6" s="107" t="s">
        <v>64</v>
      </c>
      <c r="AL6" s="107" t="s">
        <v>65</v>
      </c>
      <c r="AM6" s="108" t="s">
        <v>66</v>
      </c>
      <c r="AN6" s="96"/>
      <c r="AO6" s="101" t="s">
        <v>63</v>
      </c>
      <c r="AP6" s="102" t="s">
        <v>115</v>
      </c>
      <c r="AQ6" s="103" t="s">
        <v>64</v>
      </c>
      <c r="AR6" s="103" t="s">
        <v>65</v>
      </c>
      <c r="AS6" s="104" t="s">
        <v>66</v>
      </c>
      <c r="AT6" s="96"/>
      <c r="AU6" s="101" t="s">
        <v>63</v>
      </c>
      <c r="AV6" s="102" t="s">
        <v>115</v>
      </c>
      <c r="AW6" s="103" t="s">
        <v>64</v>
      </c>
      <c r="AX6" s="103" t="s">
        <v>65</v>
      </c>
      <c r="AY6" s="104" t="s">
        <v>66</v>
      </c>
      <c r="AZ6" s="96"/>
      <c r="BA6" s="235"/>
      <c r="BB6" s="236"/>
      <c r="BC6" s="234"/>
      <c r="BD6" s="234"/>
      <c r="BE6" s="234"/>
      <c r="BF6" s="234"/>
      <c r="CA6" s="93" t="s">
        <v>67</v>
      </c>
      <c r="CB6" s="93" t="s">
        <v>61</v>
      </c>
      <c r="CC6" s="149" t="s">
        <v>139</v>
      </c>
    </row>
    <row r="7" spans="1:83" ht="71.400000000000006" customHeight="1" thickBot="1">
      <c r="A7" s="109" t="s">
        <v>125</v>
      </c>
      <c r="B7" s="110" t="s">
        <v>119</v>
      </c>
      <c r="C7" s="110" t="s">
        <v>11</v>
      </c>
      <c r="D7" s="111" t="s">
        <v>182</v>
      </c>
      <c r="E7" s="112" t="s">
        <v>59</v>
      </c>
      <c r="F7" s="126" t="s">
        <v>113</v>
      </c>
      <c r="G7" s="129" t="str">
        <f>IFERROR(VLOOKUP(F7,'STRATEGIE - objectif 2020'!$A$4:$X$7,3,FALSE),"")</f>
        <v>LES PRINCIPES DE LA FACTURATION</v>
      </c>
      <c r="H7" s="128" t="str">
        <f>IFERROR(VLOOKUP(F7,'STRATEGIE - objectif 2020'!$A$4:$X$7,8,FALSE),"")</f>
        <v xml:space="preserve">IDENTIFIER 
- OBJECTIFS
- ORGANISME
- MOYENS 
- DEVIS
- DATES
</v>
      </c>
      <c r="I7" s="114" t="s">
        <v>134</v>
      </c>
      <c r="J7" s="115"/>
      <c r="K7" s="112" t="s">
        <v>67</v>
      </c>
      <c r="L7" s="126" t="s">
        <v>116</v>
      </c>
      <c r="M7" s="129" t="str">
        <f>IFERROR(VLOOKUP(L7,'STRATEGIE - objectif 2020'!$A$4:$X$7,3,FALSE),"")</f>
        <v>TUTORAT TREMPLIN TRAITEMENT COMPTABLE</v>
      </c>
      <c r="N7" s="128" t="str">
        <f>IFERROR(VLOOKUP(L7,'STRATEGIE - objectif 2020'!$A$4:$X$7,8,FALSE),"")</f>
        <v xml:space="preserve">IDENTIFIER 
- BESOINS
- OBJECTIS
- PLANNING
- PERIODE 
</v>
      </c>
      <c r="O7" s="116" t="s">
        <v>92</v>
      </c>
      <c r="P7" s="115"/>
      <c r="Q7" s="112"/>
      <c r="R7" s="126"/>
      <c r="S7" s="129" t="str">
        <f>IFERROR(VLOOKUP(R7,'STRATEGIE - objectif 2020'!$A$4:$X$7,3,FALSE),"")</f>
        <v/>
      </c>
      <c r="T7" s="129" t="str">
        <f>IFERROR(VLOOKUP(R7,'STRATEGIE - objectif 2020'!$A$4:$X$7,8,FALSE),"")</f>
        <v/>
      </c>
      <c r="U7" s="116"/>
      <c r="V7" s="115"/>
      <c r="W7" s="112"/>
      <c r="X7" s="126"/>
      <c r="Y7" s="129" t="str">
        <f>IFERROR(VLOOKUP(X7,'STRATEGIE - objectif 2020'!$A$4:$X$7,3,FALSE),"")</f>
        <v/>
      </c>
      <c r="Z7" s="130" t="str">
        <f>IFERROR(VLOOKUP(X7,'STRATEGIE - objectif 2020'!$A$4:$X$7,8,FALSE),"")</f>
        <v/>
      </c>
      <c r="AA7" s="114"/>
      <c r="AB7" s="117"/>
      <c r="AC7" s="112"/>
      <c r="AD7" s="126"/>
      <c r="AE7" s="129" t="str">
        <f>IFERROR(VLOOKUP(AD7,'STRATEGIE - objectif 2020'!$A$4:$X$7,3,FALSE),"")</f>
        <v/>
      </c>
      <c r="AF7" s="129" t="str">
        <f>IFERROR(VLOOKUP(AD7,'STRATEGIE - objectif 2020'!$A$4:$X$7,8,FALSE),"")</f>
        <v/>
      </c>
      <c r="AG7" s="114"/>
      <c r="AH7" s="117"/>
      <c r="AI7" s="112"/>
      <c r="AJ7" s="127"/>
      <c r="AK7" s="129" t="str">
        <f>IFERROR(VLOOKUP(AJ7,'STRATEGIE - objectif 2020'!$A$4:$X$7,3,FALSE),"")</f>
        <v/>
      </c>
      <c r="AL7" s="129" t="str">
        <f>IFERROR(VLOOKUP(AJ7,'STRATEGIE - objectif 2020'!$A$4:$X$7,8,FALSE),"")</f>
        <v/>
      </c>
      <c r="AM7" s="114"/>
      <c r="AN7" s="117"/>
      <c r="AO7" s="112"/>
      <c r="AP7" s="113"/>
      <c r="AQ7" s="129" t="str">
        <f>IFERROR(VLOOKUP(AP7,'STRATEGIE - objectif 2020'!$A$4:$X$7,3,FALSE),"")</f>
        <v/>
      </c>
      <c r="AR7" s="129" t="str">
        <f>IFERROR(VLOOKUP(AP7,'STRATEGIE - objectif 2020'!$A$4:$X$7,8,FALSE),"")</f>
        <v/>
      </c>
      <c r="AS7" s="114"/>
      <c r="AT7" s="117"/>
      <c r="AU7" s="112"/>
      <c r="AV7" s="126"/>
      <c r="AW7" s="129" t="str">
        <f>IFERROR(VLOOKUP(AV7,'STRATEGIE - objectif 2020'!$A$4:$X$7,3,FALSE),"")</f>
        <v/>
      </c>
      <c r="AX7" s="129" t="str">
        <f>IFERROR(VLOOKUP(AV7,'STRATEGIE - objectif 2020'!$A$4:$X$7,8,FALSE),"")</f>
        <v/>
      </c>
      <c r="AY7" s="114"/>
      <c r="BA7" s="119">
        <f>(COUNTIF($E7,"&gt;&lt;")*AND($I7="OK - FINIE"))+(COUNTIF($K7,"&gt;&lt;")*AND($O7="OK - FINIE"))+(COUNTIF($Q7,"&gt;&lt;")*AND(U7="OK - FINIE"))+(COUNTIF($W7,"&gt;&lt;")*AND($AA7="OK - FINIE"))+(COUNTIF($AC7,"&gt;&lt;")*AND($AG7="OK - FINIE"))+(COUNTIF($AI7,"&gt;&lt;")*AND($AM7="OK - FINIE"))+(COUNTIF($AO7,"&gt;&lt;")*AND($AS7="OK - FINIE"))+(COUNTIF($AU7,"&gt;&lt;")*AND($AY7="OK - FINIE"))</f>
        <v>1</v>
      </c>
      <c r="BB7" s="120">
        <f>(COUNTIF($E7,"&gt;&lt;")*AND(ISBLANK($I7)))+(COUNTIF($K7,"&gt;&lt;")*AND(ISBLANK($O7)))+(COUNTIF($Q7,"&gt;&lt;")*AND(ISBLANK($U7)))+(COUNTIF($W7,"&gt;&lt;")*AND(ISBLANK($AA7)))+(COUNTIF($AC7,"&gt;&lt;")*AND(ISBLANK($AG7)))+(COUNTIF($AI7,"&gt;&lt;")*AND(ISBLANK($AM7)))+(COUNTIF($AO7,"&gt;&lt;")*AND(ISBLANK($AS7)))+(COUNTIF($AU7,"&gt;&lt;")*AND(ISBLANK($AY7)))</f>
        <v>0</v>
      </c>
      <c r="BC7" s="121">
        <f>SUM(BA7:BB7)</f>
        <v>1</v>
      </c>
      <c r="BD7" s="122">
        <f>(COUNTIF($E7,"&gt;&lt;")*AND($I7="Annulée "))+(COUNTIF($K7,"&gt;&lt;")*AND($O7="Annulée "))+(COUNTIF($Q7,"&gt;&lt;")*AND(Y7="Annulée "))+(COUNTIF($W7,"&gt;&lt;")*AND($AA7="Annulée "))+(COUNTIF($AC7,"&gt;&lt;")*AND($AG7="Annulée "))+(COUNTIF($AI7,"&gt;&lt;")*AND($AM7="Annulée "))+(COUNTIF($AO7,"&gt;&lt;")*AND($AS7="Annulée "))+(COUNTIF($AU7,"&gt;&lt;")*AND($AY7="Annulée "))</f>
        <v>0</v>
      </c>
      <c r="BE7" s="121">
        <f>(COUNTIF($E7,"&gt;&lt;")*AND($I7="Report N+1 "))+(COUNTIF($K7,"&gt;&lt;")*AND($O7="Report N+1 "))+(COUNTIF($Q7,"&gt;&lt;")*AND(Y7="Report N+1 "))+(COUNTIF($W7,"&gt;&lt;")*AND($AA7="Report N+1 "))+(COUNTIF($AC7,"&gt;&lt;")*AND($AG7="Report N+1 "))+(COUNTIF($AI7,"&gt;&lt;")*AND($AM7="Report N+1 "))+(COUNTIF($AO7,"&gt;&lt;")*AND($AS7="Report N+1 "))+(COUNTIF($AU7,"&gt;&lt;")*AND($AY7="Report N+1 "))</f>
        <v>0</v>
      </c>
      <c r="BF7" s="121">
        <f>(COUNTIF($E7,"&gt;&lt;")*AND($I7="PRÉVUE N-1"))+(COUNTIF($K7,"&gt;&lt;")*AND($O7="PRÉVUE N-1"))+(COUNTIF($Q7,"&gt;&lt;")*AND(U7="PRÉVUE N-1"))+(COUNTIF($W7,"&gt;&lt;")*AND($AA7="PRÉVUE N-1"))+(COUNTIF($AC7,"&gt;&lt;")*AND($AG7="PRÉVUE N-1"))+(COUNTIF($AI7,"&gt;&lt;")*AND($AM7="PRÉVUE N-1"))+(COUNTIF($AO7,"&gt;&lt;")*AND($AS7="PRÉVUE N-1"))+(COUNTIF($AU7,"&gt;&lt;")*AND($AY7="PRÉVUE N-1"))</f>
        <v>0</v>
      </c>
      <c r="CA7" s="94"/>
      <c r="CB7" s="147" t="s">
        <v>131</v>
      </c>
      <c r="CC7" s="149" t="s">
        <v>164</v>
      </c>
    </row>
    <row r="8" spans="1:83" ht="71.400000000000006" customHeight="1" thickBot="1">
      <c r="A8" s="109" t="s">
        <v>126</v>
      </c>
      <c r="B8" s="110" t="s">
        <v>10</v>
      </c>
      <c r="C8" s="110" t="s">
        <v>12</v>
      </c>
      <c r="D8" s="111" t="s">
        <v>183</v>
      </c>
      <c r="E8" s="112" t="s">
        <v>59</v>
      </c>
      <c r="F8" s="126" t="s">
        <v>113</v>
      </c>
      <c r="G8" s="129" t="str">
        <f>IFERROR(VLOOKUP(F8,'STRATEGIE - objectif 2020'!$A$4:$X$7,3,FALSE),"")</f>
        <v>LES PRINCIPES DE LA FACTURATION</v>
      </c>
      <c r="H8" s="128" t="str">
        <f>IFERROR(VLOOKUP(F8,'STRATEGIE - objectif 2020'!$A$4:$X$7,8,FALSE),"")</f>
        <v xml:space="preserve">IDENTIFIER 
- OBJECTIFS
- ORGANISME
- MOYENS 
- DEVIS
- DATES
</v>
      </c>
      <c r="I8" s="114" t="s">
        <v>134</v>
      </c>
      <c r="J8" s="115"/>
      <c r="K8" s="112"/>
      <c r="L8" s="126"/>
      <c r="M8" s="129" t="str">
        <f>IFERROR(VLOOKUP(L8,'STRATEGIE - objectif 2020'!$A$4:$X$7,3,FALSE),"")</f>
        <v/>
      </c>
      <c r="N8" s="128" t="str">
        <f>IFERROR(VLOOKUP(L8,'STRATEGIE - objectif 2020'!$A$4:$X$7,8,FALSE),"")</f>
        <v/>
      </c>
      <c r="O8" s="116"/>
      <c r="P8" s="115"/>
      <c r="Q8" s="112"/>
      <c r="R8" s="126"/>
      <c r="S8" s="129" t="str">
        <f>IFERROR(VLOOKUP(R8,'STRATEGIE - objectif 2020'!$A$4:$X$7,3,FALSE),"")</f>
        <v/>
      </c>
      <c r="T8" s="129" t="str">
        <f>IFERROR(VLOOKUP(R8,'STRATEGIE - objectif 2020'!$A$4:$X$7,8,FALSE),"")</f>
        <v/>
      </c>
      <c r="U8" s="114"/>
      <c r="V8" s="115"/>
      <c r="W8" s="112"/>
      <c r="X8" s="126"/>
      <c r="Y8" s="129" t="str">
        <f>IFERROR(VLOOKUP(X8,'STRATEGIE - objectif 2020'!$A$4:$X$7,3,FALSE),"")</f>
        <v/>
      </c>
      <c r="Z8" s="130" t="str">
        <f>IFERROR(VLOOKUP(X8,'STRATEGIE - objectif 2020'!$A$4:$X$7,8,FALSE),"")</f>
        <v/>
      </c>
      <c r="AA8" s="114"/>
      <c r="AB8" s="117"/>
      <c r="AC8" s="112"/>
      <c r="AD8" s="126"/>
      <c r="AE8" s="129" t="str">
        <f>IFERROR(VLOOKUP(AD8,'STRATEGIE - objectif 2020'!$A$4:$X$7,3,FALSE),"")</f>
        <v/>
      </c>
      <c r="AF8" s="129" t="str">
        <f>IFERROR(VLOOKUP(AD8,'STRATEGIE - objectif 2020'!$A$4:$X$7,8,FALSE),"")</f>
        <v/>
      </c>
      <c r="AG8" s="114"/>
      <c r="AH8" s="117"/>
      <c r="AI8" s="112"/>
      <c r="AJ8" s="127"/>
      <c r="AK8" s="129" t="str">
        <f>IFERROR(VLOOKUP(AJ8,'STRATEGIE - objectif 2020'!$A$4:$X$7,3,FALSE),"")</f>
        <v/>
      </c>
      <c r="AL8" s="129" t="str">
        <f>IFERROR(VLOOKUP(AJ8,'STRATEGIE - objectif 2020'!$A$4:$X$7,8,FALSE),"")</f>
        <v/>
      </c>
      <c r="AM8" s="114"/>
      <c r="AN8" s="117"/>
      <c r="AO8" s="112"/>
      <c r="AP8" s="113"/>
      <c r="AQ8" s="129" t="str">
        <f>IFERROR(VLOOKUP(AP8,'STRATEGIE - objectif 2020'!$A$4:$X$7,3,FALSE),"")</f>
        <v/>
      </c>
      <c r="AR8" s="129" t="str">
        <f>IFERROR(VLOOKUP(AP8,'STRATEGIE - objectif 2020'!$A$4:$X$7,8,FALSE),"")</f>
        <v/>
      </c>
      <c r="AS8" s="114"/>
      <c r="AT8" s="117"/>
      <c r="AU8" s="112"/>
      <c r="AV8" s="126"/>
      <c r="AW8" s="129" t="str">
        <f>IFERROR(VLOOKUP(AV8,'STRATEGIE - objectif 2020'!$A$4:$X$7,3,FALSE),"")</f>
        <v/>
      </c>
      <c r="AX8" s="129" t="str">
        <f>IFERROR(VLOOKUP(AV8,'STRATEGIE - objectif 2020'!$A$4:$X$7,8,FALSE),"")</f>
        <v/>
      </c>
      <c r="AY8" s="114"/>
      <c r="BA8" s="119">
        <f t="shared" ref="BA8:BA17" si="0">(COUNTIF($E8,"&gt;&lt;")*AND($I8="OK - FINIE"))+(COUNTIF($K8,"&gt;&lt;")*AND($O8="OK - FINIE"))+(COUNTIF($Q8,"&gt;&lt;")*AND(U8="OK - FINIE"))+(COUNTIF($W8,"&gt;&lt;")*AND($AA8="OK - FINIE"))+(COUNTIF($AC8,"&gt;&lt;")*AND($AG8="OK - FINIE"))+(COUNTIF($AI8,"&gt;&lt;")*AND($AM8="OK - FINIE"))+(COUNTIF($AO8,"&gt;&lt;")*AND($AS8="OK - FINIE"))+(COUNTIF($AU8,"&gt;&lt;")*AND($AY8="OK - FINIE"))</f>
        <v>1</v>
      </c>
      <c r="BB8" s="120">
        <f t="shared" ref="BB8:BB9" si="1">(COUNTIF($E8,"&gt;&lt;")*AND(ISBLANK($I8)))+(COUNTIF($K8,"&gt;&lt;")*AND(ISBLANK($O8)))+(COUNTIF($Q8,"&gt;&lt;")*AND(ISBLANK($U8)))+(COUNTIF($W8,"&gt;&lt;")*AND(ISBLANK($AA8)))+(COUNTIF($AC8,"&gt;&lt;")*AND(ISBLANK($AG8)))+(COUNTIF($AI8,"&gt;&lt;")*AND(ISBLANK($AM8)))+(COUNTIF($AO8,"&gt;&lt;")*AND(ISBLANK($AS8)))+(COUNTIF($AU8,"&gt;&lt;")*AND(ISBLANK($AY8)))</f>
        <v>0</v>
      </c>
      <c r="BC8" s="121">
        <f t="shared" ref="BC8:BC9" si="2">SUM(BA8:BB8)</f>
        <v>1</v>
      </c>
      <c r="BD8" s="122">
        <f t="shared" ref="BD8:BD9" si="3">(COUNTIF($E8,"&gt;&lt;")*AND($I8="Annulée "))+(COUNTIF($K8,"&gt;&lt;")*AND($O8="Annulée "))+(COUNTIF($Q8,"&gt;&lt;")*AND(Y8="Annulée "))+(COUNTIF($W8,"&gt;&lt;")*AND($AA8="Annulée "))+(COUNTIF($AC8,"&gt;&lt;")*AND($AG8="Annulée "))+(COUNTIF($AI8,"&gt;&lt;")*AND($AM8="Annulée "))+(COUNTIF($AO8,"&gt;&lt;")*AND($AS8="Annulée "))+(COUNTIF($AU8,"&gt;&lt;")*AND($AY8="Annulée "))</f>
        <v>0</v>
      </c>
      <c r="BE8" s="121">
        <f t="shared" ref="BE8:BE17" si="4">(COUNTIF($E8,"&gt;&lt;")*AND($I8="Report N+1 "))+(COUNTIF($K8,"&gt;&lt;")*AND($O8="Report N+1 "))+(COUNTIF($Q8,"&gt;&lt;")*AND(Y8="Report N+1 "))+(COUNTIF($W8,"&gt;&lt;")*AND($AA8="Report N+1 "))+(COUNTIF($AC8,"&gt;&lt;")*AND($AG8="Report N+1 "))+(COUNTIF($AI8,"&gt;&lt;")*AND($AM8="Report N+1 "))+(COUNTIF($AO8,"&gt;&lt;")*AND($AS8="Report N+1 "))+(COUNTIF($AU8,"&gt;&lt;")*AND($AY8="Report N+1 "))</f>
        <v>0</v>
      </c>
      <c r="BF8" s="121">
        <f t="shared" ref="BF8:BF17" si="5">(COUNTIF($E8,"&gt;&lt;")*AND($I8="PRÉVUE N-1"))+(COUNTIF($K8,"&gt;&lt;")*AND($O8="PRÉVUE N-1"))+(COUNTIF($Q8,"&gt;&lt;")*AND(U8="PRÉVUE N-1"))+(COUNTIF($W8,"&gt;&lt;")*AND($AA8="PRÉVUE N-1"))+(COUNTIF($AC8,"&gt;&lt;")*AND($AG8="PRÉVUE N-1"))+(COUNTIF($AI8,"&gt;&lt;")*AND($AM8="PRÉVUE N-1"))+(COUNTIF($AO8,"&gt;&lt;")*AND($AS8="PRÉVUE N-1"))+(COUNTIF($AU8,"&gt;&lt;")*AND($AY8="PRÉVUE N-1"))</f>
        <v>0</v>
      </c>
      <c r="CB8" s="148" t="s">
        <v>132</v>
      </c>
      <c r="CC8" s="149" t="s">
        <v>165</v>
      </c>
    </row>
    <row r="9" spans="1:83" ht="71.400000000000006" customHeight="1">
      <c r="A9" s="109" t="s">
        <v>126</v>
      </c>
      <c r="B9" s="110" t="s">
        <v>10</v>
      </c>
      <c r="C9" s="110" t="s">
        <v>16</v>
      </c>
      <c r="D9" s="111" t="s">
        <v>184</v>
      </c>
      <c r="E9" s="112" t="s">
        <v>59</v>
      </c>
      <c r="F9" s="126" t="s">
        <v>113</v>
      </c>
      <c r="G9" s="129" t="str">
        <f>IFERROR(VLOOKUP(F9,'STRATEGIE - objectif 2020'!$A$4:$X$7,3,FALSE),"")</f>
        <v>LES PRINCIPES DE LA FACTURATION</v>
      </c>
      <c r="H9" s="128" t="str">
        <f>IFERROR(VLOOKUP(F9,'STRATEGIE - objectif 2020'!$A$4:$X$7,8,FALSE),"")</f>
        <v xml:space="preserve">IDENTIFIER 
- OBJECTIFS
- ORGANISME
- MOYENS 
- DEVIS
- DATES
</v>
      </c>
      <c r="I9" s="114" t="s">
        <v>134</v>
      </c>
      <c r="J9" s="115"/>
      <c r="K9" s="112" t="s">
        <v>59</v>
      </c>
      <c r="L9" s="126" t="s">
        <v>114</v>
      </c>
      <c r="M9" s="129" t="str">
        <f>IFERROR(VLOOKUP(L9,'STRATEGIE - objectif 2020'!$A$4:$X$7,3,FALSE),"")</f>
        <v xml:space="preserve">FORMATION ECONOMIQUE ET SOCIAL </v>
      </c>
      <c r="N9" s="128" t="str">
        <f>IFERROR(VLOOKUP(L9,'STRATEGIE - objectif 2020'!$A$4:$X$7,8,FALSE),"")</f>
        <v xml:space="preserve">IDENTIFIER 
- OBJECTIFS
- ORGANISME
- MOYENS 
- DEVIS
- DATES
</v>
      </c>
      <c r="O9" s="116" t="s">
        <v>134</v>
      </c>
      <c r="P9" s="115"/>
      <c r="Q9" s="112"/>
      <c r="R9" s="126"/>
      <c r="S9" s="129" t="str">
        <f>IFERROR(VLOOKUP(R9,'STRATEGIE - objectif 2020'!$A$4:$X$7,3,FALSE),"")</f>
        <v/>
      </c>
      <c r="T9" s="129" t="str">
        <f>IFERROR(VLOOKUP(R9,'STRATEGIE - objectif 2020'!$A$4:$X$7,8,FALSE),"")</f>
        <v/>
      </c>
      <c r="U9" s="114"/>
      <c r="V9" s="115"/>
      <c r="W9" s="112"/>
      <c r="X9" s="126"/>
      <c r="Y9" s="129" t="str">
        <f>IFERROR(VLOOKUP(X9,'STRATEGIE - objectif 2020'!$A$4:$X$7,3,FALSE),"")</f>
        <v/>
      </c>
      <c r="Z9" s="130" t="str">
        <f>IFERROR(VLOOKUP(X9,'STRATEGIE - objectif 2020'!$A$4:$X$7,8,FALSE),"")</f>
        <v/>
      </c>
      <c r="AA9" s="114"/>
      <c r="AB9" s="117"/>
      <c r="AC9" s="112"/>
      <c r="AD9" s="126"/>
      <c r="AE9" s="129" t="str">
        <f>IFERROR(VLOOKUP(AD9,'STRATEGIE - objectif 2020'!$A$4:$X$7,3,FALSE),"")</f>
        <v/>
      </c>
      <c r="AF9" s="129" t="str">
        <f>IFERROR(VLOOKUP(AD9,'STRATEGIE - objectif 2020'!$A$4:$X$7,8,FALSE),"")</f>
        <v/>
      </c>
      <c r="AG9" s="114"/>
      <c r="AH9" s="117"/>
      <c r="AI9" s="112"/>
      <c r="AJ9" s="127"/>
      <c r="AK9" s="129" t="str">
        <f>IFERROR(VLOOKUP(AJ9,'STRATEGIE - objectif 2020'!$A$4:$X$7,3,FALSE),"")</f>
        <v/>
      </c>
      <c r="AL9" s="129" t="str">
        <f>IFERROR(VLOOKUP(AJ9,'STRATEGIE - objectif 2020'!$A$4:$X$7,8,FALSE),"")</f>
        <v/>
      </c>
      <c r="AM9" s="114"/>
      <c r="AN9" s="117"/>
      <c r="AO9" s="112"/>
      <c r="AP9" s="113"/>
      <c r="AQ9" s="129" t="str">
        <f>IFERROR(VLOOKUP(AP9,'STRATEGIE - objectif 2020'!$A$4:$X$7,3,FALSE),"")</f>
        <v/>
      </c>
      <c r="AR9" s="129" t="str">
        <f>IFERROR(VLOOKUP(AP9,'STRATEGIE - objectif 2020'!$A$4:$X$7,8,FALSE),"")</f>
        <v/>
      </c>
      <c r="AS9" s="114"/>
      <c r="AT9" s="117"/>
      <c r="AU9" s="112"/>
      <c r="AV9" s="126"/>
      <c r="AW9" s="129" t="str">
        <f>IFERROR(VLOOKUP(AV9,'STRATEGIE - objectif 2020'!$A$4:$X$7,3,FALSE),"")</f>
        <v/>
      </c>
      <c r="AX9" s="129" t="str">
        <f>IFERROR(VLOOKUP(AV9,'STRATEGIE - objectif 2020'!$A$4:$X$7,8,FALSE),"")</f>
        <v/>
      </c>
      <c r="AY9" s="114"/>
      <c r="BA9" s="119">
        <f t="shared" si="0"/>
        <v>2</v>
      </c>
      <c r="BB9" s="120">
        <f t="shared" si="1"/>
        <v>0</v>
      </c>
      <c r="BC9" s="121">
        <f t="shared" si="2"/>
        <v>2</v>
      </c>
      <c r="BD9" s="122">
        <f t="shared" si="3"/>
        <v>0</v>
      </c>
      <c r="BE9" s="121">
        <f t="shared" si="4"/>
        <v>0</v>
      </c>
      <c r="BF9" s="121">
        <f t="shared" si="5"/>
        <v>0</v>
      </c>
      <c r="CC9" s="149" t="s">
        <v>166</v>
      </c>
    </row>
    <row r="10" spans="1:83" ht="71.400000000000006" customHeight="1">
      <c r="A10" s="109" t="s">
        <v>125</v>
      </c>
      <c r="B10" s="110" t="s">
        <v>10</v>
      </c>
      <c r="C10" s="110" t="s">
        <v>18</v>
      </c>
      <c r="D10" s="123" t="s">
        <v>185</v>
      </c>
      <c r="E10" s="112" t="s">
        <v>59</v>
      </c>
      <c r="F10" s="126" t="s">
        <v>113</v>
      </c>
      <c r="G10" s="129" t="str">
        <f>IFERROR(VLOOKUP(F10,'STRATEGIE - objectif 2020'!$A$4:$X$7,3,FALSE),"")</f>
        <v>LES PRINCIPES DE LA FACTURATION</v>
      </c>
      <c r="H10" s="128" t="str">
        <f>IFERROR(VLOOKUP(F10,'STRATEGIE - objectif 2020'!$A$4:$X$7,8,FALSE),"")</f>
        <v xml:space="preserve">IDENTIFIER 
- OBJECTIFS
- ORGANISME
- MOYENS 
- DEVIS
- DATES
</v>
      </c>
      <c r="I10" s="114" t="s">
        <v>134</v>
      </c>
      <c r="J10" s="115"/>
      <c r="K10" s="112"/>
      <c r="L10" s="126"/>
      <c r="M10" s="129" t="str">
        <f>IFERROR(VLOOKUP(L10,'STRATEGIE - objectif 2020'!$A$4:$X$7,3,FALSE),"")</f>
        <v/>
      </c>
      <c r="N10" s="128" t="str">
        <f>IFERROR(VLOOKUP(L10,'STRATEGIE - objectif 2020'!$A$4:$X$7,8,FALSE),"")</f>
        <v/>
      </c>
      <c r="O10" s="116"/>
      <c r="P10" s="115"/>
      <c r="Q10" s="112"/>
      <c r="R10" s="126"/>
      <c r="S10" s="129" t="str">
        <f>IFERROR(VLOOKUP(R10,'STRATEGIE - objectif 2020'!$A$4:$X$7,3,FALSE),"")</f>
        <v/>
      </c>
      <c r="T10" s="129" t="str">
        <f>IFERROR(VLOOKUP(R10,'STRATEGIE - objectif 2020'!$A$4:$X$7,8,FALSE),"")</f>
        <v/>
      </c>
      <c r="U10" s="114"/>
      <c r="V10" s="115"/>
      <c r="W10" s="112"/>
      <c r="X10" s="126"/>
      <c r="Y10" s="129" t="str">
        <f>IFERROR(VLOOKUP(X10,'STRATEGIE - objectif 2020'!$A$4:$X$7,3,FALSE),"")</f>
        <v/>
      </c>
      <c r="Z10" s="130" t="str">
        <f>IFERROR(VLOOKUP(X10,'STRATEGIE - objectif 2020'!$A$4:$X$7,8,FALSE),"")</f>
        <v/>
      </c>
      <c r="AA10" s="114"/>
      <c r="AB10" s="117"/>
      <c r="AC10" s="112"/>
      <c r="AD10" s="126"/>
      <c r="AE10" s="129" t="str">
        <f>IFERROR(VLOOKUP(AD10,'STRATEGIE - objectif 2020'!$A$4:$X$7,3,FALSE),"")</f>
        <v/>
      </c>
      <c r="AF10" s="129" t="str">
        <f>IFERROR(VLOOKUP(AD10,'STRATEGIE - objectif 2020'!$A$4:$X$7,8,FALSE),"")</f>
        <v/>
      </c>
      <c r="AG10" s="114"/>
      <c r="AH10" s="117"/>
      <c r="AI10" s="112"/>
      <c r="AJ10" s="127"/>
      <c r="AK10" s="129" t="str">
        <f>IFERROR(VLOOKUP(AJ10,'STRATEGIE - objectif 2020'!$A$4:$X$7,3,FALSE),"")</f>
        <v/>
      </c>
      <c r="AL10" s="129" t="str">
        <f>IFERROR(VLOOKUP(AJ10,'STRATEGIE - objectif 2020'!$A$4:$X$7,8,FALSE),"")</f>
        <v/>
      </c>
      <c r="AM10" s="114"/>
      <c r="AN10" s="117"/>
      <c r="AO10" s="112"/>
      <c r="AP10" s="113"/>
      <c r="AQ10" s="129" t="str">
        <f>IFERROR(VLOOKUP(AP10,'STRATEGIE - objectif 2020'!$A$4:$X$7,3,FALSE),"")</f>
        <v/>
      </c>
      <c r="AR10" s="129" t="str">
        <f>IFERROR(VLOOKUP(AP10,'STRATEGIE - objectif 2020'!$A$4:$X$7,8,FALSE),"")</f>
        <v/>
      </c>
      <c r="AS10" s="114"/>
      <c r="AT10" s="117"/>
      <c r="AU10" s="112"/>
      <c r="AV10" s="126"/>
      <c r="AW10" s="129" t="str">
        <f>IFERROR(VLOOKUP(AV10,'STRATEGIE - objectif 2020'!$A$4:$X$7,3,FALSE),"")</f>
        <v/>
      </c>
      <c r="AX10" s="129" t="str">
        <f>IFERROR(VLOOKUP(AV10,'STRATEGIE - objectif 2020'!$A$4:$X$7,8,FALSE),"")</f>
        <v/>
      </c>
      <c r="AY10" s="114"/>
      <c r="BA10" s="119">
        <f t="shared" si="0"/>
        <v>1</v>
      </c>
      <c r="BB10" s="120">
        <f t="shared" ref="BB10:BB16" si="6">(COUNTIF($E10,"&gt;&lt;")*AND(ISBLANK($I10)))+(COUNTIF($K10,"&gt;&lt;")*AND(ISBLANK($O10)))+(COUNTIF($Q10,"&gt;&lt;")*AND(ISBLANK($U10)))+(COUNTIF($W10,"&gt;&lt;")*AND(ISBLANK($AA10)))+(COUNTIF($AC10,"&gt;&lt;")*AND(ISBLANK($AG10)))+(COUNTIF($AI10,"&gt;&lt;")*AND(ISBLANK($AM10)))+(COUNTIF($AO10,"&gt;&lt;")*AND(ISBLANK($AS10)))+(COUNTIF($AU10,"&gt;&lt;")*AND(ISBLANK($AY10)))</f>
        <v>0</v>
      </c>
      <c r="BC10" s="121">
        <f t="shared" ref="BC10:BC17" si="7">SUM(BA10:BB10)</f>
        <v>1</v>
      </c>
      <c r="BD10" s="122">
        <f t="shared" ref="BD10:BD16" si="8">(COUNTIF($E10,"&gt;&lt;")*AND($I10="Annulée "))+(COUNTIF($K10,"&gt;&lt;")*AND($O10="Annulée "))+(COUNTIF($Q10,"&gt;&lt;")*AND(Y10="Annulée "))+(COUNTIF($W10,"&gt;&lt;")*AND($AA10="Annulée "))+(COUNTIF($AC10,"&gt;&lt;")*AND($AG10="Annulée "))+(COUNTIF($AI10,"&gt;&lt;")*AND($AM10="Annulée "))+(COUNTIF($AO10,"&gt;&lt;")*AND($AS10="Annulée "))+(COUNTIF($AU10,"&gt;&lt;")*AND($AY10="Annulée "))</f>
        <v>0</v>
      </c>
      <c r="BE10" s="121">
        <f t="shared" si="4"/>
        <v>0</v>
      </c>
      <c r="BF10" s="121">
        <f t="shared" si="5"/>
        <v>0</v>
      </c>
      <c r="CC10" s="149" t="s">
        <v>143</v>
      </c>
    </row>
    <row r="11" spans="1:83" ht="71.400000000000006" customHeight="1">
      <c r="A11" s="109" t="s">
        <v>125</v>
      </c>
      <c r="B11" s="110" t="s">
        <v>10</v>
      </c>
      <c r="C11" s="110" t="s">
        <v>13</v>
      </c>
      <c r="D11" s="123" t="s">
        <v>186</v>
      </c>
      <c r="E11" s="112" t="s">
        <v>59</v>
      </c>
      <c r="F11" s="126" t="s">
        <v>113</v>
      </c>
      <c r="G11" s="129" t="str">
        <f>IFERROR(VLOOKUP(F11,'STRATEGIE - objectif 2020'!$A$4:$X$7,3,FALSE),"")</f>
        <v>LES PRINCIPES DE LA FACTURATION</v>
      </c>
      <c r="H11" s="128" t="str">
        <f>IFERROR(VLOOKUP(F11,'STRATEGIE - objectif 2020'!$A$4:$X$7,8,FALSE),"")</f>
        <v xml:space="preserve">IDENTIFIER 
- OBJECTIFS
- ORGANISME
- MOYENS 
- DEVIS
- DATES
</v>
      </c>
      <c r="I11" s="114" t="s">
        <v>134</v>
      </c>
      <c r="J11" s="115"/>
      <c r="K11" s="112"/>
      <c r="L11" s="126"/>
      <c r="M11" s="129" t="str">
        <f>IFERROR(VLOOKUP(L11,'STRATEGIE - objectif 2020'!$A$4:$X$7,3,FALSE),"")</f>
        <v/>
      </c>
      <c r="N11" s="128" t="str">
        <f>IFERROR(VLOOKUP(L11,'STRATEGIE - objectif 2020'!$A$4:$X$7,8,FALSE),"")</f>
        <v/>
      </c>
      <c r="O11" s="116"/>
      <c r="P11" s="115"/>
      <c r="Q11" s="112"/>
      <c r="R11" s="126"/>
      <c r="S11" s="129" t="str">
        <f>IFERROR(VLOOKUP(R11,'STRATEGIE - objectif 2020'!$A$4:$X$7,3,FALSE),"")</f>
        <v/>
      </c>
      <c r="T11" s="129" t="str">
        <f>IFERROR(VLOOKUP(R11,'STRATEGIE - objectif 2020'!$A$4:$X$7,8,FALSE),"")</f>
        <v/>
      </c>
      <c r="U11" s="114"/>
      <c r="V11" s="115"/>
      <c r="W11" s="112"/>
      <c r="X11" s="126"/>
      <c r="Y11" s="129" t="str">
        <f>IFERROR(VLOOKUP(X11,'STRATEGIE - objectif 2020'!$A$4:$X$7,3,FALSE),"")</f>
        <v/>
      </c>
      <c r="Z11" s="130" t="str">
        <f>IFERROR(VLOOKUP(X11,'STRATEGIE - objectif 2020'!$A$4:$X$7,8,FALSE),"")</f>
        <v/>
      </c>
      <c r="AA11" s="114"/>
      <c r="AB11" s="117"/>
      <c r="AC11" s="112"/>
      <c r="AD11" s="126"/>
      <c r="AE11" s="129" t="str">
        <f>IFERROR(VLOOKUP(AD11,'STRATEGIE - objectif 2020'!$A$4:$X$7,3,FALSE),"")</f>
        <v/>
      </c>
      <c r="AF11" s="129" t="str">
        <f>IFERROR(VLOOKUP(AD11,'STRATEGIE - objectif 2020'!$A$4:$X$7,8,FALSE),"")</f>
        <v/>
      </c>
      <c r="AG11" s="114"/>
      <c r="AH11" s="117"/>
      <c r="AI11" s="112"/>
      <c r="AJ11" s="127"/>
      <c r="AK11" s="129" t="str">
        <f>IFERROR(VLOOKUP(AJ11,'STRATEGIE - objectif 2020'!$A$4:$X$7,3,FALSE),"")</f>
        <v/>
      </c>
      <c r="AL11" s="129" t="str">
        <f>IFERROR(VLOOKUP(AJ11,'STRATEGIE - objectif 2020'!$A$4:$X$7,8,FALSE),"")</f>
        <v/>
      </c>
      <c r="AM11" s="114"/>
      <c r="AN11" s="117"/>
      <c r="AO11" s="112"/>
      <c r="AP11" s="113"/>
      <c r="AQ11" s="129" t="str">
        <f>IFERROR(VLOOKUP(AP11,'STRATEGIE - objectif 2020'!$A$4:$X$7,3,FALSE),"")</f>
        <v/>
      </c>
      <c r="AR11" s="129" t="str">
        <f>IFERROR(VLOOKUP(AP11,'STRATEGIE - objectif 2020'!$A$4:$X$7,8,FALSE),"")</f>
        <v/>
      </c>
      <c r="AS11" s="114"/>
      <c r="AT11" s="117"/>
      <c r="AU11" s="112"/>
      <c r="AV11" s="126"/>
      <c r="AW11" s="129" t="str">
        <f>IFERROR(VLOOKUP(AV11,'STRATEGIE - objectif 2020'!$A$4:$X$7,3,FALSE),"")</f>
        <v/>
      </c>
      <c r="AX11" s="129" t="str">
        <f>IFERROR(VLOOKUP(AV11,'STRATEGIE - objectif 2020'!$A$4:$X$7,8,FALSE),"")</f>
        <v/>
      </c>
      <c r="AY11" s="114"/>
      <c r="BA11" s="119">
        <f t="shared" si="0"/>
        <v>1</v>
      </c>
      <c r="BB11" s="120">
        <f t="shared" si="6"/>
        <v>0</v>
      </c>
      <c r="BC11" s="121">
        <f t="shared" si="7"/>
        <v>1</v>
      </c>
      <c r="BD11" s="122">
        <f t="shared" si="8"/>
        <v>0</v>
      </c>
      <c r="BE11" s="121">
        <f t="shared" si="4"/>
        <v>0</v>
      </c>
      <c r="BF11" s="121">
        <f t="shared" si="5"/>
        <v>0</v>
      </c>
      <c r="CC11" s="149" t="s">
        <v>140</v>
      </c>
    </row>
    <row r="12" spans="1:83" ht="71.400000000000006" customHeight="1" thickBot="1">
      <c r="A12" s="109" t="s">
        <v>126</v>
      </c>
      <c r="B12" s="110" t="s">
        <v>10</v>
      </c>
      <c r="C12" s="110" t="s">
        <v>14</v>
      </c>
      <c r="D12" s="111" t="s">
        <v>187</v>
      </c>
      <c r="E12" s="112" t="s">
        <v>59</v>
      </c>
      <c r="F12" s="126" t="s">
        <v>113</v>
      </c>
      <c r="G12" s="129" t="str">
        <f>IFERROR(VLOOKUP(F12,'STRATEGIE - objectif 2020'!$A$4:$X$7,3,FALSE),"")</f>
        <v>LES PRINCIPES DE LA FACTURATION</v>
      </c>
      <c r="H12" s="128" t="str">
        <f>IFERROR(VLOOKUP(F12,'STRATEGIE - objectif 2020'!$A$4:$X$7,8,FALSE),"")</f>
        <v xml:space="preserve">IDENTIFIER 
- OBJECTIFS
- ORGANISME
- MOYENS 
- DEVIS
- DATES
</v>
      </c>
      <c r="I12" s="114" t="s">
        <v>134</v>
      </c>
      <c r="J12" s="115"/>
      <c r="K12" s="112"/>
      <c r="L12" s="126"/>
      <c r="M12" s="129" t="str">
        <f>IFERROR(VLOOKUP(L12,'STRATEGIE - objectif 2020'!$A$4:$X$7,3,FALSE),"")</f>
        <v/>
      </c>
      <c r="N12" s="128" t="str">
        <f>IFERROR(VLOOKUP(L12,'STRATEGIE - objectif 2020'!$A$4:$X$7,8,FALSE),"")</f>
        <v/>
      </c>
      <c r="O12" s="116"/>
      <c r="P12" s="115"/>
      <c r="Q12" s="112"/>
      <c r="R12" s="126"/>
      <c r="S12" s="129" t="str">
        <f>IFERROR(VLOOKUP(R12,'STRATEGIE - objectif 2020'!$A$4:$X$7,3,FALSE),"")</f>
        <v/>
      </c>
      <c r="T12" s="129" t="str">
        <f>IFERROR(VLOOKUP(R12,'STRATEGIE - objectif 2020'!$A$4:$X$7,8,FALSE),"")</f>
        <v/>
      </c>
      <c r="U12" s="114"/>
      <c r="V12" s="115"/>
      <c r="W12" s="112"/>
      <c r="X12" s="126"/>
      <c r="Y12" s="129" t="str">
        <f>IFERROR(VLOOKUP(X12,'STRATEGIE - objectif 2020'!$A$4:$X$7,3,FALSE),"")</f>
        <v/>
      </c>
      <c r="Z12" s="130" t="str">
        <f>IFERROR(VLOOKUP(X12,'STRATEGIE - objectif 2020'!$A$4:$X$7,8,FALSE),"")</f>
        <v/>
      </c>
      <c r="AA12" s="114"/>
      <c r="AB12" s="117"/>
      <c r="AC12" s="112"/>
      <c r="AD12" s="126"/>
      <c r="AE12" s="129" t="str">
        <f>IFERROR(VLOOKUP(AD12,'STRATEGIE - objectif 2020'!$A$4:$X$7,3,FALSE),"")</f>
        <v/>
      </c>
      <c r="AF12" s="129" t="str">
        <f>IFERROR(VLOOKUP(AD12,'STRATEGIE - objectif 2020'!$A$4:$X$7,8,FALSE),"")</f>
        <v/>
      </c>
      <c r="AG12" s="114"/>
      <c r="AH12" s="117"/>
      <c r="AI12" s="112"/>
      <c r="AJ12" s="127"/>
      <c r="AK12" s="129" t="str">
        <f>IFERROR(VLOOKUP(AJ12,'STRATEGIE - objectif 2020'!$A$4:$X$7,3,FALSE),"")</f>
        <v/>
      </c>
      <c r="AL12" s="129" t="str">
        <f>IFERROR(VLOOKUP(AJ12,'STRATEGIE - objectif 2020'!$A$4:$X$7,8,FALSE),"")</f>
        <v/>
      </c>
      <c r="AM12" s="114"/>
      <c r="AN12" s="117"/>
      <c r="AO12" s="112"/>
      <c r="AP12" s="113"/>
      <c r="AQ12" s="129" t="str">
        <f>IFERROR(VLOOKUP(AP12,'STRATEGIE - objectif 2020'!$A$4:$X$7,3,FALSE),"")</f>
        <v/>
      </c>
      <c r="AR12" s="129" t="str">
        <f>IFERROR(VLOOKUP(AP12,'STRATEGIE - objectif 2020'!$A$4:$X$7,8,FALSE),"")</f>
        <v/>
      </c>
      <c r="AS12" s="114"/>
      <c r="AT12" s="117"/>
      <c r="AU12" s="112"/>
      <c r="AV12" s="126"/>
      <c r="AW12" s="129" t="str">
        <f>IFERROR(VLOOKUP(AV12,'STRATEGIE - objectif 2020'!$A$4:$X$7,3,FALSE),"")</f>
        <v/>
      </c>
      <c r="AX12" s="129" t="str">
        <f>IFERROR(VLOOKUP(AV12,'STRATEGIE - objectif 2020'!$A$4:$X$7,8,FALSE),"")</f>
        <v/>
      </c>
      <c r="AY12" s="114"/>
      <c r="BA12" s="119">
        <f t="shared" si="0"/>
        <v>1</v>
      </c>
      <c r="BB12" s="120">
        <f t="shared" si="6"/>
        <v>0</v>
      </c>
      <c r="BC12" s="121">
        <f t="shared" si="7"/>
        <v>1</v>
      </c>
      <c r="BD12" s="122">
        <f t="shared" si="8"/>
        <v>0</v>
      </c>
      <c r="BE12" s="121">
        <f t="shared" si="4"/>
        <v>0</v>
      </c>
      <c r="BF12" s="121">
        <f t="shared" si="5"/>
        <v>0</v>
      </c>
      <c r="CC12" s="150" t="s">
        <v>167</v>
      </c>
    </row>
    <row r="13" spans="1:83" ht="71.400000000000006" customHeight="1">
      <c r="A13" s="109" t="s">
        <v>126</v>
      </c>
      <c r="B13" s="110" t="s">
        <v>10</v>
      </c>
      <c r="C13" s="110" t="s">
        <v>16</v>
      </c>
      <c r="D13" s="123" t="s">
        <v>188</v>
      </c>
      <c r="E13" s="112" t="s">
        <v>59</v>
      </c>
      <c r="F13" s="126" t="s">
        <v>113</v>
      </c>
      <c r="G13" s="129" t="str">
        <f>IFERROR(VLOOKUP(F13,'STRATEGIE - objectif 2020'!$A$4:$X$7,3,FALSE),"")</f>
        <v>LES PRINCIPES DE LA FACTURATION</v>
      </c>
      <c r="H13" s="128" t="str">
        <f>IFERROR(VLOOKUP(F13,'STRATEGIE - objectif 2020'!$A$4:$X$7,8,FALSE),"")</f>
        <v xml:space="preserve">IDENTIFIER 
- OBJECTIFS
- ORGANISME
- MOYENS 
- DEVIS
- DATES
</v>
      </c>
      <c r="I13" s="114" t="s">
        <v>134</v>
      </c>
      <c r="J13" s="115"/>
      <c r="K13" s="112"/>
      <c r="L13" s="126"/>
      <c r="M13" s="129" t="str">
        <f>IFERROR(VLOOKUP(L13,'STRATEGIE - objectif 2020'!$A$4:$X$7,3,FALSE),"")</f>
        <v/>
      </c>
      <c r="N13" s="128" t="str">
        <f>IFERROR(VLOOKUP(L13,'STRATEGIE - objectif 2020'!$A$4:$X$7,8,FALSE),"")</f>
        <v/>
      </c>
      <c r="O13" s="116"/>
      <c r="P13" s="115"/>
      <c r="Q13" s="112"/>
      <c r="R13" s="126"/>
      <c r="S13" s="129" t="str">
        <f>IFERROR(VLOOKUP(R13,'STRATEGIE - objectif 2020'!$A$4:$X$7,3,FALSE),"")</f>
        <v/>
      </c>
      <c r="T13" s="129" t="str">
        <f>IFERROR(VLOOKUP(R13,'STRATEGIE - objectif 2020'!$A$4:$X$7,8,FALSE),"")</f>
        <v/>
      </c>
      <c r="U13" s="114"/>
      <c r="V13" s="115"/>
      <c r="W13" s="112"/>
      <c r="X13" s="126"/>
      <c r="Y13" s="129" t="str">
        <f>IFERROR(VLOOKUP(X13,'STRATEGIE - objectif 2020'!$A$4:$X$7,3,FALSE),"")</f>
        <v/>
      </c>
      <c r="Z13" s="130" t="str">
        <f>IFERROR(VLOOKUP(X13,'STRATEGIE - objectif 2020'!$A$4:$X$7,8,FALSE),"")</f>
        <v/>
      </c>
      <c r="AA13" s="114"/>
      <c r="AB13" s="117"/>
      <c r="AC13" s="112"/>
      <c r="AD13" s="126"/>
      <c r="AE13" s="129" t="str">
        <f>IFERROR(VLOOKUP(AD13,'STRATEGIE - objectif 2020'!$A$4:$X$7,3,FALSE),"")</f>
        <v/>
      </c>
      <c r="AF13" s="129" t="str">
        <f>IFERROR(VLOOKUP(AD13,'STRATEGIE - objectif 2020'!$A$4:$X$7,8,FALSE),"")</f>
        <v/>
      </c>
      <c r="AG13" s="114"/>
      <c r="AH13" s="117"/>
      <c r="AI13" s="112"/>
      <c r="AJ13" s="127"/>
      <c r="AK13" s="129" t="str">
        <f>IFERROR(VLOOKUP(AJ13,'STRATEGIE - objectif 2020'!$A$4:$X$7,3,FALSE),"")</f>
        <v/>
      </c>
      <c r="AL13" s="129" t="str">
        <f>IFERROR(VLOOKUP(AJ13,'STRATEGIE - objectif 2020'!$A$4:$X$7,8,FALSE),"")</f>
        <v/>
      </c>
      <c r="AM13" s="114"/>
      <c r="AN13" s="117"/>
      <c r="AO13" s="112"/>
      <c r="AP13" s="113"/>
      <c r="AQ13" s="129" t="str">
        <f>IFERROR(VLOOKUP(AP13,'STRATEGIE - objectif 2020'!$A$4:$X$7,3,FALSE),"")</f>
        <v/>
      </c>
      <c r="AR13" s="129" t="str">
        <f>IFERROR(VLOOKUP(AP13,'STRATEGIE - objectif 2020'!$A$4:$X$7,8,FALSE),"")</f>
        <v/>
      </c>
      <c r="AS13" s="114"/>
      <c r="AT13" s="117"/>
      <c r="AU13" s="112"/>
      <c r="AV13" s="126"/>
      <c r="AW13" s="129" t="str">
        <f>IFERROR(VLOOKUP(AV13,'STRATEGIE - objectif 2020'!$A$4:$X$7,3,FALSE),"")</f>
        <v/>
      </c>
      <c r="AX13" s="129" t="str">
        <f>IFERROR(VLOOKUP(AV13,'STRATEGIE - objectif 2020'!$A$4:$X$7,8,FALSE),"")</f>
        <v/>
      </c>
      <c r="AY13" s="114"/>
      <c r="BA13" s="119">
        <f t="shared" si="0"/>
        <v>1</v>
      </c>
      <c r="BB13" s="120">
        <f t="shared" si="6"/>
        <v>0</v>
      </c>
      <c r="BC13" s="121">
        <f t="shared" si="7"/>
        <v>1</v>
      </c>
      <c r="BD13" s="122">
        <f t="shared" si="8"/>
        <v>0</v>
      </c>
      <c r="BE13" s="121">
        <f t="shared" si="4"/>
        <v>0</v>
      </c>
      <c r="BF13" s="121">
        <f t="shared" si="5"/>
        <v>0</v>
      </c>
    </row>
    <row r="14" spans="1:83" ht="71.400000000000006" customHeight="1">
      <c r="A14" s="109" t="s">
        <v>125</v>
      </c>
      <c r="B14" s="110" t="s">
        <v>10</v>
      </c>
      <c r="C14" s="110" t="s">
        <v>13</v>
      </c>
      <c r="D14" s="123" t="s">
        <v>189</v>
      </c>
      <c r="E14" s="112" t="s">
        <v>59</v>
      </c>
      <c r="F14" s="126" t="s">
        <v>113</v>
      </c>
      <c r="G14" s="129" t="str">
        <f>IFERROR(VLOOKUP(F14,'STRATEGIE - objectif 2020'!$A$4:$X$7,3,FALSE),"")</f>
        <v>LES PRINCIPES DE LA FACTURATION</v>
      </c>
      <c r="H14" s="128" t="str">
        <f>IFERROR(VLOOKUP(F14,'STRATEGIE - objectif 2020'!$A$4:$X$7,8,FALSE),"")</f>
        <v xml:space="preserve">IDENTIFIER 
- OBJECTIFS
- ORGANISME
- MOYENS 
- DEVIS
- DATES
</v>
      </c>
      <c r="I14" s="114" t="s">
        <v>134</v>
      </c>
      <c r="J14" s="115"/>
      <c r="K14" s="112"/>
      <c r="L14" s="126"/>
      <c r="M14" s="129" t="str">
        <f>IFERROR(VLOOKUP(L14,'STRATEGIE - objectif 2020'!$A$4:$X$7,3,FALSE),"")</f>
        <v/>
      </c>
      <c r="N14" s="128" t="str">
        <f>IFERROR(VLOOKUP(L14,'STRATEGIE - objectif 2020'!$A$4:$X$7,8,FALSE),"")</f>
        <v/>
      </c>
      <c r="O14" s="116"/>
      <c r="P14" s="115"/>
      <c r="Q14" s="112"/>
      <c r="R14" s="126"/>
      <c r="S14" s="129" t="str">
        <f>IFERROR(VLOOKUP(R14,'STRATEGIE - objectif 2020'!$A$4:$X$7,3,FALSE),"")</f>
        <v/>
      </c>
      <c r="T14" s="129" t="str">
        <f>IFERROR(VLOOKUP(R14,'STRATEGIE - objectif 2020'!$A$4:$X$7,8,FALSE),"")</f>
        <v/>
      </c>
      <c r="U14" s="114"/>
      <c r="V14" s="115"/>
      <c r="W14" s="112"/>
      <c r="X14" s="126"/>
      <c r="Y14" s="129" t="str">
        <f>IFERROR(VLOOKUP(X14,'STRATEGIE - objectif 2020'!$A$4:$X$7,3,FALSE),"")</f>
        <v/>
      </c>
      <c r="Z14" s="130" t="str">
        <f>IFERROR(VLOOKUP(X14,'STRATEGIE - objectif 2020'!$A$4:$X$7,8,FALSE),"")</f>
        <v/>
      </c>
      <c r="AA14" s="114"/>
      <c r="AB14" s="117"/>
      <c r="AC14" s="112"/>
      <c r="AD14" s="126"/>
      <c r="AE14" s="129" t="str">
        <f>IFERROR(VLOOKUP(AD14,'STRATEGIE - objectif 2020'!$A$4:$X$7,3,FALSE),"")</f>
        <v/>
      </c>
      <c r="AF14" s="129" t="str">
        <f>IFERROR(VLOOKUP(AD14,'STRATEGIE - objectif 2020'!$A$4:$X$7,8,FALSE),"")</f>
        <v/>
      </c>
      <c r="AG14" s="114"/>
      <c r="AH14" s="117"/>
      <c r="AI14" s="112"/>
      <c r="AJ14" s="127"/>
      <c r="AK14" s="129" t="str">
        <f>IFERROR(VLOOKUP(AJ14,'STRATEGIE - objectif 2020'!$A$4:$X$7,3,FALSE),"")</f>
        <v/>
      </c>
      <c r="AL14" s="129" t="str">
        <f>IFERROR(VLOOKUP(AJ14,'STRATEGIE - objectif 2020'!$A$4:$X$7,8,FALSE),"")</f>
        <v/>
      </c>
      <c r="AM14" s="114"/>
      <c r="AN14" s="117"/>
      <c r="AO14" s="112"/>
      <c r="AP14" s="113"/>
      <c r="AQ14" s="129" t="str">
        <f>IFERROR(VLOOKUP(AP14,'STRATEGIE - objectif 2020'!$A$4:$X$7,3,FALSE),"")</f>
        <v/>
      </c>
      <c r="AR14" s="129" t="str">
        <f>IFERROR(VLOOKUP(AP14,'STRATEGIE - objectif 2020'!$A$4:$X$7,8,FALSE),"")</f>
        <v/>
      </c>
      <c r="AS14" s="114"/>
      <c r="AT14" s="117"/>
      <c r="AU14" s="112"/>
      <c r="AV14" s="126"/>
      <c r="AW14" s="129" t="str">
        <f>IFERROR(VLOOKUP(AV14,'STRATEGIE - objectif 2020'!$A$4:$X$7,3,FALSE),"")</f>
        <v/>
      </c>
      <c r="AX14" s="129" t="str">
        <f>IFERROR(VLOOKUP(AV14,'STRATEGIE - objectif 2020'!$A$4:$X$7,8,FALSE),"")</f>
        <v/>
      </c>
      <c r="AY14" s="114"/>
      <c r="BA14" s="119">
        <f t="shared" si="0"/>
        <v>1</v>
      </c>
      <c r="BB14" s="120">
        <f t="shared" si="6"/>
        <v>0</v>
      </c>
      <c r="BC14" s="121">
        <f t="shared" si="7"/>
        <v>1</v>
      </c>
      <c r="BD14" s="122">
        <f t="shared" si="8"/>
        <v>0</v>
      </c>
      <c r="BE14" s="121">
        <f t="shared" si="4"/>
        <v>0</v>
      </c>
      <c r="BF14" s="121">
        <f t="shared" si="5"/>
        <v>0</v>
      </c>
    </row>
    <row r="15" spans="1:83" ht="71.400000000000006" customHeight="1">
      <c r="A15" s="109" t="s">
        <v>125</v>
      </c>
      <c r="B15" s="110" t="s">
        <v>10</v>
      </c>
      <c r="C15" s="110" t="s">
        <v>15</v>
      </c>
      <c r="D15" s="123" t="s">
        <v>192</v>
      </c>
      <c r="E15" s="112" t="s">
        <v>59</v>
      </c>
      <c r="F15" s="126" t="s">
        <v>114</v>
      </c>
      <c r="G15" s="129" t="str">
        <f>IFERROR(VLOOKUP(F15,'STRATEGIE - objectif 2020'!$A$4:$X$7,3,FALSE),"")</f>
        <v xml:space="preserve">FORMATION ECONOMIQUE ET SOCIAL </v>
      </c>
      <c r="H15" s="128" t="str">
        <f>IFERROR(VLOOKUP(F15,'STRATEGIE - objectif 2020'!$A$4:$X$7,8,FALSE),"")</f>
        <v xml:space="preserve">IDENTIFIER 
- OBJECTIFS
- ORGANISME
- MOYENS 
- DEVIS
- DATES
</v>
      </c>
      <c r="I15" s="114" t="s">
        <v>134</v>
      </c>
      <c r="J15" s="115"/>
      <c r="K15" s="112"/>
      <c r="L15" s="126"/>
      <c r="M15" s="129" t="str">
        <f>IFERROR(VLOOKUP(L15,'STRATEGIE - objectif 2020'!$A$4:$X$7,3,FALSE),"")</f>
        <v/>
      </c>
      <c r="N15" s="128" t="str">
        <f>IFERROR(VLOOKUP(L15,'STRATEGIE - objectif 2020'!$A$4:$X$7,8,FALSE),"")</f>
        <v/>
      </c>
      <c r="O15" s="116"/>
      <c r="P15" s="115"/>
      <c r="Q15" s="112"/>
      <c r="R15" s="126"/>
      <c r="S15" s="129" t="str">
        <f>IFERROR(VLOOKUP(R15,'STRATEGIE - objectif 2020'!$A$4:$X$7,3,FALSE),"")</f>
        <v/>
      </c>
      <c r="T15" s="129" t="str">
        <f>IFERROR(VLOOKUP(R15,'STRATEGIE - objectif 2020'!$A$4:$X$7,8,FALSE),"")</f>
        <v/>
      </c>
      <c r="U15" s="114"/>
      <c r="V15" s="115"/>
      <c r="W15" s="112"/>
      <c r="X15" s="126"/>
      <c r="Y15" s="129" t="str">
        <f>IFERROR(VLOOKUP(X15,'STRATEGIE - objectif 2020'!$A$4:$X$7,3,FALSE),"")</f>
        <v/>
      </c>
      <c r="Z15" s="130" t="str">
        <f>IFERROR(VLOOKUP(X15,'STRATEGIE - objectif 2020'!$A$4:$X$7,8,FALSE),"")</f>
        <v/>
      </c>
      <c r="AA15" s="114"/>
      <c r="AB15" s="117"/>
      <c r="AC15" s="112"/>
      <c r="AD15" s="126"/>
      <c r="AE15" s="129" t="str">
        <f>IFERROR(VLOOKUP(AD15,'STRATEGIE - objectif 2020'!$A$4:$X$7,3,FALSE),"")</f>
        <v/>
      </c>
      <c r="AF15" s="129" t="str">
        <f>IFERROR(VLOOKUP(AD15,'STRATEGIE - objectif 2020'!$A$4:$X$7,8,FALSE),"")</f>
        <v/>
      </c>
      <c r="AG15" s="114"/>
      <c r="AH15" s="117"/>
      <c r="AI15" s="112"/>
      <c r="AJ15" s="127"/>
      <c r="AK15" s="129" t="str">
        <f>IFERROR(VLOOKUP(AJ15,'STRATEGIE - objectif 2020'!$A$4:$X$7,3,FALSE),"")</f>
        <v/>
      </c>
      <c r="AL15" s="129" t="str">
        <f>IFERROR(VLOOKUP(AJ15,'STRATEGIE - objectif 2020'!$A$4:$X$7,8,FALSE),"")</f>
        <v/>
      </c>
      <c r="AM15" s="114"/>
      <c r="AN15" s="117"/>
      <c r="AO15" s="112"/>
      <c r="AP15" s="113"/>
      <c r="AQ15" s="129" t="str">
        <f>IFERROR(VLOOKUP(AP15,'STRATEGIE - objectif 2020'!$A$4:$X$7,3,FALSE),"")</f>
        <v/>
      </c>
      <c r="AR15" s="129" t="str">
        <f>IFERROR(VLOOKUP(AP15,'STRATEGIE - objectif 2020'!$A$4:$X$7,8,FALSE),"")</f>
        <v/>
      </c>
      <c r="AS15" s="114"/>
      <c r="AT15" s="117"/>
      <c r="AU15" s="112"/>
      <c r="AV15" s="126"/>
      <c r="AW15" s="129" t="str">
        <f>IFERROR(VLOOKUP(AV15,'STRATEGIE - objectif 2020'!$A$4:$X$7,3,FALSE),"")</f>
        <v/>
      </c>
      <c r="AX15" s="129" t="str">
        <f>IFERROR(VLOOKUP(AV15,'STRATEGIE - objectif 2020'!$A$4:$X$7,8,FALSE),"")</f>
        <v/>
      </c>
      <c r="AY15" s="114"/>
      <c r="BA15" s="119">
        <f t="shared" si="0"/>
        <v>1</v>
      </c>
      <c r="BB15" s="120">
        <f t="shared" si="6"/>
        <v>0</v>
      </c>
      <c r="BC15" s="121">
        <f t="shared" si="7"/>
        <v>1</v>
      </c>
      <c r="BD15" s="122">
        <f t="shared" si="8"/>
        <v>0</v>
      </c>
      <c r="BE15" s="121">
        <f t="shared" si="4"/>
        <v>0</v>
      </c>
      <c r="BF15" s="121">
        <f t="shared" si="5"/>
        <v>0</v>
      </c>
    </row>
    <row r="16" spans="1:83" ht="71.400000000000006" customHeight="1">
      <c r="A16" s="109" t="s">
        <v>125</v>
      </c>
      <c r="B16" s="110" t="s">
        <v>10</v>
      </c>
      <c r="C16" s="110" t="s">
        <v>11</v>
      </c>
      <c r="D16" s="123" t="s">
        <v>193</v>
      </c>
      <c r="E16" s="112"/>
      <c r="F16" s="126"/>
      <c r="G16" s="129" t="str">
        <f>IFERROR(VLOOKUP(F16,'STRATEGIE - objectif 2020'!$A$4:$X$7,3,FALSE),"")</f>
        <v/>
      </c>
      <c r="H16" s="128" t="str">
        <f>IFERROR(VLOOKUP(F16,'STRATEGIE - objectif 2020'!$A$4:$X$7,8,FALSE),"")</f>
        <v/>
      </c>
      <c r="I16" s="114"/>
      <c r="J16" s="115"/>
      <c r="K16" s="112"/>
      <c r="L16" s="126"/>
      <c r="M16" s="129" t="str">
        <f>IFERROR(VLOOKUP(L16,'STRATEGIE - objectif 2020'!$A$4:$X$7,3,FALSE),"")</f>
        <v/>
      </c>
      <c r="N16" s="128" t="str">
        <f>IFERROR(VLOOKUP(L16,'STRATEGIE - objectif 2020'!$A$4:$X$7,8,FALSE),"")</f>
        <v/>
      </c>
      <c r="O16" s="116"/>
      <c r="P16" s="115"/>
      <c r="Q16" s="112"/>
      <c r="R16" s="126"/>
      <c r="S16" s="129" t="str">
        <f>IFERROR(VLOOKUP(R16,'STRATEGIE - objectif 2020'!$A$4:$X$7,3,FALSE),"")</f>
        <v/>
      </c>
      <c r="T16" s="129" t="str">
        <f>IFERROR(VLOOKUP(R16,'STRATEGIE - objectif 2020'!$A$4:$X$7,8,FALSE),"")</f>
        <v/>
      </c>
      <c r="U16" s="114"/>
      <c r="V16" s="115"/>
      <c r="W16" s="112"/>
      <c r="X16" s="126"/>
      <c r="Y16" s="129" t="str">
        <f>IFERROR(VLOOKUP(X16,'STRATEGIE - objectif 2020'!$A$4:$X$7,3,FALSE),"")</f>
        <v/>
      </c>
      <c r="Z16" s="130" t="str">
        <f>IFERROR(VLOOKUP(X16,'STRATEGIE - objectif 2020'!$A$4:$X$7,8,FALSE),"")</f>
        <v/>
      </c>
      <c r="AA16" s="114"/>
      <c r="AB16" s="117"/>
      <c r="AC16" s="112"/>
      <c r="AD16" s="126"/>
      <c r="AE16" s="129" t="str">
        <f>IFERROR(VLOOKUP(AD16,'STRATEGIE - objectif 2020'!$A$4:$X$7,3,FALSE),"")</f>
        <v/>
      </c>
      <c r="AF16" s="129" t="str">
        <f>IFERROR(VLOOKUP(AD16,'STRATEGIE - objectif 2020'!$A$4:$X$7,8,FALSE),"")</f>
        <v/>
      </c>
      <c r="AG16" s="114"/>
      <c r="AH16" s="117"/>
      <c r="AI16" s="112"/>
      <c r="AJ16" s="127"/>
      <c r="AK16" s="129" t="str">
        <f>IFERROR(VLOOKUP(AJ16,'STRATEGIE - objectif 2020'!$A$4:$X$7,3,FALSE),"")</f>
        <v/>
      </c>
      <c r="AL16" s="129" t="str">
        <f>IFERROR(VLOOKUP(AJ16,'STRATEGIE - objectif 2020'!$A$4:$X$7,8,FALSE),"")</f>
        <v/>
      </c>
      <c r="AM16" s="114"/>
      <c r="AN16" s="117"/>
      <c r="AO16" s="112"/>
      <c r="AP16" s="113"/>
      <c r="AQ16" s="129" t="str">
        <f>IFERROR(VLOOKUP(AP16,'STRATEGIE - objectif 2020'!$A$4:$X$7,3,FALSE),"")</f>
        <v/>
      </c>
      <c r="AR16" s="129" t="str">
        <f>IFERROR(VLOOKUP(AP16,'STRATEGIE - objectif 2020'!$A$4:$X$7,8,FALSE),"")</f>
        <v/>
      </c>
      <c r="AS16" s="114"/>
      <c r="AT16" s="117"/>
      <c r="AU16" s="112"/>
      <c r="AV16" s="126"/>
      <c r="AW16" s="129" t="str">
        <f>IFERROR(VLOOKUP(AV16,'STRATEGIE - objectif 2020'!$A$4:$X$7,3,FALSE),"")</f>
        <v/>
      </c>
      <c r="AX16" s="129" t="str">
        <f>IFERROR(VLOOKUP(AV16,'STRATEGIE - objectif 2020'!$A$4:$X$7,8,FALSE),"")</f>
        <v/>
      </c>
      <c r="AY16" s="114"/>
      <c r="BA16" s="119">
        <f t="shared" si="0"/>
        <v>0</v>
      </c>
      <c r="BB16" s="120">
        <f t="shared" si="6"/>
        <v>0</v>
      </c>
      <c r="BC16" s="121">
        <f t="shared" si="7"/>
        <v>0</v>
      </c>
      <c r="BD16" s="122">
        <f t="shared" si="8"/>
        <v>0</v>
      </c>
      <c r="BE16" s="121">
        <f t="shared" si="4"/>
        <v>0</v>
      </c>
      <c r="BF16" s="121">
        <f t="shared" si="5"/>
        <v>0</v>
      </c>
    </row>
    <row r="17" spans="1:58" ht="71.400000000000006" customHeight="1">
      <c r="A17" s="109" t="s">
        <v>125</v>
      </c>
      <c r="B17" s="110" t="s">
        <v>10</v>
      </c>
      <c r="C17" s="110" t="s">
        <v>12</v>
      </c>
      <c r="D17" s="124" t="s">
        <v>194</v>
      </c>
      <c r="E17" s="112" t="s">
        <v>59</v>
      </c>
      <c r="F17" s="126" t="s">
        <v>114</v>
      </c>
      <c r="G17" s="129" t="str">
        <f>IFERROR(VLOOKUP(F17,'STRATEGIE - objectif 2020'!$A$4:$X$7,3,FALSE),"")</f>
        <v xml:space="preserve">FORMATION ECONOMIQUE ET SOCIAL </v>
      </c>
      <c r="H17" s="128" t="str">
        <f>IFERROR(VLOOKUP(F17,'STRATEGIE - objectif 2020'!$A$4:$X$7,8,FALSE),"")</f>
        <v xml:space="preserve">IDENTIFIER 
- OBJECTIFS
- ORGANISME
- MOYENS 
- DEVIS
- DATES
</v>
      </c>
      <c r="I17" s="114" t="s">
        <v>134</v>
      </c>
      <c r="J17" s="115"/>
      <c r="K17" s="112"/>
      <c r="L17" s="126"/>
      <c r="M17" s="129" t="str">
        <f>IFERROR(VLOOKUP(L17,'STRATEGIE - objectif 2020'!$A$4:$X$7,3,FALSE),"")</f>
        <v/>
      </c>
      <c r="N17" s="128" t="str">
        <f>IFERROR(VLOOKUP(L17,'STRATEGIE - objectif 2020'!$A$4:$X$7,8,FALSE),"")</f>
        <v/>
      </c>
      <c r="O17" s="116"/>
      <c r="P17" s="115"/>
      <c r="Q17" s="112"/>
      <c r="R17" s="126"/>
      <c r="S17" s="129" t="str">
        <f>IFERROR(VLOOKUP(R17,'STRATEGIE - objectif 2020'!$A$4:$X$7,3,FALSE),"")</f>
        <v/>
      </c>
      <c r="T17" s="129" t="str">
        <f>IFERROR(VLOOKUP(R17,'STRATEGIE - objectif 2020'!$A$4:$X$7,8,FALSE),"")</f>
        <v/>
      </c>
      <c r="U17" s="114"/>
      <c r="V17" s="115"/>
      <c r="W17" s="112"/>
      <c r="X17" s="126"/>
      <c r="Y17" s="129" t="str">
        <f>IFERROR(VLOOKUP(X17,'STRATEGIE - objectif 2020'!$A$4:$X$7,3,FALSE),"")</f>
        <v/>
      </c>
      <c r="Z17" s="130" t="str">
        <f>IFERROR(VLOOKUP(X17,'STRATEGIE - objectif 2020'!$A$4:$X$7,8,FALSE),"")</f>
        <v/>
      </c>
      <c r="AA17" s="114"/>
      <c r="AB17" s="117"/>
      <c r="AC17" s="112"/>
      <c r="AD17" s="126"/>
      <c r="AE17" s="129" t="str">
        <f>IFERROR(VLOOKUP(AD17,'STRATEGIE - objectif 2020'!$A$4:$X$7,3,FALSE),"")</f>
        <v/>
      </c>
      <c r="AF17" s="129" t="str">
        <f>IFERROR(VLOOKUP(AD17,'STRATEGIE - objectif 2020'!$A$4:$X$7,8,FALSE),"")</f>
        <v/>
      </c>
      <c r="AG17" s="114"/>
      <c r="AH17" s="117"/>
      <c r="AI17" s="112"/>
      <c r="AJ17" s="127"/>
      <c r="AK17" s="129" t="str">
        <f>IFERROR(VLOOKUP(AJ17,'STRATEGIE - objectif 2020'!$A$4:$X$7,3,FALSE),"")</f>
        <v/>
      </c>
      <c r="AL17" s="129" t="str">
        <f>IFERROR(VLOOKUP(AJ17,'STRATEGIE - objectif 2020'!$A$4:$X$7,8,FALSE),"")</f>
        <v/>
      </c>
      <c r="AM17" s="114"/>
      <c r="AN17" s="117"/>
      <c r="AO17" s="112"/>
      <c r="AP17" s="113"/>
      <c r="AQ17" s="129" t="str">
        <f>IFERROR(VLOOKUP(AP17,'STRATEGIE - objectif 2020'!$A$4:$X$7,3,FALSE),"")</f>
        <v/>
      </c>
      <c r="AR17" s="129" t="str">
        <f>IFERROR(VLOOKUP(AP17,'STRATEGIE - objectif 2020'!$A$4:$X$7,8,FALSE),"")</f>
        <v/>
      </c>
      <c r="AS17" s="114"/>
      <c r="AT17" s="117"/>
      <c r="AU17" s="112"/>
      <c r="AV17" s="126"/>
      <c r="AW17" s="129" t="str">
        <f>IFERROR(VLOOKUP(AV17,'STRATEGIE - objectif 2020'!$A$4:$X$7,3,FALSE),"")</f>
        <v/>
      </c>
      <c r="AX17" s="129" t="str">
        <f>IFERROR(VLOOKUP(AV17,'STRATEGIE - objectif 2020'!$A$4:$X$7,8,FALSE),"")</f>
        <v/>
      </c>
      <c r="AY17" s="114"/>
      <c r="BA17" s="119">
        <f t="shared" si="0"/>
        <v>1</v>
      </c>
      <c r="BB17" s="120">
        <f>(COUNTIF($E17,"&gt;&lt;")*AND(ISBLANK($I17)))+(COUNTIF($K17,"&gt;&lt;")*AND(ISBLANK($O17)))+(COUNTIF($Q17,"&gt;&lt;")*AND(ISBLANK($U17)))+(COUNTIF($W17,"&gt;&lt;")*AND(ISBLANK($AA17)))+(COUNTIF($AC17,"&gt;&lt;")*AND(ISBLANK($AG17)))+(COUNTIF($AI17,"&gt;&lt;")*AND(ISBLANK($AM17)))+(COUNTIF($AO17,"&gt;&lt;")*AND(ISBLANK($AS17)))+(COUNTIF($AU17,"&gt;&lt;")*AND(ISBLANK($AY17)))</f>
        <v>0</v>
      </c>
      <c r="BC17" s="121">
        <f t="shared" si="7"/>
        <v>1</v>
      </c>
      <c r="BD17" s="122">
        <f>(COUNTIF($E17,"&gt;&lt;")*AND($I17="Annulée "))+(COUNTIF($K17,"&gt;&lt;")*AND($O17="Annulée "))+(COUNTIF($Q17,"&gt;&lt;")*AND(Y17="Annulée "))+(COUNTIF($W17,"&gt;&lt;")*AND($AA17="Annulée "))+(COUNTIF($AC17,"&gt;&lt;")*AND($AG17="Annulée "))+(COUNTIF($AI17,"&gt;&lt;")*AND($AM17="Annulée "))+(COUNTIF($AO17,"&gt;&lt;")*AND($AS17="Annulée "))+(COUNTIF($AU17,"&gt;&lt;")*AND($AY17="Annulée "))</f>
        <v>0</v>
      </c>
      <c r="BE17" s="121">
        <f t="shared" si="4"/>
        <v>0</v>
      </c>
      <c r="BF17" s="121">
        <f t="shared" si="5"/>
        <v>0</v>
      </c>
    </row>
    <row r="18" spans="1:58">
      <c r="B18" s="212"/>
      <c r="C18" s="213"/>
    </row>
    <row r="21" spans="1:58">
      <c r="D21" s="214" t="s">
        <v>89</v>
      </c>
      <c r="E21" s="214"/>
      <c r="F21" s="214"/>
      <c r="G21" s="214"/>
      <c r="H21" s="214"/>
      <c r="I21" s="214"/>
      <c r="J21" s="214"/>
      <c r="K21" s="214"/>
      <c r="L21" s="214"/>
      <c r="M21" s="214"/>
    </row>
    <row r="22" spans="1:58">
      <c r="D22" s="214"/>
      <c r="E22" s="214"/>
      <c r="F22" s="214"/>
      <c r="G22" s="214"/>
      <c r="H22" s="214"/>
      <c r="I22" s="214"/>
      <c r="J22" s="214"/>
      <c r="K22" s="214"/>
      <c r="L22" s="214"/>
      <c r="M22" s="214"/>
    </row>
    <row r="23" spans="1:58">
      <c r="D23" s="206" t="s">
        <v>70</v>
      </c>
      <c r="E23" s="206"/>
      <c r="F23" s="206"/>
      <c r="G23" s="206"/>
      <c r="H23" s="206"/>
      <c r="I23" s="206"/>
      <c r="J23" s="215">
        <f>COUNTA(Personnel)</f>
        <v>11</v>
      </c>
      <c r="K23" s="215"/>
      <c r="L23" s="215"/>
      <c r="M23" s="215"/>
    </row>
    <row r="24" spans="1:58">
      <c r="D24" s="206" t="s">
        <v>127</v>
      </c>
      <c r="E24" s="206"/>
      <c r="F24" s="206"/>
      <c r="G24" s="206"/>
      <c r="H24" s="206"/>
      <c r="I24" s="206"/>
      <c r="J24" s="215">
        <f>COUNTIF(A7:A17,"TH")</f>
        <v>7</v>
      </c>
      <c r="K24" s="215"/>
      <c r="L24" s="215"/>
      <c r="M24" s="215"/>
    </row>
    <row r="25" spans="1:58">
      <c r="D25" s="206" t="s">
        <v>71</v>
      </c>
      <c r="E25" s="206"/>
      <c r="F25" s="206"/>
      <c r="G25" s="206"/>
      <c r="H25" s="206"/>
      <c r="I25" s="206"/>
      <c r="J25" s="215">
        <f>COUNTIF(Finies_Form,"&gt;0")</f>
        <v>10</v>
      </c>
      <c r="K25" s="215"/>
      <c r="L25" s="215"/>
      <c r="M25" s="215"/>
    </row>
    <row r="26" spans="1:58">
      <c r="D26" s="206" t="s">
        <v>128</v>
      </c>
      <c r="E26" s="206"/>
      <c r="F26" s="206"/>
      <c r="G26" s="206"/>
      <c r="H26" s="206"/>
      <c r="I26" s="206"/>
      <c r="J26" s="215">
        <f>COUNTIFS(A7:A17,"TH",Finies_Form,"&gt;0")</f>
        <v>6</v>
      </c>
      <c r="K26" s="215"/>
      <c r="L26" s="215"/>
      <c r="M26" s="215"/>
    </row>
    <row r="27" spans="1:58">
      <c r="D27" s="207" t="s">
        <v>72</v>
      </c>
      <c r="E27" s="207"/>
      <c r="F27" s="207"/>
      <c r="G27" s="207"/>
      <c r="H27" s="207"/>
      <c r="I27" s="207"/>
      <c r="J27" s="216">
        <f>J25/J23</f>
        <v>0.90909090909090906</v>
      </c>
      <c r="K27" s="216"/>
      <c r="L27" s="216"/>
      <c r="M27" s="216"/>
    </row>
    <row r="28" spans="1:58">
      <c r="D28" s="207" t="s">
        <v>129</v>
      </c>
      <c r="E28" s="207"/>
      <c r="F28" s="207"/>
      <c r="G28" s="207"/>
      <c r="H28" s="207"/>
      <c r="I28" s="207"/>
      <c r="J28" s="216">
        <f>J26/J24</f>
        <v>0.8571428571428571</v>
      </c>
      <c r="K28" s="216"/>
      <c r="L28" s="216"/>
      <c r="M28" s="216"/>
    </row>
    <row r="29" spans="1:58">
      <c r="D29" s="206"/>
      <c r="E29" s="206"/>
      <c r="F29" s="206"/>
      <c r="G29" s="206"/>
      <c r="H29" s="206"/>
      <c r="I29" s="206"/>
      <c r="J29" s="215"/>
      <c r="K29" s="215"/>
      <c r="L29" s="215"/>
      <c r="M29" s="215"/>
    </row>
    <row r="30" spans="1:58">
      <c r="D30" s="207" t="s">
        <v>73</v>
      </c>
      <c r="E30" s="207"/>
      <c r="F30" s="207"/>
      <c r="G30" s="207"/>
      <c r="H30" s="207"/>
      <c r="I30" s="207"/>
      <c r="J30" s="215">
        <f>COUNTIF(('STRATEGIE - objectif 2020'!X4:X7),"EN COURS")+COUNTIF(('STRATEGIE - objectif 2020'!X4:X7),"OK - Finie")+COUNTIF(('STRATEGIE - objectif 2020'!X4:X7),"Annulée")</f>
        <v>2</v>
      </c>
      <c r="K30" s="215"/>
      <c r="L30" s="215"/>
      <c r="M30" s="215"/>
    </row>
    <row r="31" spans="1:58">
      <c r="D31" s="217" t="s">
        <v>74</v>
      </c>
      <c r="E31" s="217"/>
      <c r="F31" s="217"/>
      <c r="G31" s="217"/>
      <c r="H31" s="217"/>
      <c r="I31" s="217"/>
      <c r="J31" s="215">
        <f>COUNTIF('STRATEGIE - objectif 2020'!X4:X7,"ANNULEE")</f>
        <v>0</v>
      </c>
      <c r="K31" s="215"/>
      <c r="L31" s="215"/>
      <c r="M31" s="215"/>
    </row>
    <row r="32" spans="1:58">
      <c r="D32" s="218" t="s">
        <v>111</v>
      </c>
      <c r="E32" s="218"/>
      <c r="F32" s="218"/>
      <c r="G32" s="218"/>
      <c r="H32" s="218"/>
      <c r="I32" s="218"/>
      <c r="J32" s="215">
        <f>COUNTIF('STRATEGIE - objectif 2020'!X4:X7,"OK - Finie")</f>
        <v>1</v>
      </c>
      <c r="K32" s="215"/>
      <c r="L32" s="215"/>
      <c r="M32" s="215"/>
    </row>
    <row r="33" spans="4:22">
      <c r="D33" s="218" t="s">
        <v>112</v>
      </c>
      <c r="E33" s="218"/>
      <c r="F33" s="218"/>
      <c r="G33" s="218"/>
      <c r="H33" s="218"/>
      <c r="I33" s="218"/>
      <c r="J33" s="215">
        <f>COUNTIF('STRATEGIE - objectif 2020'!X4:X7,"EN COURS")</f>
        <v>1</v>
      </c>
      <c r="K33" s="215"/>
      <c r="L33" s="215"/>
      <c r="M33" s="215"/>
    </row>
    <row r="34" spans="4:22">
      <c r="D34" s="206" t="s">
        <v>75</v>
      </c>
      <c r="E34" s="206"/>
      <c r="F34" s="206"/>
      <c r="G34" s="206"/>
      <c r="H34" s="206"/>
      <c r="I34" s="206"/>
      <c r="J34" s="228">
        <f>J32/J30</f>
        <v>0.5</v>
      </c>
      <c r="K34" s="228"/>
      <c r="L34" s="228"/>
      <c r="M34" s="228"/>
    </row>
    <row r="35" spans="4:22">
      <c r="D35" s="206"/>
      <c r="E35" s="206"/>
      <c r="F35" s="206"/>
      <c r="G35" s="206"/>
      <c r="H35" s="206"/>
      <c r="I35" s="206"/>
      <c r="J35" s="215"/>
      <c r="K35" s="215"/>
      <c r="L35" s="215"/>
      <c r="M35" s="215"/>
      <c r="T35" s="232"/>
      <c r="U35" s="232"/>
      <c r="V35" s="232"/>
    </row>
    <row r="36" spans="4:22">
      <c r="D36" s="206" t="s">
        <v>76</v>
      </c>
      <c r="E36" s="206"/>
      <c r="F36" s="206"/>
      <c r="G36" s="206"/>
      <c r="H36" s="206"/>
      <c r="I36" s="206"/>
      <c r="J36" s="215">
        <f>SUM(Total_Form,Annulées_Form)</f>
        <v>11</v>
      </c>
      <c r="K36" s="215"/>
      <c r="L36" s="215"/>
      <c r="M36" s="215"/>
    </row>
    <row r="37" spans="4:22">
      <c r="D37" s="206" t="s">
        <v>77</v>
      </c>
      <c r="E37" s="206"/>
      <c r="F37" s="206"/>
      <c r="G37" s="206"/>
      <c r="H37" s="206"/>
      <c r="I37" s="206"/>
      <c r="J37" s="215">
        <f>SUM(Finies_Form)</f>
        <v>11</v>
      </c>
      <c r="K37" s="215"/>
      <c r="L37" s="215"/>
      <c r="M37" s="215"/>
    </row>
    <row r="38" spans="4:22">
      <c r="D38" s="206" t="s">
        <v>93</v>
      </c>
      <c r="E38" s="206"/>
      <c r="F38" s="206"/>
      <c r="G38" s="206"/>
      <c r="H38" s="206"/>
      <c r="I38" s="206"/>
      <c r="J38" s="215">
        <f>SUM(En_Cours_Form)</f>
        <v>0</v>
      </c>
      <c r="K38" s="215"/>
      <c r="L38" s="215"/>
      <c r="M38" s="215"/>
    </row>
    <row r="39" spans="4:22">
      <c r="D39" s="206" t="s">
        <v>95</v>
      </c>
      <c r="E39" s="206"/>
      <c r="F39" s="206"/>
      <c r="G39" s="206"/>
      <c r="H39" s="206"/>
      <c r="I39" s="206"/>
      <c r="J39" s="215">
        <f>SUM(Annulées_Form)</f>
        <v>0</v>
      </c>
      <c r="K39" s="215"/>
      <c r="L39" s="215"/>
      <c r="M39" s="215"/>
    </row>
    <row r="40" spans="4:22">
      <c r="D40" s="227" t="s">
        <v>94</v>
      </c>
      <c r="E40" s="227"/>
      <c r="F40" s="227"/>
      <c r="G40" s="227"/>
      <c r="H40" s="227"/>
      <c r="I40" s="227"/>
      <c r="J40" s="228">
        <f>J37/J36</f>
        <v>1</v>
      </c>
      <c r="K40" s="228"/>
      <c r="L40" s="228"/>
      <c r="M40" s="228"/>
    </row>
    <row r="41" spans="4:22">
      <c r="D41" s="206"/>
      <c r="E41" s="206"/>
      <c r="F41" s="206"/>
      <c r="G41" s="206"/>
      <c r="H41" s="206"/>
      <c r="I41" s="206"/>
      <c r="J41" s="215"/>
      <c r="K41" s="215"/>
      <c r="L41" s="215"/>
      <c r="M41" s="215"/>
    </row>
    <row r="42" spans="4:22">
      <c r="D42" s="206" t="s">
        <v>78</v>
      </c>
      <c r="E42" s="206"/>
      <c r="F42" s="206"/>
      <c r="G42" s="206"/>
      <c r="H42" s="206"/>
      <c r="I42" s="206"/>
      <c r="J42" s="229">
        <f>'STRATEGIE - objectif 2020'!V8</f>
        <v>310</v>
      </c>
      <c r="K42" s="229"/>
      <c r="L42" s="229"/>
      <c r="M42" s="229"/>
    </row>
    <row r="43" spans="4:22">
      <c r="D43" s="206" t="s">
        <v>79</v>
      </c>
      <c r="E43" s="206"/>
      <c r="F43" s="206"/>
      <c r="G43" s="206"/>
      <c r="H43" s="206"/>
      <c r="I43" s="206"/>
      <c r="J43" s="229">
        <f>'STRATEGIE - objectif 2020'!W8</f>
        <v>310</v>
      </c>
      <c r="K43" s="229"/>
      <c r="L43" s="229"/>
      <c r="M43" s="229"/>
    </row>
    <row r="44" spans="4:22">
      <c r="D44" s="206" t="s">
        <v>80</v>
      </c>
      <c r="E44" s="206"/>
      <c r="F44" s="206"/>
      <c r="G44" s="206"/>
      <c r="H44" s="206"/>
      <c r="I44" s="206"/>
      <c r="J44" s="229">
        <f>'STRATEGIE - objectif 2020'!P8</f>
        <v>0</v>
      </c>
      <c r="K44" s="229"/>
      <c r="L44" s="229"/>
      <c r="M44" s="229"/>
    </row>
    <row r="45" spans="4:22">
      <c r="D45" s="230" t="s">
        <v>81</v>
      </c>
      <c r="E45" s="230"/>
      <c r="F45" s="230"/>
      <c r="G45" s="230"/>
      <c r="H45" s="230"/>
      <c r="I45" s="230"/>
      <c r="J45" s="228">
        <f>J44/J42</f>
        <v>0</v>
      </c>
      <c r="K45" s="228"/>
      <c r="L45" s="228"/>
      <c r="M45" s="228"/>
    </row>
    <row r="46" spans="4:22">
      <c r="D46" s="226" t="s">
        <v>82</v>
      </c>
      <c r="E46" s="226"/>
      <c r="F46" s="226"/>
      <c r="G46" s="226"/>
      <c r="H46" s="226"/>
      <c r="I46" s="226"/>
      <c r="J46" s="229">
        <f>SUMIFS('STRATEGIE - objectif 2020'!P4:P7,'STRATEGIE - objectif 2020'!X4:X7,"EN COURS")</f>
        <v>0</v>
      </c>
      <c r="K46" s="229"/>
      <c r="L46" s="229"/>
      <c r="M46" s="229"/>
    </row>
    <row r="47" spans="4:22">
      <c r="D47" s="206" t="s">
        <v>83</v>
      </c>
      <c r="E47" s="206"/>
      <c r="F47" s="206"/>
      <c r="G47" s="206"/>
      <c r="H47" s="206"/>
      <c r="I47" s="206"/>
      <c r="J47" s="215">
        <f>COUNTIF('STRATEGIE - objectif 2020'!D4:D7,'STRATEGIE - objectif 2020'!#REF!)</f>
        <v>0</v>
      </c>
      <c r="K47" s="215"/>
      <c r="L47" s="215"/>
      <c r="M47" s="215"/>
    </row>
    <row r="48" spans="4:22">
      <c r="D48" s="206" t="s">
        <v>84</v>
      </c>
      <c r="E48" s="206"/>
      <c r="F48" s="206"/>
      <c r="G48" s="206"/>
      <c r="H48" s="206"/>
      <c r="I48" s="206"/>
      <c r="J48" s="215">
        <f>COUNTIF('STRATEGIE - objectif 2020'!D4:D7,'STRATEGIE - objectif 2020'!AT2)</f>
        <v>1</v>
      </c>
      <c r="K48" s="215"/>
      <c r="L48" s="215"/>
      <c r="M48" s="215"/>
    </row>
    <row r="49" spans="1:58">
      <c r="D49" s="206" t="s">
        <v>110</v>
      </c>
      <c r="E49" s="206"/>
      <c r="F49" s="206"/>
      <c r="G49" s="206"/>
      <c r="H49" s="206"/>
      <c r="I49" s="206"/>
      <c r="J49" s="215">
        <f>COUNTIF('STRATEGIE - objectif 2020'!D4:D7,'STRATEGIE - objectif 2020'!#REF!)</f>
        <v>0</v>
      </c>
      <c r="K49" s="215"/>
      <c r="L49" s="215"/>
      <c r="M49" s="215"/>
    </row>
    <row r="50" spans="1:58">
      <c r="D50" s="206" t="s">
        <v>85</v>
      </c>
      <c r="E50" s="206"/>
      <c r="F50" s="206"/>
      <c r="G50" s="206"/>
      <c r="H50" s="206"/>
      <c r="I50" s="206"/>
      <c r="J50" s="229">
        <f>SUMIFS('STRATEGIE - objectif 2020'!V4:V7,'STRATEGIE - objectif 2020'!D4:D7,'STRATEGIE - objectif 2020'!#REF!)</f>
        <v>0</v>
      </c>
      <c r="K50" s="229"/>
      <c r="L50" s="229"/>
      <c r="M50" s="229"/>
    </row>
    <row r="51" spans="1:58">
      <c r="D51" s="206" t="s">
        <v>86</v>
      </c>
      <c r="E51" s="206"/>
      <c r="F51" s="206"/>
      <c r="G51" s="206"/>
      <c r="H51" s="206"/>
      <c r="I51" s="206"/>
      <c r="J51" s="228">
        <f>J50/J42</f>
        <v>0</v>
      </c>
      <c r="K51" s="228"/>
      <c r="L51" s="228"/>
      <c r="M51" s="228"/>
    </row>
    <row r="52" spans="1:58">
      <c r="D52" s="206" t="s">
        <v>87</v>
      </c>
      <c r="E52" s="206"/>
      <c r="F52" s="206"/>
      <c r="G52" s="206"/>
      <c r="H52" s="206"/>
      <c r="I52" s="206"/>
      <c r="J52" s="228">
        <f>J49/J30</f>
        <v>0</v>
      </c>
      <c r="K52" s="228"/>
      <c r="L52" s="228"/>
      <c r="M52" s="228"/>
    </row>
    <row r="56" spans="1:58" s="134" customFormat="1" ht="85.2" customHeight="1">
      <c r="A56" s="133"/>
      <c r="B56" s="245" t="s">
        <v>115</v>
      </c>
      <c r="C56" s="245"/>
      <c r="D56" s="245" t="s">
        <v>141</v>
      </c>
      <c r="E56" s="245"/>
      <c r="F56" s="245" t="s">
        <v>144</v>
      </c>
      <c r="G56" s="245"/>
      <c r="H56" s="241" t="s">
        <v>145</v>
      </c>
      <c r="I56" s="241"/>
      <c r="J56" s="241" t="s">
        <v>146</v>
      </c>
      <c r="K56" s="241"/>
      <c r="L56" s="241"/>
      <c r="M56" s="135" t="s">
        <v>147</v>
      </c>
      <c r="N56" s="241" t="s">
        <v>148</v>
      </c>
      <c r="O56" s="241"/>
      <c r="P56" s="241" t="s">
        <v>149</v>
      </c>
      <c r="Q56" s="241"/>
      <c r="R56" s="241"/>
      <c r="S56" s="241"/>
      <c r="T56" s="241" t="s">
        <v>150</v>
      </c>
      <c r="U56" s="241"/>
      <c r="V56" s="241"/>
      <c r="W56" s="241" t="s">
        <v>151</v>
      </c>
      <c r="X56" s="241"/>
      <c r="Y56" s="241"/>
      <c r="Z56" s="241" t="s">
        <v>152</v>
      </c>
      <c r="AA56" s="241"/>
      <c r="AB56" s="241"/>
      <c r="AC56" s="241" t="s">
        <v>153</v>
      </c>
      <c r="AD56" s="241"/>
      <c r="AE56" s="241"/>
      <c r="AF56" s="241" t="s">
        <v>154</v>
      </c>
      <c r="AG56" s="241"/>
      <c r="AH56" s="241"/>
      <c r="AI56" s="241" t="s">
        <v>155</v>
      </c>
      <c r="AJ56" s="241"/>
      <c r="AK56" s="241"/>
      <c r="AL56" s="135" t="s">
        <v>139</v>
      </c>
      <c r="AM56" s="242" t="s">
        <v>158</v>
      </c>
      <c r="AN56" s="244"/>
      <c r="AO56" s="243"/>
      <c r="AP56" s="241" t="s">
        <v>142</v>
      </c>
      <c r="AQ56" s="241"/>
      <c r="AR56" s="135" t="s">
        <v>156</v>
      </c>
      <c r="AS56" s="242" t="s">
        <v>143</v>
      </c>
      <c r="AT56" s="244"/>
      <c r="AU56" s="243"/>
      <c r="AV56" s="242" t="s">
        <v>140</v>
      </c>
      <c r="AW56" s="243"/>
      <c r="AX56" s="241" t="s">
        <v>157</v>
      </c>
      <c r="AY56" s="241"/>
      <c r="AZ56" s="133"/>
      <c r="BA56" s="133"/>
      <c r="BB56" s="133"/>
      <c r="BC56" s="133"/>
      <c r="BD56" s="133"/>
      <c r="BE56" s="133"/>
      <c r="BF56" s="133"/>
    </row>
    <row r="57" spans="1:58">
      <c r="B57" s="254" t="s">
        <v>113</v>
      </c>
      <c r="C57" s="249"/>
      <c r="D57" s="239" t="str">
        <f>IFERROR((VLOOKUP(B57,'STRATEGIE - objectif 2020'!A:X,3,FALSE)),"")</f>
        <v>LES PRINCIPES DE LA FACTURATION</v>
      </c>
      <c r="E57" s="239"/>
      <c r="F57" s="240"/>
      <c r="G57" s="240"/>
      <c r="H57" s="215">
        <f t="shared" ref="H57:H94" si="9">COUNTIF(_NF1,B57)+COUNTIF(_NF2,B57)+COUNTIF(_NF3,B57)+COUNTIF(_NF4,B57)+COUNTIF(_NF5,B57)+COUNTIF(_NF6,B57)+COUNTIF(_NF7,B57)+COUNTIF(_NF8,B57)</f>
        <v>8</v>
      </c>
      <c r="I57" s="215"/>
      <c r="J57" s="215">
        <f>F57*H57</f>
        <v>0</v>
      </c>
      <c r="K57" s="215"/>
      <c r="L57" s="215"/>
      <c r="M57" s="168"/>
      <c r="N57" s="215">
        <f>COUNTIFS(_NF1,B57,_TH?,"TH")+COUNTIFS(_NF2,B57,_TH?,"TH")+COUNTIFS(_NF3,B57,_TH?,"TH")+COUNTIFS(_NF4,B57,_TH?,"TH")+COUNTIFS(_NF5,B57,_TH?,"TH")+COUNTIFS(_NF6,B57,_TH?,"TH")+COUNTIFS(_NF7,B57,_TH?,"TH")+COUNTIFS(_NF8,B57,_TH?,"TH")</f>
        <v>4</v>
      </c>
      <c r="O57" s="215"/>
      <c r="P57" s="215"/>
      <c r="Q57" s="215"/>
      <c r="R57" s="215"/>
      <c r="S57" s="215"/>
      <c r="T57" s="237"/>
      <c r="U57" s="237"/>
      <c r="V57" s="237"/>
      <c r="W57" s="237"/>
      <c r="X57" s="237"/>
      <c r="Y57" s="237"/>
      <c r="Z57" s="237"/>
      <c r="AA57" s="237"/>
      <c r="AB57" s="237"/>
      <c r="AC57" s="238"/>
      <c r="AD57" s="238"/>
      <c r="AE57" s="238"/>
      <c r="AF57" s="238"/>
      <c r="AG57" s="238"/>
      <c r="AH57" s="238"/>
      <c r="AI57" s="238"/>
      <c r="AJ57" s="238"/>
      <c r="AK57" s="238"/>
      <c r="AL57" s="169"/>
      <c r="AM57" s="246"/>
      <c r="AN57" s="248"/>
      <c r="AO57" s="247"/>
      <c r="AP57" s="238"/>
      <c r="AQ57" s="238"/>
      <c r="AR57" s="169"/>
      <c r="AS57" s="246"/>
      <c r="AT57" s="248"/>
      <c r="AU57" s="247"/>
      <c r="AV57" s="246"/>
      <c r="AW57" s="247"/>
      <c r="AX57" s="238"/>
      <c r="AY57" s="238"/>
    </row>
    <row r="58" spans="1:58">
      <c r="B58" s="254" t="s">
        <v>114</v>
      </c>
      <c r="C58" s="249"/>
      <c r="D58" s="239" t="str">
        <f>IFERROR((VLOOKUP(B58,'STRATEGIE - objectif 2020'!A:X,3,FALSE)),"")</f>
        <v xml:space="preserve">FORMATION ECONOMIQUE ET SOCIAL </v>
      </c>
      <c r="E58" s="239"/>
      <c r="F58" s="240"/>
      <c r="G58" s="240"/>
      <c r="H58" s="215">
        <f t="shared" si="9"/>
        <v>3</v>
      </c>
      <c r="I58" s="215"/>
      <c r="J58" s="215">
        <f t="shared" ref="J58:J94" si="10">F58*H58</f>
        <v>0</v>
      </c>
      <c r="K58" s="215"/>
      <c r="L58" s="215"/>
      <c r="M58" s="168"/>
      <c r="N58" s="215"/>
      <c r="O58" s="215"/>
      <c r="P58" s="215"/>
      <c r="Q58" s="215"/>
      <c r="R58" s="215"/>
      <c r="S58" s="215"/>
      <c r="T58" s="237"/>
      <c r="U58" s="237"/>
      <c r="V58" s="237"/>
      <c r="W58" s="237"/>
      <c r="X58" s="237"/>
      <c r="Y58" s="237"/>
      <c r="Z58" s="237"/>
      <c r="AA58" s="237"/>
      <c r="AB58" s="237"/>
      <c r="AC58" s="238"/>
      <c r="AD58" s="238"/>
      <c r="AE58" s="238"/>
      <c r="AF58" s="238"/>
      <c r="AG58" s="238"/>
      <c r="AH58" s="238"/>
      <c r="AI58" s="238"/>
      <c r="AJ58" s="238"/>
      <c r="AK58" s="238"/>
      <c r="AL58" s="169"/>
      <c r="AM58" s="246"/>
      <c r="AN58" s="248"/>
      <c r="AO58" s="247"/>
      <c r="AP58" s="238"/>
      <c r="AQ58" s="238"/>
      <c r="AR58" s="169"/>
      <c r="AS58" s="246"/>
      <c r="AT58" s="248"/>
      <c r="AU58" s="247"/>
      <c r="AV58" s="246"/>
      <c r="AW58" s="247"/>
      <c r="AX58" s="238"/>
      <c r="AY58" s="238"/>
    </row>
    <row r="59" spans="1:58">
      <c r="B59" s="254" t="s">
        <v>116</v>
      </c>
      <c r="C59" s="249"/>
      <c r="D59" s="239" t="str">
        <f>IFERROR((VLOOKUP(B59,'STRATEGIE - objectif 2020'!A:X,3,FALSE)),"")</f>
        <v>TUTORAT TREMPLIN TRAITEMENT COMPTABLE</v>
      </c>
      <c r="E59" s="239"/>
      <c r="F59" s="240"/>
      <c r="G59" s="240"/>
      <c r="H59" s="215">
        <f t="shared" si="9"/>
        <v>1</v>
      </c>
      <c r="I59" s="215"/>
      <c r="J59" s="215">
        <f t="shared" si="10"/>
        <v>0</v>
      </c>
      <c r="K59" s="215"/>
      <c r="L59" s="215"/>
      <c r="M59" s="168"/>
      <c r="N59" s="215"/>
      <c r="O59" s="215"/>
      <c r="P59" s="215"/>
      <c r="Q59" s="215"/>
      <c r="R59" s="215"/>
      <c r="S59" s="215"/>
      <c r="T59" s="237"/>
      <c r="U59" s="237"/>
      <c r="V59" s="237"/>
      <c r="W59" s="237"/>
      <c r="X59" s="237"/>
      <c r="Y59" s="237"/>
      <c r="Z59" s="237"/>
      <c r="AA59" s="237"/>
      <c r="AB59" s="237"/>
      <c r="AC59" s="238"/>
      <c r="AD59" s="238"/>
      <c r="AE59" s="238"/>
      <c r="AF59" s="238"/>
      <c r="AG59" s="238"/>
      <c r="AH59" s="238"/>
      <c r="AI59" s="238"/>
      <c r="AJ59" s="238"/>
      <c r="AK59" s="238"/>
      <c r="AL59" s="169"/>
      <c r="AM59" s="246"/>
      <c r="AN59" s="248"/>
      <c r="AO59" s="247"/>
      <c r="AP59" s="238"/>
      <c r="AQ59" s="238"/>
      <c r="AR59" s="169"/>
      <c r="AS59" s="246"/>
      <c r="AT59" s="248"/>
      <c r="AU59" s="247"/>
      <c r="AV59" s="246"/>
      <c r="AW59" s="247"/>
      <c r="AX59" s="238"/>
      <c r="AY59" s="238"/>
    </row>
    <row r="60" spans="1:58">
      <c r="B60" s="255"/>
      <c r="C60" s="249"/>
      <c r="D60" s="239" t="str">
        <f>IFERROR((VLOOKUP(B60,'STRATEGIE - objectif 2020'!A:X,3,FALSE)),"")</f>
        <v/>
      </c>
      <c r="E60" s="239"/>
      <c r="F60" s="249"/>
      <c r="G60" s="249"/>
      <c r="H60" s="215">
        <f t="shared" si="9"/>
        <v>0</v>
      </c>
      <c r="I60" s="215"/>
      <c r="J60" s="215">
        <f t="shared" si="10"/>
        <v>0</v>
      </c>
      <c r="K60" s="215"/>
      <c r="L60" s="215"/>
      <c r="M60" s="131"/>
      <c r="N60" s="215"/>
      <c r="O60" s="215"/>
      <c r="P60" s="215"/>
      <c r="Q60" s="215"/>
      <c r="R60" s="215"/>
      <c r="S60" s="215"/>
      <c r="T60" s="215"/>
      <c r="U60" s="215"/>
      <c r="V60" s="215"/>
      <c r="W60" s="215"/>
      <c r="X60" s="215"/>
      <c r="Y60" s="215"/>
      <c r="Z60" s="215"/>
      <c r="AA60" s="215"/>
      <c r="AB60" s="215"/>
      <c r="AC60" s="250"/>
      <c r="AD60" s="250"/>
      <c r="AE60" s="250"/>
      <c r="AF60" s="250"/>
      <c r="AG60" s="250"/>
      <c r="AH60" s="250"/>
      <c r="AI60" s="250"/>
      <c r="AJ60" s="250"/>
      <c r="AK60" s="250"/>
      <c r="AL60" s="132"/>
      <c r="AM60" s="251"/>
      <c r="AN60" s="252"/>
      <c r="AO60" s="253"/>
      <c r="AP60" s="250"/>
      <c r="AQ60" s="250"/>
      <c r="AR60" s="132"/>
      <c r="AS60" s="251"/>
      <c r="AT60" s="252"/>
      <c r="AU60" s="253"/>
      <c r="AV60" s="251"/>
      <c r="AW60" s="253"/>
      <c r="AX60" s="250"/>
      <c r="AY60" s="250"/>
    </row>
    <row r="61" spans="1:58">
      <c r="B61" s="255"/>
      <c r="C61" s="249"/>
      <c r="D61" s="239" t="str">
        <f>IFERROR((VLOOKUP(B61,'STRATEGIE - objectif 2020'!A:X,3,FALSE)),"")</f>
        <v/>
      </c>
      <c r="E61" s="239"/>
      <c r="F61" s="249"/>
      <c r="G61" s="249"/>
      <c r="H61" s="215">
        <f t="shared" si="9"/>
        <v>0</v>
      </c>
      <c r="I61" s="215"/>
      <c r="J61" s="215">
        <f t="shared" si="10"/>
        <v>0</v>
      </c>
      <c r="K61" s="215"/>
      <c r="L61" s="215"/>
      <c r="M61" s="131"/>
      <c r="N61" s="215"/>
      <c r="O61" s="215"/>
      <c r="P61" s="215"/>
      <c r="Q61" s="215"/>
      <c r="R61" s="215"/>
      <c r="S61" s="215"/>
      <c r="T61" s="215"/>
      <c r="U61" s="215"/>
      <c r="V61" s="215"/>
      <c r="W61" s="215"/>
      <c r="X61" s="215"/>
      <c r="Y61" s="215"/>
      <c r="Z61" s="215"/>
      <c r="AA61" s="215"/>
      <c r="AB61" s="215"/>
      <c r="AC61" s="250"/>
      <c r="AD61" s="250"/>
      <c r="AE61" s="250"/>
      <c r="AF61" s="250"/>
      <c r="AG61" s="250"/>
      <c r="AH61" s="250"/>
      <c r="AI61" s="250"/>
      <c r="AJ61" s="250"/>
      <c r="AK61" s="250"/>
      <c r="AL61" s="132"/>
      <c r="AM61" s="251"/>
      <c r="AN61" s="252"/>
      <c r="AO61" s="253"/>
      <c r="AP61" s="250"/>
      <c r="AQ61" s="250"/>
      <c r="AR61" s="132"/>
      <c r="AS61" s="251"/>
      <c r="AT61" s="252"/>
      <c r="AU61" s="253"/>
      <c r="AV61" s="251"/>
      <c r="AW61" s="253"/>
      <c r="AX61" s="250"/>
      <c r="AY61" s="250"/>
    </row>
    <row r="62" spans="1:58">
      <c r="B62" s="255"/>
      <c r="C62" s="249"/>
      <c r="D62" s="239" t="str">
        <f>IFERROR((VLOOKUP(B62,'STRATEGIE - objectif 2020'!A:X,3,FALSE)),"")</f>
        <v/>
      </c>
      <c r="E62" s="239"/>
      <c r="F62" s="249"/>
      <c r="G62" s="249"/>
      <c r="H62" s="215">
        <f t="shared" si="9"/>
        <v>0</v>
      </c>
      <c r="I62" s="215"/>
      <c r="J62" s="215">
        <f t="shared" si="10"/>
        <v>0</v>
      </c>
      <c r="K62" s="215"/>
      <c r="L62" s="215"/>
      <c r="M62" s="131"/>
      <c r="N62" s="215"/>
      <c r="O62" s="215"/>
      <c r="P62" s="215"/>
      <c r="Q62" s="215"/>
      <c r="R62" s="215"/>
      <c r="S62" s="215"/>
      <c r="T62" s="215"/>
      <c r="U62" s="215"/>
      <c r="V62" s="215"/>
      <c r="W62" s="215"/>
      <c r="X62" s="215"/>
      <c r="Y62" s="215"/>
      <c r="Z62" s="215"/>
      <c r="AA62" s="215"/>
      <c r="AB62" s="215"/>
      <c r="AC62" s="250"/>
      <c r="AD62" s="250"/>
      <c r="AE62" s="250"/>
      <c r="AF62" s="250"/>
      <c r="AG62" s="250"/>
      <c r="AH62" s="250"/>
      <c r="AI62" s="250"/>
      <c r="AJ62" s="250"/>
      <c r="AK62" s="250"/>
      <c r="AL62" s="132"/>
      <c r="AM62" s="251"/>
      <c r="AN62" s="252"/>
      <c r="AO62" s="253"/>
      <c r="AP62" s="250"/>
      <c r="AQ62" s="250"/>
      <c r="AR62" s="132"/>
      <c r="AS62" s="251"/>
      <c r="AT62" s="252"/>
      <c r="AU62" s="253"/>
      <c r="AV62" s="251"/>
      <c r="AW62" s="253"/>
      <c r="AX62" s="250"/>
      <c r="AY62" s="250"/>
    </row>
    <row r="63" spans="1:58">
      <c r="B63" s="249"/>
      <c r="C63" s="249"/>
      <c r="D63" s="239" t="str">
        <f>IFERROR((VLOOKUP(B63,'STRATEGIE - objectif 2020'!A:X,3,FALSE)),"")</f>
        <v/>
      </c>
      <c r="E63" s="239"/>
      <c r="F63" s="249"/>
      <c r="G63" s="249"/>
      <c r="H63" s="215">
        <f t="shared" si="9"/>
        <v>0</v>
      </c>
      <c r="I63" s="215"/>
      <c r="J63" s="215">
        <f t="shared" si="10"/>
        <v>0</v>
      </c>
      <c r="K63" s="215"/>
      <c r="L63" s="215"/>
      <c r="M63" s="131"/>
      <c r="N63" s="215"/>
      <c r="O63" s="215"/>
      <c r="P63" s="215"/>
      <c r="Q63" s="215"/>
      <c r="R63" s="215"/>
      <c r="S63" s="215"/>
      <c r="T63" s="215"/>
      <c r="U63" s="215"/>
      <c r="V63" s="215"/>
      <c r="W63" s="215"/>
      <c r="X63" s="215"/>
      <c r="Y63" s="215"/>
      <c r="Z63" s="215"/>
      <c r="AA63" s="215"/>
      <c r="AB63" s="215"/>
      <c r="AC63" s="250"/>
      <c r="AD63" s="250"/>
      <c r="AE63" s="250"/>
      <c r="AF63" s="250"/>
      <c r="AG63" s="250"/>
      <c r="AH63" s="250"/>
      <c r="AI63" s="250"/>
      <c r="AJ63" s="250"/>
      <c r="AK63" s="250"/>
      <c r="AL63" s="132"/>
      <c r="AM63" s="251"/>
      <c r="AN63" s="252"/>
      <c r="AO63" s="253"/>
      <c r="AP63" s="250"/>
      <c r="AQ63" s="250"/>
      <c r="AR63" s="132"/>
      <c r="AS63" s="251"/>
      <c r="AT63" s="252"/>
      <c r="AU63" s="253"/>
      <c r="AV63" s="251"/>
      <c r="AW63" s="253"/>
      <c r="AX63" s="250"/>
      <c r="AY63" s="250"/>
    </row>
    <row r="64" spans="1:58">
      <c r="B64" s="249"/>
      <c r="C64" s="249"/>
      <c r="D64" s="239" t="str">
        <f>IFERROR((VLOOKUP(B64,'STRATEGIE - objectif 2020'!A:X,3,FALSE)),"")</f>
        <v/>
      </c>
      <c r="E64" s="239"/>
      <c r="F64" s="249"/>
      <c r="G64" s="249"/>
      <c r="H64" s="215">
        <f t="shared" si="9"/>
        <v>0</v>
      </c>
      <c r="I64" s="215"/>
      <c r="J64" s="215">
        <f t="shared" si="10"/>
        <v>0</v>
      </c>
      <c r="K64" s="215"/>
      <c r="L64" s="215"/>
      <c r="M64" s="131"/>
      <c r="N64" s="215"/>
      <c r="O64" s="215"/>
      <c r="P64" s="215"/>
      <c r="Q64" s="215"/>
      <c r="R64" s="215"/>
      <c r="S64" s="215"/>
      <c r="T64" s="215"/>
      <c r="U64" s="215"/>
      <c r="V64" s="215"/>
      <c r="W64" s="215"/>
      <c r="X64" s="215"/>
      <c r="Y64" s="215"/>
      <c r="Z64" s="215"/>
      <c r="AA64" s="215"/>
      <c r="AB64" s="215"/>
      <c r="AC64" s="250"/>
      <c r="AD64" s="250"/>
      <c r="AE64" s="250"/>
      <c r="AF64" s="250"/>
      <c r="AG64" s="250"/>
      <c r="AH64" s="250"/>
      <c r="AI64" s="250"/>
      <c r="AJ64" s="250"/>
      <c r="AK64" s="250"/>
      <c r="AL64" s="132"/>
      <c r="AM64" s="251"/>
      <c r="AN64" s="252"/>
      <c r="AO64" s="253"/>
      <c r="AP64" s="250"/>
      <c r="AQ64" s="250"/>
      <c r="AR64" s="132"/>
      <c r="AS64" s="251"/>
      <c r="AT64" s="252"/>
      <c r="AU64" s="253"/>
      <c r="AV64" s="251"/>
      <c r="AW64" s="253"/>
      <c r="AX64" s="250"/>
      <c r="AY64" s="250"/>
    </row>
    <row r="65" spans="2:51">
      <c r="B65" s="249"/>
      <c r="C65" s="249"/>
      <c r="D65" s="239" t="str">
        <f>IFERROR((VLOOKUP(B65,'STRATEGIE - objectif 2020'!A:X,3,FALSE)),"")</f>
        <v/>
      </c>
      <c r="E65" s="239"/>
      <c r="F65" s="249"/>
      <c r="G65" s="249"/>
      <c r="H65" s="215">
        <f t="shared" si="9"/>
        <v>0</v>
      </c>
      <c r="I65" s="215"/>
      <c r="J65" s="215">
        <f t="shared" si="10"/>
        <v>0</v>
      </c>
      <c r="K65" s="215"/>
      <c r="L65" s="215"/>
      <c r="M65" s="131"/>
      <c r="N65" s="215"/>
      <c r="O65" s="215"/>
      <c r="P65" s="215"/>
      <c r="Q65" s="215"/>
      <c r="R65" s="215"/>
      <c r="S65" s="215"/>
      <c r="T65" s="215"/>
      <c r="U65" s="215"/>
      <c r="V65" s="215"/>
      <c r="W65" s="215"/>
      <c r="X65" s="215"/>
      <c r="Y65" s="215"/>
      <c r="Z65" s="215"/>
      <c r="AA65" s="215"/>
      <c r="AB65" s="215"/>
      <c r="AC65" s="250"/>
      <c r="AD65" s="250"/>
      <c r="AE65" s="250"/>
      <c r="AF65" s="250"/>
      <c r="AG65" s="250"/>
      <c r="AH65" s="250"/>
      <c r="AI65" s="250"/>
      <c r="AJ65" s="250"/>
      <c r="AK65" s="250"/>
      <c r="AL65" s="132"/>
      <c r="AM65" s="251"/>
      <c r="AN65" s="252"/>
      <c r="AO65" s="253"/>
      <c r="AP65" s="250"/>
      <c r="AQ65" s="250"/>
      <c r="AR65" s="132"/>
      <c r="AS65" s="251"/>
      <c r="AT65" s="252"/>
      <c r="AU65" s="253"/>
      <c r="AV65" s="251"/>
      <c r="AW65" s="253"/>
      <c r="AX65" s="250"/>
      <c r="AY65" s="250"/>
    </row>
    <row r="66" spans="2:51">
      <c r="B66" s="249"/>
      <c r="C66" s="249"/>
      <c r="D66" s="239" t="str">
        <f>IFERROR((VLOOKUP(B66,'STRATEGIE - objectif 2020'!A:X,3,FALSE)),"")</f>
        <v/>
      </c>
      <c r="E66" s="239"/>
      <c r="F66" s="249"/>
      <c r="G66" s="249"/>
      <c r="H66" s="215">
        <f t="shared" si="9"/>
        <v>0</v>
      </c>
      <c r="I66" s="215"/>
      <c r="J66" s="215">
        <f t="shared" si="10"/>
        <v>0</v>
      </c>
      <c r="K66" s="215"/>
      <c r="L66" s="215"/>
      <c r="M66" s="131"/>
      <c r="N66" s="215"/>
      <c r="O66" s="215"/>
      <c r="P66" s="215"/>
      <c r="Q66" s="215"/>
      <c r="R66" s="215"/>
      <c r="S66" s="215"/>
      <c r="T66" s="215"/>
      <c r="U66" s="215"/>
      <c r="V66" s="215"/>
      <c r="W66" s="215"/>
      <c r="X66" s="215"/>
      <c r="Y66" s="215"/>
      <c r="Z66" s="215"/>
      <c r="AA66" s="215"/>
      <c r="AB66" s="215"/>
      <c r="AC66" s="250"/>
      <c r="AD66" s="250"/>
      <c r="AE66" s="250"/>
      <c r="AF66" s="250"/>
      <c r="AG66" s="250"/>
      <c r="AH66" s="250"/>
      <c r="AI66" s="250"/>
      <c r="AJ66" s="250"/>
      <c r="AK66" s="250"/>
      <c r="AL66" s="132"/>
      <c r="AM66" s="251"/>
      <c r="AN66" s="252"/>
      <c r="AO66" s="253"/>
      <c r="AP66" s="250"/>
      <c r="AQ66" s="250"/>
      <c r="AR66" s="132"/>
      <c r="AS66" s="251"/>
      <c r="AT66" s="252"/>
      <c r="AU66" s="253"/>
      <c r="AV66" s="251"/>
      <c r="AW66" s="253"/>
      <c r="AX66" s="250"/>
      <c r="AY66" s="250"/>
    </row>
    <row r="67" spans="2:51">
      <c r="B67" s="249"/>
      <c r="C67" s="249"/>
      <c r="D67" s="239" t="str">
        <f>IFERROR((VLOOKUP(B67,'STRATEGIE - objectif 2020'!A:X,3,FALSE)),"")</f>
        <v/>
      </c>
      <c r="E67" s="239"/>
      <c r="F67" s="249"/>
      <c r="G67" s="249"/>
      <c r="H67" s="215">
        <f t="shared" si="9"/>
        <v>0</v>
      </c>
      <c r="I67" s="215"/>
      <c r="J67" s="215">
        <f t="shared" si="10"/>
        <v>0</v>
      </c>
      <c r="K67" s="215"/>
      <c r="L67" s="215"/>
      <c r="M67" s="131"/>
      <c r="N67" s="215"/>
      <c r="O67" s="215"/>
      <c r="P67" s="215"/>
      <c r="Q67" s="215"/>
      <c r="R67" s="215"/>
      <c r="S67" s="215"/>
      <c r="T67" s="215"/>
      <c r="U67" s="215"/>
      <c r="V67" s="215"/>
      <c r="W67" s="215"/>
      <c r="X67" s="215"/>
      <c r="Y67" s="215"/>
      <c r="Z67" s="215"/>
      <c r="AA67" s="215"/>
      <c r="AB67" s="215"/>
      <c r="AC67" s="250"/>
      <c r="AD67" s="250"/>
      <c r="AE67" s="250"/>
      <c r="AF67" s="250"/>
      <c r="AG67" s="250"/>
      <c r="AH67" s="250"/>
      <c r="AI67" s="250"/>
      <c r="AJ67" s="250"/>
      <c r="AK67" s="250"/>
      <c r="AL67" s="132"/>
      <c r="AM67" s="251"/>
      <c r="AN67" s="252"/>
      <c r="AO67" s="253"/>
      <c r="AP67" s="250"/>
      <c r="AQ67" s="250"/>
      <c r="AR67" s="132"/>
      <c r="AS67" s="251"/>
      <c r="AT67" s="252"/>
      <c r="AU67" s="253"/>
      <c r="AV67" s="251"/>
      <c r="AW67" s="253"/>
      <c r="AX67" s="250"/>
      <c r="AY67" s="250"/>
    </row>
    <row r="68" spans="2:51">
      <c r="B68" s="249"/>
      <c r="C68" s="249"/>
      <c r="D68" s="239" t="str">
        <f>IFERROR((VLOOKUP(B68,'STRATEGIE - objectif 2020'!A:X,3,FALSE)),"")</f>
        <v/>
      </c>
      <c r="E68" s="239"/>
      <c r="F68" s="249"/>
      <c r="G68" s="249"/>
      <c r="H68" s="215">
        <f t="shared" si="9"/>
        <v>0</v>
      </c>
      <c r="I68" s="215"/>
      <c r="J68" s="215">
        <f t="shared" si="10"/>
        <v>0</v>
      </c>
      <c r="K68" s="215"/>
      <c r="L68" s="215"/>
      <c r="M68" s="131"/>
      <c r="N68" s="215"/>
      <c r="O68" s="215"/>
      <c r="P68" s="215"/>
      <c r="Q68" s="215"/>
      <c r="R68" s="215"/>
      <c r="S68" s="215"/>
      <c r="T68" s="215"/>
      <c r="U68" s="215"/>
      <c r="V68" s="215"/>
      <c r="W68" s="215"/>
      <c r="X68" s="215"/>
      <c r="Y68" s="215"/>
      <c r="Z68" s="215"/>
      <c r="AA68" s="215"/>
      <c r="AB68" s="215"/>
      <c r="AC68" s="250"/>
      <c r="AD68" s="250"/>
      <c r="AE68" s="250"/>
      <c r="AF68" s="250"/>
      <c r="AG68" s="250"/>
      <c r="AH68" s="250"/>
      <c r="AI68" s="250"/>
      <c r="AJ68" s="250"/>
      <c r="AK68" s="250"/>
      <c r="AL68" s="132"/>
      <c r="AM68" s="251"/>
      <c r="AN68" s="252"/>
      <c r="AO68" s="253"/>
      <c r="AP68" s="250"/>
      <c r="AQ68" s="250"/>
      <c r="AR68" s="132"/>
      <c r="AS68" s="251"/>
      <c r="AT68" s="252"/>
      <c r="AU68" s="253"/>
      <c r="AV68" s="251"/>
      <c r="AW68" s="253"/>
      <c r="AX68" s="250"/>
      <c r="AY68" s="250"/>
    </row>
    <row r="69" spans="2:51">
      <c r="B69" s="249"/>
      <c r="C69" s="249"/>
      <c r="D69" s="239" t="str">
        <f>IFERROR((VLOOKUP(B69,'STRATEGIE - objectif 2020'!A:X,3,FALSE)),"")</f>
        <v/>
      </c>
      <c r="E69" s="239"/>
      <c r="F69" s="249"/>
      <c r="G69" s="249"/>
      <c r="H69" s="215">
        <f t="shared" si="9"/>
        <v>0</v>
      </c>
      <c r="I69" s="215"/>
      <c r="J69" s="215">
        <f t="shared" si="10"/>
        <v>0</v>
      </c>
      <c r="K69" s="215"/>
      <c r="L69" s="215"/>
      <c r="M69" s="131"/>
      <c r="N69" s="215"/>
      <c r="O69" s="215"/>
      <c r="P69" s="215"/>
      <c r="Q69" s="215"/>
      <c r="R69" s="215"/>
      <c r="S69" s="215"/>
      <c r="T69" s="215"/>
      <c r="U69" s="215"/>
      <c r="V69" s="215"/>
      <c r="W69" s="215"/>
      <c r="X69" s="215"/>
      <c r="Y69" s="215"/>
      <c r="Z69" s="215"/>
      <c r="AA69" s="215"/>
      <c r="AB69" s="215"/>
      <c r="AC69" s="250"/>
      <c r="AD69" s="250"/>
      <c r="AE69" s="250"/>
      <c r="AF69" s="250"/>
      <c r="AG69" s="250"/>
      <c r="AH69" s="250"/>
      <c r="AI69" s="250"/>
      <c r="AJ69" s="250"/>
      <c r="AK69" s="250"/>
      <c r="AL69" s="132"/>
      <c r="AM69" s="251"/>
      <c r="AN69" s="252"/>
      <c r="AO69" s="253"/>
      <c r="AP69" s="250"/>
      <c r="AQ69" s="250"/>
      <c r="AR69" s="132"/>
      <c r="AS69" s="251"/>
      <c r="AT69" s="252"/>
      <c r="AU69" s="253"/>
      <c r="AV69" s="251"/>
      <c r="AW69" s="253"/>
      <c r="AX69" s="250"/>
      <c r="AY69" s="250"/>
    </row>
    <row r="70" spans="2:51">
      <c r="B70" s="249"/>
      <c r="C70" s="249"/>
      <c r="D70" s="239" t="str">
        <f>IFERROR((VLOOKUP(B70,'STRATEGIE - objectif 2020'!A:X,3,FALSE)),"")</f>
        <v/>
      </c>
      <c r="E70" s="239"/>
      <c r="F70" s="249"/>
      <c r="G70" s="249"/>
      <c r="H70" s="215">
        <f t="shared" si="9"/>
        <v>0</v>
      </c>
      <c r="I70" s="215"/>
      <c r="J70" s="215">
        <f t="shared" si="10"/>
        <v>0</v>
      </c>
      <c r="K70" s="215"/>
      <c r="L70" s="215"/>
      <c r="M70" s="131"/>
      <c r="N70" s="215"/>
      <c r="O70" s="215"/>
      <c r="P70" s="215"/>
      <c r="Q70" s="215"/>
      <c r="R70" s="215"/>
      <c r="S70" s="215"/>
      <c r="T70" s="215"/>
      <c r="U70" s="215"/>
      <c r="V70" s="215"/>
      <c r="W70" s="215"/>
      <c r="X70" s="215"/>
      <c r="Y70" s="215"/>
      <c r="Z70" s="215"/>
      <c r="AA70" s="215"/>
      <c r="AB70" s="215"/>
      <c r="AC70" s="250"/>
      <c r="AD70" s="250"/>
      <c r="AE70" s="250"/>
      <c r="AF70" s="250"/>
      <c r="AG70" s="250"/>
      <c r="AH70" s="250"/>
      <c r="AI70" s="250"/>
      <c r="AJ70" s="250"/>
      <c r="AK70" s="250"/>
      <c r="AL70" s="132"/>
      <c r="AM70" s="251"/>
      <c r="AN70" s="252"/>
      <c r="AO70" s="253"/>
      <c r="AP70" s="250"/>
      <c r="AQ70" s="250"/>
      <c r="AR70" s="132"/>
      <c r="AS70" s="251"/>
      <c r="AT70" s="252"/>
      <c r="AU70" s="253"/>
      <c r="AV70" s="251"/>
      <c r="AW70" s="253"/>
      <c r="AX70" s="250"/>
      <c r="AY70" s="250"/>
    </row>
    <row r="71" spans="2:51">
      <c r="B71" s="249"/>
      <c r="C71" s="249"/>
      <c r="D71" s="239" t="str">
        <f>IFERROR((VLOOKUP(B71,'STRATEGIE - objectif 2020'!A:X,3,FALSE)),"")</f>
        <v/>
      </c>
      <c r="E71" s="239"/>
      <c r="F71" s="249"/>
      <c r="G71" s="249"/>
      <c r="H71" s="215">
        <f t="shared" si="9"/>
        <v>0</v>
      </c>
      <c r="I71" s="215"/>
      <c r="J71" s="215">
        <f t="shared" si="10"/>
        <v>0</v>
      </c>
      <c r="K71" s="215"/>
      <c r="L71" s="215"/>
      <c r="M71" s="131"/>
      <c r="N71" s="215"/>
      <c r="O71" s="215"/>
      <c r="P71" s="215"/>
      <c r="Q71" s="215"/>
      <c r="R71" s="215"/>
      <c r="S71" s="215"/>
      <c r="T71" s="215"/>
      <c r="U71" s="215"/>
      <c r="V71" s="215"/>
      <c r="W71" s="215"/>
      <c r="X71" s="215"/>
      <c r="Y71" s="215"/>
      <c r="Z71" s="215"/>
      <c r="AA71" s="215"/>
      <c r="AB71" s="215"/>
      <c r="AC71" s="250"/>
      <c r="AD71" s="250"/>
      <c r="AE71" s="250"/>
      <c r="AF71" s="250"/>
      <c r="AG71" s="250"/>
      <c r="AH71" s="250"/>
      <c r="AI71" s="250"/>
      <c r="AJ71" s="250"/>
      <c r="AK71" s="250"/>
      <c r="AL71" s="132"/>
      <c r="AM71" s="251"/>
      <c r="AN71" s="252"/>
      <c r="AO71" s="253"/>
      <c r="AP71" s="250"/>
      <c r="AQ71" s="250"/>
      <c r="AR71" s="132"/>
      <c r="AS71" s="251"/>
      <c r="AT71" s="252"/>
      <c r="AU71" s="253"/>
      <c r="AV71" s="251"/>
      <c r="AW71" s="253"/>
      <c r="AX71" s="250"/>
      <c r="AY71" s="250"/>
    </row>
    <row r="72" spans="2:51">
      <c r="B72" s="249"/>
      <c r="C72" s="249"/>
      <c r="D72" s="239" t="str">
        <f>IFERROR((VLOOKUP(B72,'STRATEGIE - objectif 2020'!A:X,3,FALSE)),"")</f>
        <v/>
      </c>
      <c r="E72" s="239"/>
      <c r="F72" s="249"/>
      <c r="G72" s="249"/>
      <c r="H72" s="215">
        <f t="shared" si="9"/>
        <v>0</v>
      </c>
      <c r="I72" s="215"/>
      <c r="J72" s="215">
        <f t="shared" si="10"/>
        <v>0</v>
      </c>
      <c r="K72" s="215"/>
      <c r="L72" s="215"/>
      <c r="M72" s="131"/>
      <c r="N72" s="215"/>
      <c r="O72" s="215"/>
      <c r="P72" s="215"/>
      <c r="Q72" s="215"/>
      <c r="R72" s="215"/>
      <c r="S72" s="215"/>
      <c r="T72" s="215"/>
      <c r="U72" s="215"/>
      <c r="V72" s="215"/>
      <c r="W72" s="215"/>
      <c r="X72" s="215"/>
      <c r="Y72" s="215"/>
      <c r="Z72" s="215"/>
      <c r="AA72" s="215"/>
      <c r="AB72" s="215"/>
      <c r="AC72" s="250"/>
      <c r="AD72" s="250"/>
      <c r="AE72" s="250"/>
      <c r="AF72" s="250"/>
      <c r="AG72" s="250"/>
      <c r="AH72" s="250"/>
      <c r="AI72" s="250"/>
      <c r="AJ72" s="250"/>
      <c r="AK72" s="250"/>
      <c r="AL72" s="132"/>
      <c r="AM72" s="251"/>
      <c r="AN72" s="252"/>
      <c r="AO72" s="253"/>
      <c r="AP72" s="250"/>
      <c r="AQ72" s="250"/>
      <c r="AR72" s="132"/>
      <c r="AS72" s="251"/>
      <c r="AT72" s="252"/>
      <c r="AU72" s="253"/>
      <c r="AV72" s="251"/>
      <c r="AW72" s="253"/>
      <c r="AX72" s="250"/>
      <c r="AY72" s="250"/>
    </row>
    <row r="73" spans="2:51">
      <c r="B73" s="249"/>
      <c r="C73" s="249"/>
      <c r="D73" s="239" t="str">
        <f>IFERROR((VLOOKUP(B73,'STRATEGIE - objectif 2020'!A:X,3,FALSE)),"")</f>
        <v/>
      </c>
      <c r="E73" s="239"/>
      <c r="F73" s="249"/>
      <c r="G73" s="249"/>
      <c r="H73" s="215">
        <f t="shared" si="9"/>
        <v>0</v>
      </c>
      <c r="I73" s="215"/>
      <c r="J73" s="215">
        <f t="shared" si="10"/>
        <v>0</v>
      </c>
      <c r="K73" s="215"/>
      <c r="L73" s="215"/>
      <c r="M73" s="131"/>
      <c r="N73" s="256"/>
      <c r="O73" s="257"/>
      <c r="P73" s="215"/>
      <c r="Q73" s="215"/>
      <c r="R73" s="215"/>
      <c r="S73" s="215"/>
      <c r="T73" s="215"/>
      <c r="U73" s="215"/>
      <c r="V73" s="215"/>
      <c r="W73" s="215"/>
      <c r="X73" s="215"/>
      <c r="Y73" s="215"/>
      <c r="Z73" s="215"/>
      <c r="AA73" s="215"/>
      <c r="AB73" s="215"/>
      <c r="AC73" s="250"/>
      <c r="AD73" s="250"/>
      <c r="AE73" s="250"/>
      <c r="AF73" s="250"/>
      <c r="AG73" s="250"/>
      <c r="AH73" s="250"/>
      <c r="AI73" s="250"/>
      <c r="AJ73" s="250"/>
      <c r="AK73" s="250"/>
      <c r="AL73" s="132"/>
      <c r="AM73" s="251"/>
      <c r="AN73" s="252"/>
      <c r="AO73" s="253"/>
      <c r="AP73" s="250"/>
      <c r="AQ73" s="250"/>
      <c r="AR73" s="132"/>
      <c r="AS73" s="251"/>
      <c r="AT73" s="252"/>
      <c r="AU73" s="253"/>
      <c r="AV73" s="251"/>
      <c r="AW73" s="253"/>
      <c r="AX73" s="250"/>
      <c r="AY73" s="250"/>
    </row>
    <row r="74" spans="2:51">
      <c r="B74" s="249"/>
      <c r="C74" s="249"/>
      <c r="D74" s="239" t="str">
        <f>IFERROR((VLOOKUP(B74,'STRATEGIE - objectif 2020'!A:X,3,FALSE)),"")</f>
        <v/>
      </c>
      <c r="E74" s="239"/>
      <c r="F74" s="249"/>
      <c r="G74" s="249"/>
      <c r="H74" s="215">
        <f t="shared" si="9"/>
        <v>0</v>
      </c>
      <c r="I74" s="215"/>
      <c r="J74" s="215">
        <f t="shared" si="10"/>
        <v>0</v>
      </c>
      <c r="K74" s="215"/>
      <c r="L74" s="215"/>
      <c r="M74" s="131"/>
      <c r="N74" s="215"/>
      <c r="O74" s="215"/>
      <c r="P74" s="215"/>
      <c r="Q74" s="215"/>
      <c r="R74" s="215"/>
      <c r="S74" s="215"/>
      <c r="T74" s="215"/>
      <c r="U74" s="215"/>
      <c r="V74" s="215"/>
      <c r="W74" s="215"/>
      <c r="X74" s="215"/>
      <c r="Y74" s="215"/>
      <c r="Z74" s="215"/>
      <c r="AA74" s="215"/>
      <c r="AB74" s="215"/>
      <c r="AC74" s="250"/>
      <c r="AD74" s="250"/>
      <c r="AE74" s="250"/>
      <c r="AF74" s="250"/>
      <c r="AG74" s="250"/>
      <c r="AH74" s="250"/>
      <c r="AI74" s="250"/>
      <c r="AJ74" s="250"/>
      <c r="AK74" s="250"/>
      <c r="AL74" s="132"/>
      <c r="AM74" s="251"/>
      <c r="AN74" s="252"/>
      <c r="AO74" s="253"/>
      <c r="AP74" s="250"/>
      <c r="AQ74" s="250"/>
      <c r="AR74" s="132"/>
      <c r="AS74" s="251"/>
      <c r="AT74" s="252"/>
      <c r="AU74" s="253"/>
      <c r="AV74" s="251"/>
      <c r="AW74" s="253"/>
      <c r="AX74" s="250"/>
      <c r="AY74" s="250"/>
    </row>
    <row r="75" spans="2:51">
      <c r="B75" s="249"/>
      <c r="C75" s="249"/>
      <c r="D75" s="239" t="str">
        <f>IFERROR((VLOOKUP(B75,'STRATEGIE - objectif 2020'!A:X,3,FALSE)),"")</f>
        <v/>
      </c>
      <c r="E75" s="239"/>
      <c r="F75" s="249"/>
      <c r="G75" s="249"/>
      <c r="H75" s="215">
        <f t="shared" si="9"/>
        <v>0</v>
      </c>
      <c r="I75" s="215"/>
      <c r="J75" s="215">
        <f t="shared" si="10"/>
        <v>0</v>
      </c>
      <c r="K75" s="215"/>
      <c r="L75" s="215"/>
      <c r="M75" s="131"/>
      <c r="N75" s="215"/>
      <c r="O75" s="215"/>
      <c r="P75" s="215"/>
      <c r="Q75" s="215"/>
      <c r="R75" s="215"/>
      <c r="S75" s="215"/>
      <c r="T75" s="215"/>
      <c r="U75" s="215"/>
      <c r="V75" s="215"/>
      <c r="W75" s="215"/>
      <c r="X75" s="215"/>
      <c r="Y75" s="215"/>
      <c r="Z75" s="215"/>
      <c r="AA75" s="215"/>
      <c r="AB75" s="215"/>
      <c r="AC75" s="250"/>
      <c r="AD75" s="250"/>
      <c r="AE75" s="250"/>
      <c r="AF75" s="250"/>
      <c r="AG75" s="250"/>
      <c r="AH75" s="250"/>
      <c r="AI75" s="250"/>
      <c r="AJ75" s="250"/>
      <c r="AK75" s="250"/>
      <c r="AL75" s="132"/>
      <c r="AM75" s="251"/>
      <c r="AN75" s="252"/>
      <c r="AO75" s="253"/>
      <c r="AP75" s="250"/>
      <c r="AQ75" s="250"/>
      <c r="AR75" s="132"/>
      <c r="AS75" s="251"/>
      <c r="AT75" s="252"/>
      <c r="AU75" s="253"/>
      <c r="AV75" s="251"/>
      <c r="AW75" s="253"/>
      <c r="AX75" s="250"/>
      <c r="AY75" s="250"/>
    </row>
    <row r="76" spans="2:51">
      <c r="B76" s="249"/>
      <c r="C76" s="249"/>
      <c r="D76" s="239" t="str">
        <f>IFERROR((VLOOKUP(B76,'STRATEGIE - objectif 2020'!A:X,3,FALSE)),"")</f>
        <v/>
      </c>
      <c r="E76" s="239"/>
      <c r="F76" s="249"/>
      <c r="G76" s="249"/>
      <c r="H76" s="215">
        <f t="shared" si="9"/>
        <v>0</v>
      </c>
      <c r="I76" s="215"/>
      <c r="J76" s="215">
        <f t="shared" si="10"/>
        <v>0</v>
      </c>
      <c r="K76" s="215"/>
      <c r="L76" s="215"/>
      <c r="M76" s="131"/>
      <c r="N76" s="215"/>
      <c r="O76" s="215"/>
      <c r="P76" s="215"/>
      <c r="Q76" s="215"/>
      <c r="R76" s="215"/>
      <c r="S76" s="215"/>
      <c r="T76" s="215"/>
      <c r="U76" s="215"/>
      <c r="V76" s="215"/>
      <c r="W76" s="215"/>
      <c r="X76" s="215"/>
      <c r="Y76" s="215"/>
      <c r="Z76" s="215"/>
      <c r="AA76" s="215"/>
      <c r="AB76" s="215"/>
      <c r="AC76" s="250"/>
      <c r="AD76" s="250"/>
      <c r="AE76" s="250"/>
      <c r="AF76" s="250"/>
      <c r="AG76" s="250"/>
      <c r="AH76" s="250"/>
      <c r="AI76" s="250"/>
      <c r="AJ76" s="250"/>
      <c r="AK76" s="250"/>
      <c r="AL76" s="132"/>
      <c r="AM76" s="251"/>
      <c r="AN76" s="252"/>
      <c r="AO76" s="253"/>
      <c r="AP76" s="250"/>
      <c r="AQ76" s="250"/>
      <c r="AR76" s="132"/>
      <c r="AS76" s="251"/>
      <c r="AT76" s="252"/>
      <c r="AU76" s="253"/>
      <c r="AV76" s="251"/>
      <c r="AW76" s="253"/>
      <c r="AX76" s="250"/>
      <c r="AY76" s="250"/>
    </row>
    <row r="77" spans="2:51">
      <c r="B77" s="249"/>
      <c r="C77" s="249"/>
      <c r="D77" s="239" t="str">
        <f>IFERROR((VLOOKUP(B77,'STRATEGIE - objectif 2020'!A:X,3,FALSE)),"")</f>
        <v/>
      </c>
      <c r="E77" s="239"/>
      <c r="F77" s="249"/>
      <c r="G77" s="249"/>
      <c r="H77" s="215">
        <f t="shared" si="9"/>
        <v>0</v>
      </c>
      <c r="I77" s="215"/>
      <c r="J77" s="215">
        <f t="shared" si="10"/>
        <v>0</v>
      </c>
      <c r="K77" s="215"/>
      <c r="L77" s="215"/>
      <c r="M77" s="131"/>
      <c r="N77" s="215"/>
      <c r="O77" s="215"/>
      <c r="P77" s="215"/>
      <c r="Q77" s="215"/>
      <c r="R77" s="215"/>
      <c r="S77" s="215"/>
      <c r="T77" s="215"/>
      <c r="U77" s="215"/>
      <c r="V77" s="215"/>
      <c r="W77" s="215"/>
      <c r="X77" s="215"/>
      <c r="Y77" s="215"/>
      <c r="Z77" s="215"/>
      <c r="AA77" s="215"/>
      <c r="AB77" s="215"/>
      <c r="AC77" s="250"/>
      <c r="AD77" s="250"/>
      <c r="AE77" s="250"/>
      <c r="AF77" s="250"/>
      <c r="AG77" s="250"/>
      <c r="AH77" s="250"/>
      <c r="AI77" s="250"/>
      <c r="AJ77" s="250"/>
      <c r="AK77" s="250"/>
      <c r="AL77" s="132"/>
      <c r="AM77" s="251"/>
      <c r="AN77" s="252"/>
      <c r="AO77" s="253"/>
      <c r="AP77" s="250"/>
      <c r="AQ77" s="250"/>
      <c r="AR77" s="132"/>
      <c r="AS77" s="251"/>
      <c r="AT77" s="252"/>
      <c r="AU77" s="253"/>
      <c r="AV77" s="251"/>
      <c r="AW77" s="253"/>
      <c r="AX77" s="250"/>
      <c r="AY77" s="250"/>
    </row>
    <row r="78" spans="2:51">
      <c r="B78" s="249"/>
      <c r="C78" s="249"/>
      <c r="D78" s="239" t="str">
        <f>IFERROR((VLOOKUP(B78,'STRATEGIE - objectif 2020'!A:X,3,FALSE)),"")</f>
        <v/>
      </c>
      <c r="E78" s="239"/>
      <c r="F78" s="249"/>
      <c r="G78" s="249"/>
      <c r="H78" s="215">
        <f t="shared" si="9"/>
        <v>0</v>
      </c>
      <c r="I78" s="215"/>
      <c r="J78" s="215">
        <f t="shared" si="10"/>
        <v>0</v>
      </c>
      <c r="K78" s="215"/>
      <c r="L78" s="215"/>
      <c r="M78" s="131"/>
      <c r="N78" s="215"/>
      <c r="O78" s="215"/>
      <c r="P78" s="215"/>
      <c r="Q78" s="215"/>
      <c r="R78" s="215"/>
      <c r="S78" s="215"/>
      <c r="T78" s="215"/>
      <c r="U78" s="215"/>
      <c r="V78" s="215"/>
      <c r="W78" s="215"/>
      <c r="X78" s="215"/>
      <c r="Y78" s="215"/>
      <c r="Z78" s="215"/>
      <c r="AA78" s="215"/>
      <c r="AB78" s="215"/>
      <c r="AC78" s="250"/>
      <c r="AD78" s="250"/>
      <c r="AE78" s="250"/>
      <c r="AF78" s="250"/>
      <c r="AG78" s="250"/>
      <c r="AH78" s="250"/>
      <c r="AI78" s="250"/>
      <c r="AJ78" s="250"/>
      <c r="AK78" s="250"/>
      <c r="AL78" s="132"/>
      <c r="AM78" s="251"/>
      <c r="AN78" s="252"/>
      <c r="AO78" s="253"/>
      <c r="AP78" s="250"/>
      <c r="AQ78" s="250"/>
      <c r="AR78" s="132"/>
      <c r="AS78" s="251"/>
      <c r="AT78" s="252"/>
      <c r="AU78" s="253"/>
      <c r="AV78" s="251"/>
      <c r="AW78" s="253"/>
      <c r="AX78" s="250"/>
      <c r="AY78" s="250"/>
    </row>
    <row r="79" spans="2:51">
      <c r="B79" s="249"/>
      <c r="C79" s="249"/>
      <c r="D79" s="239" t="str">
        <f>IFERROR((VLOOKUP(B79,'STRATEGIE - objectif 2020'!A:X,3,FALSE)),"")</f>
        <v/>
      </c>
      <c r="E79" s="239"/>
      <c r="F79" s="249"/>
      <c r="G79" s="249"/>
      <c r="H79" s="215">
        <f t="shared" si="9"/>
        <v>0</v>
      </c>
      <c r="I79" s="215"/>
      <c r="J79" s="215">
        <f t="shared" si="10"/>
        <v>0</v>
      </c>
      <c r="K79" s="215"/>
      <c r="L79" s="215"/>
      <c r="M79" s="131"/>
      <c r="N79" s="215"/>
      <c r="O79" s="215"/>
      <c r="P79" s="215"/>
      <c r="Q79" s="215"/>
      <c r="R79" s="215"/>
      <c r="S79" s="215"/>
      <c r="T79" s="215"/>
      <c r="U79" s="215"/>
      <c r="V79" s="215"/>
      <c r="W79" s="215"/>
      <c r="X79" s="215"/>
      <c r="Y79" s="215"/>
      <c r="Z79" s="215"/>
      <c r="AA79" s="215"/>
      <c r="AB79" s="215"/>
      <c r="AC79" s="250"/>
      <c r="AD79" s="250"/>
      <c r="AE79" s="250"/>
      <c r="AF79" s="250"/>
      <c r="AG79" s="250"/>
      <c r="AH79" s="250"/>
      <c r="AI79" s="250"/>
      <c r="AJ79" s="250"/>
      <c r="AK79" s="250"/>
      <c r="AL79" s="132"/>
      <c r="AM79" s="251"/>
      <c r="AN79" s="252"/>
      <c r="AO79" s="253"/>
      <c r="AP79" s="250"/>
      <c r="AQ79" s="250"/>
      <c r="AR79" s="132"/>
      <c r="AS79" s="251"/>
      <c r="AT79" s="252"/>
      <c r="AU79" s="253"/>
      <c r="AV79" s="251"/>
      <c r="AW79" s="253"/>
      <c r="AX79" s="250"/>
      <c r="AY79" s="250"/>
    </row>
    <row r="80" spans="2:51">
      <c r="B80" s="249"/>
      <c r="C80" s="249"/>
      <c r="D80" s="239" t="str">
        <f>IFERROR((VLOOKUP(B80,'STRATEGIE - objectif 2020'!A:X,3,FALSE)),"")</f>
        <v/>
      </c>
      <c r="E80" s="239"/>
      <c r="F80" s="249"/>
      <c r="G80" s="249"/>
      <c r="H80" s="215">
        <f t="shared" si="9"/>
        <v>0</v>
      </c>
      <c r="I80" s="215"/>
      <c r="J80" s="215">
        <f t="shared" si="10"/>
        <v>0</v>
      </c>
      <c r="K80" s="215"/>
      <c r="L80" s="215"/>
      <c r="M80" s="131"/>
      <c r="N80" s="215"/>
      <c r="O80" s="215"/>
      <c r="P80" s="215"/>
      <c r="Q80" s="215"/>
      <c r="R80" s="215"/>
      <c r="S80" s="215"/>
      <c r="T80" s="215"/>
      <c r="U80" s="215"/>
      <c r="V80" s="215"/>
      <c r="W80" s="215"/>
      <c r="X80" s="215"/>
      <c r="Y80" s="215"/>
      <c r="Z80" s="215"/>
      <c r="AA80" s="215"/>
      <c r="AB80" s="215"/>
      <c r="AC80" s="250"/>
      <c r="AD80" s="250"/>
      <c r="AE80" s="250"/>
      <c r="AF80" s="250"/>
      <c r="AG80" s="250"/>
      <c r="AH80" s="250"/>
      <c r="AI80" s="250"/>
      <c r="AJ80" s="250"/>
      <c r="AK80" s="250"/>
      <c r="AL80" s="132"/>
      <c r="AM80" s="251"/>
      <c r="AN80" s="252"/>
      <c r="AO80" s="253"/>
      <c r="AP80" s="250"/>
      <c r="AQ80" s="250"/>
      <c r="AR80" s="132"/>
      <c r="AS80" s="251"/>
      <c r="AT80" s="252"/>
      <c r="AU80" s="253"/>
      <c r="AV80" s="251"/>
      <c r="AW80" s="253"/>
      <c r="AX80" s="250"/>
      <c r="AY80" s="250"/>
    </row>
    <row r="81" spans="2:51">
      <c r="B81" s="249"/>
      <c r="C81" s="249"/>
      <c r="D81" s="239" t="str">
        <f>IFERROR((VLOOKUP(B81,'STRATEGIE - objectif 2020'!A:X,3,FALSE)),"")</f>
        <v/>
      </c>
      <c r="E81" s="239"/>
      <c r="F81" s="249"/>
      <c r="G81" s="249"/>
      <c r="H81" s="215">
        <f t="shared" si="9"/>
        <v>0</v>
      </c>
      <c r="I81" s="215"/>
      <c r="J81" s="215">
        <f t="shared" si="10"/>
        <v>0</v>
      </c>
      <c r="K81" s="215"/>
      <c r="L81" s="215"/>
      <c r="M81" s="131"/>
      <c r="N81" s="215"/>
      <c r="O81" s="215"/>
      <c r="P81" s="215"/>
      <c r="Q81" s="215"/>
      <c r="R81" s="215"/>
      <c r="S81" s="215"/>
      <c r="T81" s="215"/>
      <c r="U81" s="215"/>
      <c r="V81" s="215"/>
      <c r="W81" s="215"/>
      <c r="X81" s="215"/>
      <c r="Y81" s="215"/>
      <c r="Z81" s="215"/>
      <c r="AA81" s="215"/>
      <c r="AB81" s="215"/>
      <c r="AC81" s="250"/>
      <c r="AD81" s="250"/>
      <c r="AE81" s="250"/>
      <c r="AF81" s="250"/>
      <c r="AG81" s="250"/>
      <c r="AH81" s="250"/>
      <c r="AI81" s="250"/>
      <c r="AJ81" s="250"/>
      <c r="AK81" s="250"/>
      <c r="AL81" s="132"/>
      <c r="AM81" s="251"/>
      <c r="AN81" s="252"/>
      <c r="AO81" s="253"/>
      <c r="AP81" s="250"/>
      <c r="AQ81" s="250"/>
      <c r="AR81" s="132"/>
      <c r="AS81" s="251"/>
      <c r="AT81" s="252"/>
      <c r="AU81" s="253"/>
      <c r="AV81" s="251"/>
      <c r="AW81" s="253"/>
      <c r="AX81" s="250"/>
      <c r="AY81" s="250"/>
    </row>
    <row r="82" spans="2:51">
      <c r="B82" s="249"/>
      <c r="C82" s="249"/>
      <c r="D82" s="239" t="str">
        <f>IFERROR((VLOOKUP(B82,'STRATEGIE - objectif 2020'!A:X,3,FALSE)),"")</f>
        <v/>
      </c>
      <c r="E82" s="239"/>
      <c r="F82" s="249"/>
      <c r="G82" s="249"/>
      <c r="H82" s="215">
        <f t="shared" si="9"/>
        <v>0</v>
      </c>
      <c r="I82" s="215"/>
      <c r="J82" s="215">
        <f t="shared" si="10"/>
        <v>0</v>
      </c>
      <c r="K82" s="215"/>
      <c r="L82" s="215"/>
      <c r="M82" s="131"/>
      <c r="N82" s="215"/>
      <c r="O82" s="215"/>
      <c r="P82" s="215"/>
      <c r="Q82" s="215"/>
      <c r="R82" s="215"/>
      <c r="S82" s="215"/>
      <c r="T82" s="215"/>
      <c r="U82" s="215"/>
      <c r="V82" s="215"/>
      <c r="W82" s="215"/>
      <c r="X82" s="215"/>
      <c r="Y82" s="215"/>
      <c r="Z82" s="215"/>
      <c r="AA82" s="215"/>
      <c r="AB82" s="215"/>
      <c r="AC82" s="250"/>
      <c r="AD82" s="250"/>
      <c r="AE82" s="250"/>
      <c r="AF82" s="250"/>
      <c r="AG82" s="250"/>
      <c r="AH82" s="250"/>
      <c r="AI82" s="250"/>
      <c r="AJ82" s="250"/>
      <c r="AK82" s="250"/>
      <c r="AL82" s="132"/>
      <c r="AM82" s="251"/>
      <c r="AN82" s="252"/>
      <c r="AO82" s="253"/>
      <c r="AP82" s="250"/>
      <c r="AQ82" s="250"/>
      <c r="AR82" s="132"/>
      <c r="AS82" s="251"/>
      <c r="AT82" s="252"/>
      <c r="AU82" s="253"/>
      <c r="AV82" s="251"/>
      <c r="AW82" s="253"/>
      <c r="AX82" s="250"/>
      <c r="AY82" s="250"/>
    </row>
    <row r="83" spans="2:51">
      <c r="B83" s="249"/>
      <c r="C83" s="249"/>
      <c r="D83" s="239" t="str">
        <f>IFERROR((VLOOKUP(B83,'STRATEGIE - objectif 2020'!A:X,3,FALSE)),"")</f>
        <v/>
      </c>
      <c r="E83" s="239"/>
      <c r="F83" s="249"/>
      <c r="G83" s="249"/>
      <c r="H83" s="215">
        <f t="shared" si="9"/>
        <v>0</v>
      </c>
      <c r="I83" s="215"/>
      <c r="J83" s="215">
        <f t="shared" si="10"/>
        <v>0</v>
      </c>
      <c r="K83" s="215"/>
      <c r="L83" s="215"/>
      <c r="M83" s="131"/>
      <c r="N83" s="215"/>
      <c r="O83" s="215"/>
      <c r="P83" s="215"/>
      <c r="Q83" s="215"/>
      <c r="R83" s="215"/>
      <c r="S83" s="215"/>
      <c r="T83" s="215"/>
      <c r="U83" s="215"/>
      <c r="V83" s="215"/>
      <c r="W83" s="215"/>
      <c r="X83" s="215"/>
      <c r="Y83" s="215"/>
      <c r="Z83" s="215"/>
      <c r="AA83" s="215"/>
      <c r="AB83" s="215"/>
      <c r="AC83" s="250"/>
      <c r="AD83" s="250"/>
      <c r="AE83" s="250"/>
      <c r="AF83" s="250"/>
      <c r="AG83" s="250"/>
      <c r="AH83" s="250"/>
      <c r="AI83" s="250"/>
      <c r="AJ83" s="250"/>
      <c r="AK83" s="250"/>
      <c r="AL83" s="132"/>
      <c r="AM83" s="251"/>
      <c r="AN83" s="252"/>
      <c r="AO83" s="253"/>
      <c r="AP83" s="250"/>
      <c r="AQ83" s="250"/>
      <c r="AR83" s="132"/>
      <c r="AS83" s="251"/>
      <c r="AT83" s="252"/>
      <c r="AU83" s="253"/>
      <c r="AV83" s="251"/>
      <c r="AW83" s="253"/>
      <c r="AX83" s="250"/>
      <c r="AY83" s="250"/>
    </row>
    <row r="84" spans="2:51">
      <c r="B84" s="249"/>
      <c r="C84" s="249"/>
      <c r="D84" s="239" t="str">
        <f>IFERROR((VLOOKUP(B84,'STRATEGIE - objectif 2020'!A:X,3,FALSE)),"")</f>
        <v/>
      </c>
      <c r="E84" s="239"/>
      <c r="F84" s="249"/>
      <c r="G84" s="249"/>
      <c r="H84" s="215">
        <f t="shared" si="9"/>
        <v>0</v>
      </c>
      <c r="I84" s="215"/>
      <c r="J84" s="215">
        <f t="shared" si="10"/>
        <v>0</v>
      </c>
      <c r="K84" s="215"/>
      <c r="L84" s="215"/>
      <c r="M84" s="131"/>
      <c r="N84" s="215"/>
      <c r="O84" s="215"/>
      <c r="P84" s="215"/>
      <c r="Q84" s="215"/>
      <c r="R84" s="215"/>
      <c r="S84" s="215"/>
      <c r="T84" s="215"/>
      <c r="U84" s="215"/>
      <c r="V84" s="215"/>
      <c r="W84" s="215"/>
      <c r="X84" s="215"/>
      <c r="Y84" s="215"/>
      <c r="Z84" s="215"/>
      <c r="AA84" s="215"/>
      <c r="AB84" s="215"/>
      <c r="AC84" s="250"/>
      <c r="AD84" s="250"/>
      <c r="AE84" s="250"/>
      <c r="AF84" s="250"/>
      <c r="AG84" s="250"/>
      <c r="AH84" s="250"/>
      <c r="AI84" s="250"/>
      <c r="AJ84" s="250"/>
      <c r="AK84" s="250"/>
      <c r="AL84" s="132"/>
      <c r="AM84" s="251"/>
      <c r="AN84" s="252"/>
      <c r="AO84" s="253"/>
      <c r="AP84" s="250"/>
      <c r="AQ84" s="250"/>
      <c r="AR84" s="132"/>
      <c r="AS84" s="251"/>
      <c r="AT84" s="252"/>
      <c r="AU84" s="253"/>
      <c r="AV84" s="251"/>
      <c r="AW84" s="253"/>
      <c r="AX84" s="250"/>
      <c r="AY84" s="250"/>
    </row>
    <row r="85" spans="2:51">
      <c r="B85" s="249"/>
      <c r="C85" s="249"/>
      <c r="D85" s="239" t="str">
        <f>IFERROR((VLOOKUP(B85,'STRATEGIE - objectif 2020'!A:X,3,FALSE)),"")</f>
        <v/>
      </c>
      <c r="E85" s="239"/>
      <c r="F85" s="249"/>
      <c r="G85" s="249"/>
      <c r="H85" s="215">
        <f t="shared" si="9"/>
        <v>0</v>
      </c>
      <c r="I85" s="215"/>
      <c r="J85" s="215">
        <f t="shared" si="10"/>
        <v>0</v>
      </c>
      <c r="K85" s="215"/>
      <c r="L85" s="215"/>
      <c r="M85" s="131"/>
      <c r="N85" s="215"/>
      <c r="O85" s="215"/>
      <c r="P85" s="215"/>
      <c r="Q85" s="215"/>
      <c r="R85" s="215"/>
      <c r="S85" s="215"/>
      <c r="T85" s="215"/>
      <c r="U85" s="215"/>
      <c r="V85" s="215"/>
      <c r="W85" s="215"/>
      <c r="X85" s="215"/>
      <c r="Y85" s="215"/>
      <c r="Z85" s="215"/>
      <c r="AA85" s="215"/>
      <c r="AB85" s="215"/>
      <c r="AC85" s="250"/>
      <c r="AD85" s="250"/>
      <c r="AE85" s="250"/>
      <c r="AF85" s="250"/>
      <c r="AG85" s="250"/>
      <c r="AH85" s="250"/>
      <c r="AI85" s="250"/>
      <c r="AJ85" s="250"/>
      <c r="AK85" s="250"/>
      <c r="AL85" s="132"/>
      <c r="AM85" s="251"/>
      <c r="AN85" s="252"/>
      <c r="AO85" s="253"/>
      <c r="AP85" s="250"/>
      <c r="AQ85" s="250"/>
      <c r="AR85" s="132"/>
      <c r="AS85" s="251"/>
      <c r="AT85" s="252"/>
      <c r="AU85" s="253"/>
      <c r="AV85" s="251"/>
      <c r="AW85" s="253"/>
      <c r="AX85" s="250"/>
      <c r="AY85" s="250"/>
    </row>
    <row r="86" spans="2:51">
      <c r="B86" s="249"/>
      <c r="C86" s="249"/>
      <c r="D86" s="239" t="str">
        <f>IFERROR((VLOOKUP(B86,'STRATEGIE - objectif 2020'!A:X,3,FALSE)),"")</f>
        <v/>
      </c>
      <c r="E86" s="239"/>
      <c r="F86" s="249"/>
      <c r="G86" s="249"/>
      <c r="H86" s="215">
        <f t="shared" si="9"/>
        <v>0</v>
      </c>
      <c r="I86" s="215"/>
      <c r="J86" s="215">
        <f t="shared" si="10"/>
        <v>0</v>
      </c>
      <c r="K86" s="215"/>
      <c r="L86" s="215"/>
      <c r="M86" s="131"/>
      <c r="N86" s="215"/>
      <c r="O86" s="215"/>
      <c r="P86" s="215"/>
      <c r="Q86" s="215"/>
      <c r="R86" s="215"/>
      <c r="S86" s="215"/>
      <c r="T86" s="215"/>
      <c r="U86" s="215"/>
      <c r="V86" s="215"/>
      <c r="W86" s="215"/>
      <c r="X86" s="215"/>
      <c r="Y86" s="215"/>
      <c r="Z86" s="215"/>
      <c r="AA86" s="215"/>
      <c r="AB86" s="215"/>
      <c r="AC86" s="250"/>
      <c r="AD86" s="250"/>
      <c r="AE86" s="250"/>
      <c r="AF86" s="250"/>
      <c r="AG86" s="250"/>
      <c r="AH86" s="250"/>
      <c r="AI86" s="250"/>
      <c r="AJ86" s="250"/>
      <c r="AK86" s="250"/>
      <c r="AL86" s="132"/>
      <c r="AM86" s="251"/>
      <c r="AN86" s="252"/>
      <c r="AO86" s="253"/>
      <c r="AP86" s="250"/>
      <c r="AQ86" s="250"/>
      <c r="AR86" s="132"/>
      <c r="AS86" s="251"/>
      <c r="AT86" s="252"/>
      <c r="AU86" s="253"/>
      <c r="AV86" s="251"/>
      <c r="AW86" s="253"/>
      <c r="AX86" s="250"/>
      <c r="AY86" s="250"/>
    </row>
    <row r="87" spans="2:51">
      <c r="B87" s="249"/>
      <c r="C87" s="249"/>
      <c r="D87" s="239" t="str">
        <f>IFERROR((VLOOKUP(B87,'STRATEGIE - objectif 2020'!A:X,3,FALSE)),"")</f>
        <v/>
      </c>
      <c r="E87" s="239"/>
      <c r="F87" s="249"/>
      <c r="G87" s="249"/>
      <c r="H87" s="215">
        <f t="shared" si="9"/>
        <v>0</v>
      </c>
      <c r="I87" s="215"/>
      <c r="J87" s="215">
        <f t="shared" si="10"/>
        <v>0</v>
      </c>
      <c r="K87" s="215"/>
      <c r="L87" s="215"/>
      <c r="M87" s="131"/>
      <c r="N87" s="215"/>
      <c r="O87" s="215"/>
      <c r="P87" s="215"/>
      <c r="Q87" s="215"/>
      <c r="R87" s="215"/>
      <c r="S87" s="215"/>
      <c r="T87" s="215"/>
      <c r="U87" s="215"/>
      <c r="V87" s="215"/>
      <c r="W87" s="215"/>
      <c r="X87" s="215"/>
      <c r="Y87" s="215"/>
      <c r="Z87" s="215"/>
      <c r="AA87" s="215"/>
      <c r="AB87" s="215"/>
      <c r="AC87" s="250"/>
      <c r="AD87" s="250"/>
      <c r="AE87" s="250"/>
      <c r="AF87" s="250"/>
      <c r="AG87" s="250"/>
      <c r="AH87" s="250"/>
      <c r="AI87" s="250"/>
      <c r="AJ87" s="250"/>
      <c r="AK87" s="250"/>
      <c r="AL87" s="132"/>
      <c r="AM87" s="251"/>
      <c r="AN87" s="252"/>
      <c r="AO87" s="253"/>
      <c r="AP87" s="250"/>
      <c r="AQ87" s="250"/>
      <c r="AR87" s="132"/>
      <c r="AS87" s="251"/>
      <c r="AT87" s="252"/>
      <c r="AU87" s="253"/>
      <c r="AV87" s="251"/>
      <c r="AW87" s="253"/>
      <c r="AX87" s="250"/>
      <c r="AY87" s="250"/>
    </row>
    <row r="88" spans="2:51">
      <c r="B88" s="249"/>
      <c r="C88" s="249"/>
      <c r="D88" s="239" t="str">
        <f>IFERROR((VLOOKUP(B88,'STRATEGIE - objectif 2020'!A:X,3,FALSE)),"")</f>
        <v/>
      </c>
      <c r="E88" s="239"/>
      <c r="F88" s="249"/>
      <c r="G88" s="249"/>
      <c r="H88" s="215">
        <f t="shared" si="9"/>
        <v>0</v>
      </c>
      <c r="I88" s="215"/>
      <c r="J88" s="215">
        <f t="shared" si="10"/>
        <v>0</v>
      </c>
      <c r="K88" s="215"/>
      <c r="L88" s="215"/>
      <c r="M88" s="131"/>
      <c r="N88" s="215"/>
      <c r="O88" s="215"/>
      <c r="P88" s="215"/>
      <c r="Q88" s="215"/>
      <c r="R88" s="215"/>
      <c r="S88" s="215"/>
      <c r="T88" s="215"/>
      <c r="U88" s="215"/>
      <c r="V88" s="215"/>
      <c r="W88" s="215"/>
      <c r="X88" s="215"/>
      <c r="Y88" s="215"/>
      <c r="Z88" s="215"/>
      <c r="AA88" s="215"/>
      <c r="AB88" s="215"/>
      <c r="AC88" s="250"/>
      <c r="AD88" s="250"/>
      <c r="AE88" s="250"/>
      <c r="AF88" s="250"/>
      <c r="AG88" s="250"/>
      <c r="AH88" s="250"/>
      <c r="AI88" s="250"/>
      <c r="AJ88" s="250"/>
      <c r="AK88" s="250"/>
      <c r="AL88" s="132"/>
      <c r="AM88" s="251"/>
      <c r="AN88" s="252"/>
      <c r="AO88" s="253"/>
      <c r="AP88" s="250"/>
      <c r="AQ88" s="250"/>
      <c r="AR88" s="132"/>
      <c r="AS88" s="251"/>
      <c r="AT88" s="252"/>
      <c r="AU88" s="253"/>
      <c r="AV88" s="251"/>
      <c r="AW88" s="253"/>
      <c r="AX88" s="250"/>
      <c r="AY88" s="250"/>
    </row>
    <row r="89" spans="2:51">
      <c r="B89" s="249"/>
      <c r="C89" s="249"/>
      <c r="D89" s="239" t="str">
        <f>IFERROR((VLOOKUP(B89,'STRATEGIE - objectif 2020'!A:X,3,FALSE)),"")</f>
        <v/>
      </c>
      <c r="E89" s="239"/>
      <c r="F89" s="249"/>
      <c r="G89" s="249"/>
      <c r="H89" s="215">
        <f t="shared" si="9"/>
        <v>0</v>
      </c>
      <c r="I89" s="215"/>
      <c r="J89" s="215">
        <f t="shared" si="10"/>
        <v>0</v>
      </c>
      <c r="K89" s="215"/>
      <c r="L89" s="215"/>
      <c r="M89" s="131"/>
      <c r="N89" s="215"/>
      <c r="O89" s="215"/>
      <c r="P89" s="215"/>
      <c r="Q89" s="215"/>
      <c r="R89" s="215"/>
      <c r="S89" s="215"/>
      <c r="T89" s="215"/>
      <c r="U89" s="215"/>
      <c r="V89" s="215"/>
      <c r="W89" s="215"/>
      <c r="X89" s="215"/>
      <c r="Y89" s="215"/>
      <c r="Z89" s="215"/>
      <c r="AA89" s="215"/>
      <c r="AB89" s="215"/>
      <c r="AC89" s="250"/>
      <c r="AD89" s="250"/>
      <c r="AE89" s="250"/>
      <c r="AF89" s="250"/>
      <c r="AG89" s="250"/>
      <c r="AH89" s="250"/>
      <c r="AI89" s="250"/>
      <c r="AJ89" s="250"/>
      <c r="AK89" s="250"/>
      <c r="AL89" s="132"/>
      <c r="AM89" s="251"/>
      <c r="AN89" s="252"/>
      <c r="AO89" s="253"/>
      <c r="AP89" s="250"/>
      <c r="AQ89" s="250"/>
      <c r="AR89" s="132"/>
      <c r="AS89" s="251"/>
      <c r="AT89" s="252"/>
      <c r="AU89" s="253"/>
      <c r="AV89" s="251"/>
      <c r="AW89" s="253"/>
      <c r="AX89" s="250"/>
      <c r="AY89" s="250"/>
    </row>
    <row r="90" spans="2:51">
      <c r="B90" s="249"/>
      <c r="C90" s="249"/>
      <c r="D90" s="239" t="str">
        <f>IFERROR((VLOOKUP(B90,'STRATEGIE - objectif 2020'!A:X,3,FALSE)),"")</f>
        <v/>
      </c>
      <c r="E90" s="239"/>
      <c r="F90" s="249"/>
      <c r="G90" s="249"/>
      <c r="H90" s="215">
        <f t="shared" si="9"/>
        <v>0</v>
      </c>
      <c r="I90" s="215"/>
      <c r="J90" s="215">
        <f t="shared" si="10"/>
        <v>0</v>
      </c>
      <c r="K90" s="215"/>
      <c r="L90" s="215"/>
      <c r="M90" s="131"/>
      <c r="N90" s="215"/>
      <c r="O90" s="215"/>
      <c r="P90" s="215"/>
      <c r="Q90" s="215"/>
      <c r="R90" s="215"/>
      <c r="S90" s="215"/>
      <c r="T90" s="215"/>
      <c r="U90" s="215"/>
      <c r="V90" s="215"/>
      <c r="W90" s="215"/>
      <c r="X90" s="215"/>
      <c r="Y90" s="215"/>
      <c r="Z90" s="215"/>
      <c r="AA90" s="215"/>
      <c r="AB90" s="215"/>
      <c r="AC90" s="250"/>
      <c r="AD90" s="250"/>
      <c r="AE90" s="250"/>
      <c r="AF90" s="250"/>
      <c r="AG90" s="250"/>
      <c r="AH90" s="250"/>
      <c r="AI90" s="250"/>
      <c r="AJ90" s="250"/>
      <c r="AK90" s="250"/>
      <c r="AL90" s="132"/>
      <c r="AM90" s="251"/>
      <c r="AN90" s="252"/>
      <c r="AO90" s="253"/>
      <c r="AP90" s="250"/>
      <c r="AQ90" s="250"/>
      <c r="AR90" s="132"/>
      <c r="AS90" s="251"/>
      <c r="AT90" s="252"/>
      <c r="AU90" s="253"/>
      <c r="AV90" s="251"/>
      <c r="AW90" s="253"/>
      <c r="AX90" s="250"/>
      <c r="AY90" s="250"/>
    </row>
    <row r="91" spans="2:51">
      <c r="B91" s="249"/>
      <c r="C91" s="249"/>
      <c r="D91" s="239" t="str">
        <f>IFERROR((VLOOKUP(B91,'STRATEGIE - objectif 2020'!A:X,3,FALSE)),"")</f>
        <v/>
      </c>
      <c r="E91" s="239"/>
      <c r="F91" s="249"/>
      <c r="G91" s="249"/>
      <c r="H91" s="215">
        <f t="shared" si="9"/>
        <v>0</v>
      </c>
      <c r="I91" s="215"/>
      <c r="J91" s="215">
        <f t="shared" si="10"/>
        <v>0</v>
      </c>
      <c r="K91" s="215"/>
      <c r="L91" s="215"/>
      <c r="M91" s="131"/>
      <c r="N91" s="215"/>
      <c r="O91" s="215"/>
      <c r="P91" s="215"/>
      <c r="Q91" s="215"/>
      <c r="R91" s="215"/>
      <c r="S91" s="215"/>
      <c r="T91" s="215"/>
      <c r="U91" s="215"/>
      <c r="V91" s="215"/>
      <c r="W91" s="215"/>
      <c r="X91" s="215"/>
      <c r="Y91" s="215"/>
      <c r="Z91" s="215"/>
      <c r="AA91" s="215"/>
      <c r="AB91" s="215"/>
      <c r="AC91" s="250"/>
      <c r="AD91" s="250"/>
      <c r="AE91" s="250"/>
      <c r="AF91" s="250"/>
      <c r="AG91" s="250"/>
      <c r="AH91" s="250"/>
      <c r="AI91" s="250"/>
      <c r="AJ91" s="250"/>
      <c r="AK91" s="250"/>
      <c r="AL91" s="132"/>
      <c r="AM91" s="251"/>
      <c r="AN91" s="252"/>
      <c r="AO91" s="253"/>
      <c r="AP91" s="250"/>
      <c r="AQ91" s="250"/>
      <c r="AR91" s="132"/>
      <c r="AS91" s="251"/>
      <c r="AT91" s="252"/>
      <c r="AU91" s="253"/>
      <c r="AV91" s="251"/>
      <c r="AW91" s="253"/>
      <c r="AX91" s="250"/>
      <c r="AY91" s="250"/>
    </row>
    <row r="92" spans="2:51">
      <c r="B92" s="249"/>
      <c r="C92" s="249"/>
      <c r="D92" s="239" t="str">
        <f>IFERROR((VLOOKUP(B92,'STRATEGIE - objectif 2020'!A:X,3,FALSE)),"")</f>
        <v/>
      </c>
      <c r="E92" s="239"/>
      <c r="F92" s="249"/>
      <c r="G92" s="249"/>
      <c r="H92" s="215">
        <f t="shared" si="9"/>
        <v>0</v>
      </c>
      <c r="I92" s="215"/>
      <c r="J92" s="215">
        <f t="shared" si="10"/>
        <v>0</v>
      </c>
      <c r="K92" s="215"/>
      <c r="L92" s="215"/>
      <c r="M92" s="131"/>
      <c r="N92" s="215"/>
      <c r="O92" s="215"/>
      <c r="P92" s="215"/>
      <c r="Q92" s="215"/>
      <c r="R92" s="215"/>
      <c r="S92" s="215"/>
      <c r="T92" s="215"/>
      <c r="U92" s="215"/>
      <c r="V92" s="215"/>
      <c r="W92" s="215"/>
      <c r="X92" s="215"/>
      <c r="Y92" s="215"/>
      <c r="Z92" s="215"/>
      <c r="AA92" s="215"/>
      <c r="AB92" s="215"/>
      <c r="AC92" s="250"/>
      <c r="AD92" s="250"/>
      <c r="AE92" s="250"/>
      <c r="AF92" s="250"/>
      <c r="AG92" s="250"/>
      <c r="AH92" s="250"/>
      <c r="AI92" s="250"/>
      <c r="AJ92" s="250"/>
      <c r="AK92" s="250"/>
      <c r="AL92" s="132"/>
      <c r="AM92" s="251"/>
      <c r="AN92" s="252"/>
      <c r="AO92" s="253"/>
      <c r="AP92" s="250"/>
      <c r="AQ92" s="250"/>
      <c r="AR92" s="132"/>
      <c r="AS92" s="251"/>
      <c r="AT92" s="252"/>
      <c r="AU92" s="253"/>
      <c r="AV92" s="251"/>
      <c r="AW92" s="253"/>
      <c r="AX92" s="250"/>
      <c r="AY92" s="250"/>
    </row>
    <row r="93" spans="2:51">
      <c r="B93" s="249"/>
      <c r="C93" s="249"/>
      <c r="D93" s="239" t="str">
        <f>IFERROR((VLOOKUP(B93,'STRATEGIE - objectif 2020'!A:X,3,FALSE)),"")</f>
        <v/>
      </c>
      <c r="E93" s="239"/>
      <c r="F93" s="249"/>
      <c r="G93" s="249"/>
      <c r="H93" s="215">
        <f t="shared" si="9"/>
        <v>0</v>
      </c>
      <c r="I93" s="215"/>
      <c r="J93" s="215">
        <f t="shared" si="10"/>
        <v>0</v>
      </c>
      <c r="K93" s="215"/>
      <c r="L93" s="215"/>
      <c r="M93" s="131"/>
      <c r="N93" s="215"/>
      <c r="O93" s="215"/>
      <c r="P93" s="215"/>
      <c r="Q93" s="215"/>
      <c r="R93" s="215"/>
      <c r="S93" s="215"/>
      <c r="T93" s="215"/>
      <c r="U93" s="215"/>
      <c r="V93" s="215"/>
      <c r="W93" s="215"/>
      <c r="X93" s="215"/>
      <c r="Y93" s="215"/>
      <c r="Z93" s="215"/>
      <c r="AA93" s="215"/>
      <c r="AB93" s="215"/>
      <c r="AC93" s="250"/>
      <c r="AD93" s="250"/>
      <c r="AE93" s="250"/>
      <c r="AF93" s="250"/>
      <c r="AG93" s="250"/>
      <c r="AH93" s="250"/>
      <c r="AI93" s="250"/>
      <c r="AJ93" s="250"/>
      <c r="AK93" s="250"/>
      <c r="AL93" s="132"/>
      <c r="AM93" s="251"/>
      <c r="AN93" s="252"/>
      <c r="AO93" s="253"/>
      <c r="AP93" s="250"/>
      <c r="AQ93" s="250"/>
      <c r="AR93" s="132"/>
      <c r="AS93" s="251"/>
      <c r="AT93" s="252"/>
      <c r="AU93" s="253"/>
      <c r="AV93" s="251"/>
      <c r="AW93" s="253"/>
      <c r="AX93" s="250"/>
      <c r="AY93" s="250"/>
    </row>
    <row r="94" spans="2:51">
      <c r="B94" s="249"/>
      <c r="C94" s="249"/>
      <c r="D94" s="239" t="str">
        <f>IFERROR((VLOOKUP(B94,'STRATEGIE - objectif 2020'!A:X,3,FALSE)),"")</f>
        <v/>
      </c>
      <c r="E94" s="239"/>
      <c r="F94" s="249"/>
      <c r="G94" s="249"/>
      <c r="H94" s="215">
        <f t="shared" si="9"/>
        <v>0</v>
      </c>
      <c r="I94" s="215"/>
      <c r="J94" s="215">
        <f t="shared" si="10"/>
        <v>0</v>
      </c>
      <c r="K94" s="215"/>
      <c r="L94" s="215"/>
      <c r="M94" s="131"/>
      <c r="N94" s="215"/>
      <c r="O94" s="215"/>
      <c r="P94" s="215"/>
      <c r="Q94" s="215"/>
      <c r="R94" s="215"/>
      <c r="S94" s="215"/>
      <c r="T94" s="215"/>
      <c r="U94" s="215"/>
      <c r="V94" s="215"/>
      <c r="W94" s="215"/>
      <c r="X94" s="215"/>
      <c r="Y94" s="215"/>
      <c r="Z94" s="215"/>
      <c r="AA94" s="215"/>
      <c r="AB94" s="215"/>
      <c r="AC94" s="250"/>
      <c r="AD94" s="250"/>
      <c r="AE94" s="250"/>
      <c r="AF94" s="250"/>
      <c r="AG94" s="250"/>
      <c r="AH94" s="250"/>
      <c r="AI94" s="250"/>
      <c r="AJ94" s="250"/>
      <c r="AK94" s="250"/>
      <c r="AL94" s="132"/>
      <c r="AM94" s="251"/>
      <c r="AN94" s="252"/>
      <c r="AO94" s="253"/>
      <c r="AP94" s="250"/>
      <c r="AQ94" s="250"/>
      <c r="AR94" s="132"/>
      <c r="AS94" s="251"/>
      <c r="AT94" s="252"/>
      <c r="AU94" s="253"/>
      <c r="AV94" s="251"/>
      <c r="AW94" s="253"/>
      <c r="AX94" s="250"/>
      <c r="AY94" s="250"/>
    </row>
  </sheetData>
  <mergeCells count="786">
    <mergeCell ref="B94:C94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AV73:AW73"/>
    <mergeCell ref="AX73:AY73"/>
    <mergeCell ref="D74:E74"/>
    <mergeCell ref="F74:G74"/>
    <mergeCell ref="H74:I74"/>
    <mergeCell ref="J74:L74"/>
    <mergeCell ref="N74:O74"/>
    <mergeCell ref="P74:S74"/>
    <mergeCell ref="T74:V74"/>
    <mergeCell ref="W74:Y74"/>
    <mergeCell ref="Z74:AB74"/>
    <mergeCell ref="AC74:AE74"/>
    <mergeCell ref="AF74:AH74"/>
    <mergeCell ref="AI74:AK74"/>
    <mergeCell ref="AM74:AO74"/>
    <mergeCell ref="D73:E73"/>
    <mergeCell ref="F73:G73"/>
    <mergeCell ref="H73:I73"/>
    <mergeCell ref="AP74:AQ74"/>
    <mergeCell ref="AS74:AU74"/>
    <mergeCell ref="AV74:AW74"/>
    <mergeCell ref="AX74:AY74"/>
    <mergeCell ref="J73:L73"/>
    <mergeCell ref="N73:O73"/>
    <mergeCell ref="D72:E72"/>
    <mergeCell ref="F72:G72"/>
    <mergeCell ref="H72:I72"/>
    <mergeCell ref="J72:L72"/>
    <mergeCell ref="N72:O72"/>
    <mergeCell ref="B66:C66"/>
    <mergeCell ref="B67:C67"/>
    <mergeCell ref="B68:C68"/>
    <mergeCell ref="AS73:AU73"/>
    <mergeCell ref="B69:C69"/>
    <mergeCell ref="B70:C70"/>
    <mergeCell ref="B71:C71"/>
    <mergeCell ref="B72:C72"/>
    <mergeCell ref="B73:C73"/>
    <mergeCell ref="P73:S73"/>
    <mergeCell ref="T73:V73"/>
    <mergeCell ref="W73:Y73"/>
    <mergeCell ref="Z73:AB73"/>
    <mergeCell ref="AC73:AE73"/>
    <mergeCell ref="AF73:AH73"/>
    <mergeCell ref="AI73:AK73"/>
    <mergeCell ref="AM73:AO73"/>
    <mergeCell ref="AP73:AQ73"/>
    <mergeCell ref="AF72:AH72"/>
    <mergeCell ref="AP70:AQ70"/>
    <mergeCell ref="AS70:AU70"/>
    <mergeCell ref="AV70:AW70"/>
    <mergeCell ref="AX70:AY70"/>
    <mergeCell ref="AS72:AU72"/>
    <mergeCell ref="P72:S72"/>
    <mergeCell ref="T72:V72"/>
    <mergeCell ref="W72:Y72"/>
    <mergeCell ref="Z72:AB72"/>
    <mergeCell ref="AC72:AE72"/>
    <mergeCell ref="AV72:AW72"/>
    <mergeCell ref="AX72:AY72"/>
    <mergeCell ref="AI72:AK72"/>
    <mergeCell ref="AM72:AO72"/>
    <mergeCell ref="AP72:AQ72"/>
    <mergeCell ref="P71:S71"/>
    <mergeCell ref="T71:V71"/>
    <mergeCell ref="W71:Y71"/>
    <mergeCell ref="Z71:AB71"/>
    <mergeCell ref="AM71:AO71"/>
    <mergeCell ref="AP71:AQ71"/>
    <mergeCell ref="AS71:AU71"/>
    <mergeCell ref="AV71:AW71"/>
    <mergeCell ref="AX71:AY71"/>
    <mergeCell ref="AC71:AE71"/>
    <mergeCell ref="AF71:AH71"/>
    <mergeCell ref="AI71:AK71"/>
    <mergeCell ref="AS69:AU69"/>
    <mergeCell ref="AV69:AW69"/>
    <mergeCell ref="AX69:AY69"/>
    <mergeCell ref="D70:E70"/>
    <mergeCell ref="F70:G70"/>
    <mergeCell ref="H70:I70"/>
    <mergeCell ref="J70:L70"/>
    <mergeCell ref="N70:O70"/>
    <mergeCell ref="P70:S70"/>
    <mergeCell ref="T70:V70"/>
    <mergeCell ref="W70:Y70"/>
    <mergeCell ref="Z70:AB70"/>
    <mergeCell ref="AC70:AE70"/>
    <mergeCell ref="AF70:AH70"/>
    <mergeCell ref="AI70:AK70"/>
    <mergeCell ref="AM70:AO70"/>
    <mergeCell ref="D71:E71"/>
    <mergeCell ref="F71:G71"/>
    <mergeCell ref="H71:I71"/>
    <mergeCell ref="J71:L71"/>
    <mergeCell ref="N71:O71"/>
    <mergeCell ref="AV68:AW68"/>
    <mergeCell ref="AX68:AY68"/>
    <mergeCell ref="D69:E69"/>
    <mergeCell ref="F69:G69"/>
    <mergeCell ref="H69:I69"/>
    <mergeCell ref="J69:L69"/>
    <mergeCell ref="N69:O69"/>
    <mergeCell ref="P69:S69"/>
    <mergeCell ref="T69:V69"/>
    <mergeCell ref="W69:Y69"/>
    <mergeCell ref="Z69:AB69"/>
    <mergeCell ref="AC69:AE69"/>
    <mergeCell ref="AF69:AH69"/>
    <mergeCell ref="AI69:AK69"/>
    <mergeCell ref="AM69:AO69"/>
    <mergeCell ref="AP69:AQ69"/>
    <mergeCell ref="AF68:AH68"/>
    <mergeCell ref="AI68:AK68"/>
    <mergeCell ref="AM68:AO68"/>
    <mergeCell ref="AP68:AQ68"/>
    <mergeCell ref="AS68:AU68"/>
    <mergeCell ref="P68:S68"/>
    <mergeCell ref="T68:V68"/>
    <mergeCell ref="W68:Y68"/>
    <mergeCell ref="Z68:AB68"/>
    <mergeCell ref="AC68:AE68"/>
    <mergeCell ref="D68:E68"/>
    <mergeCell ref="F68:G68"/>
    <mergeCell ref="H68:I68"/>
    <mergeCell ref="J68:L68"/>
    <mergeCell ref="N68:O68"/>
    <mergeCell ref="AM67:AO67"/>
    <mergeCell ref="AP67:AQ67"/>
    <mergeCell ref="AS67:AU67"/>
    <mergeCell ref="AV67:AW67"/>
    <mergeCell ref="AX67:AY67"/>
    <mergeCell ref="AP66:AQ66"/>
    <mergeCell ref="AS66:AU66"/>
    <mergeCell ref="AV66:AW66"/>
    <mergeCell ref="AX66:AY66"/>
    <mergeCell ref="D67:E67"/>
    <mergeCell ref="F67:G67"/>
    <mergeCell ref="H67:I67"/>
    <mergeCell ref="J67:L67"/>
    <mergeCell ref="N67:O67"/>
    <mergeCell ref="P67:S67"/>
    <mergeCell ref="T67:V67"/>
    <mergeCell ref="W67:Y67"/>
    <mergeCell ref="Z67:AB67"/>
    <mergeCell ref="AC67:AE67"/>
    <mergeCell ref="AF67:AH67"/>
    <mergeCell ref="AI67:AK67"/>
    <mergeCell ref="AS65:AU65"/>
    <mergeCell ref="AV65:AW65"/>
    <mergeCell ref="AX65:AY65"/>
    <mergeCell ref="D66:E66"/>
    <mergeCell ref="F66:G66"/>
    <mergeCell ref="H66:I66"/>
    <mergeCell ref="J66:L66"/>
    <mergeCell ref="N66:O66"/>
    <mergeCell ref="P66:S66"/>
    <mergeCell ref="T66:V66"/>
    <mergeCell ref="W66:Y66"/>
    <mergeCell ref="Z66:AB66"/>
    <mergeCell ref="AC66:AE66"/>
    <mergeCell ref="AF66:AH66"/>
    <mergeCell ref="AI66:AK66"/>
    <mergeCell ref="AM66:AO66"/>
    <mergeCell ref="AV64:AW64"/>
    <mergeCell ref="AX64:AY64"/>
    <mergeCell ref="D65:E65"/>
    <mergeCell ref="F65:G65"/>
    <mergeCell ref="H65:I65"/>
    <mergeCell ref="J65:L65"/>
    <mergeCell ref="N65:O65"/>
    <mergeCell ref="P65:S65"/>
    <mergeCell ref="T65:V65"/>
    <mergeCell ref="W65:Y65"/>
    <mergeCell ref="Z65:AB65"/>
    <mergeCell ref="AC65:AE65"/>
    <mergeCell ref="AF65:AH65"/>
    <mergeCell ref="AI65:AK65"/>
    <mergeCell ref="AM65:AO65"/>
    <mergeCell ref="AP65:AQ65"/>
    <mergeCell ref="AF64:AH64"/>
    <mergeCell ref="AI64:AK64"/>
    <mergeCell ref="AM64:AO64"/>
    <mergeCell ref="AP64:AQ64"/>
    <mergeCell ref="AS64:AU64"/>
    <mergeCell ref="P64:S64"/>
    <mergeCell ref="T64:V64"/>
    <mergeCell ref="W64:Y64"/>
    <mergeCell ref="Z64:AB64"/>
    <mergeCell ref="AC64:AE64"/>
    <mergeCell ref="D64:E64"/>
    <mergeCell ref="F64:G64"/>
    <mergeCell ref="H64:I64"/>
    <mergeCell ref="J64:L64"/>
    <mergeCell ref="N64:O64"/>
    <mergeCell ref="AM63:AO63"/>
    <mergeCell ref="AP63:AQ63"/>
    <mergeCell ref="AS63:AU63"/>
    <mergeCell ref="AV63:AW63"/>
    <mergeCell ref="AX63:AY63"/>
    <mergeCell ref="AP62:AQ62"/>
    <mergeCell ref="AS62:AU62"/>
    <mergeCell ref="AV62:AW62"/>
    <mergeCell ref="AX62:AY62"/>
    <mergeCell ref="D63:E63"/>
    <mergeCell ref="F63:G63"/>
    <mergeCell ref="H63:I63"/>
    <mergeCell ref="J63:L63"/>
    <mergeCell ref="N63:O63"/>
    <mergeCell ref="P63:S63"/>
    <mergeCell ref="T63:V63"/>
    <mergeCell ref="W63:Y63"/>
    <mergeCell ref="Z63:AB63"/>
    <mergeCell ref="AC63:AE63"/>
    <mergeCell ref="AF63:AH63"/>
    <mergeCell ref="AI63:AK63"/>
    <mergeCell ref="AS61:AU61"/>
    <mergeCell ref="AV61:AW61"/>
    <mergeCell ref="AX61:AY61"/>
    <mergeCell ref="D62:E62"/>
    <mergeCell ref="F62:G62"/>
    <mergeCell ref="H62:I62"/>
    <mergeCell ref="J62:L62"/>
    <mergeCell ref="N62:O62"/>
    <mergeCell ref="P62:S62"/>
    <mergeCell ref="T62:V62"/>
    <mergeCell ref="W62:Y62"/>
    <mergeCell ref="Z62:AB62"/>
    <mergeCell ref="AC62:AE62"/>
    <mergeCell ref="AF62:AH62"/>
    <mergeCell ref="AI62:AK62"/>
    <mergeCell ref="AM62:AO62"/>
    <mergeCell ref="AV60:AW60"/>
    <mergeCell ref="AX60:AY60"/>
    <mergeCell ref="D61:E61"/>
    <mergeCell ref="F61:G61"/>
    <mergeCell ref="H61:I61"/>
    <mergeCell ref="J61:L61"/>
    <mergeCell ref="N61:O61"/>
    <mergeCell ref="P61:S61"/>
    <mergeCell ref="T61:V61"/>
    <mergeCell ref="W61:Y61"/>
    <mergeCell ref="Z61:AB61"/>
    <mergeCell ref="AC61:AE61"/>
    <mergeCell ref="AF61:AH61"/>
    <mergeCell ref="AI61:AK61"/>
    <mergeCell ref="AM61:AO61"/>
    <mergeCell ref="AP61:AQ61"/>
    <mergeCell ref="AF60:AH60"/>
    <mergeCell ref="AI60:AK60"/>
    <mergeCell ref="AM60:AO60"/>
    <mergeCell ref="AP60:AQ60"/>
    <mergeCell ref="AS60:AU60"/>
    <mergeCell ref="P60:S60"/>
    <mergeCell ref="T60:V60"/>
    <mergeCell ref="W60:Y60"/>
    <mergeCell ref="AV94:AW94"/>
    <mergeCell ref="AX94:AY94"/>
    <mergeCell ref="B56:C56"/>
    <mergeCell ref="D59:E59"/>
    <mergeCell ref="F59:G59"/>
    <mergeCell ref="H59:I59"/>
    <mergeCell ref="J59:L59"/>
    <mergeCell ref="N59:O59"/>
    <mergeCell ref="P59:S59"/>
    <mergeCell ref="T59:V59"/>
    <mergeCell ref="W59:Y59"/>
    <mergeCell ref="Z59:AB59"/>
    <mergeCell ref="AC59:AE59"/>
    <mergeCell ref="AF59:AH59"/>
    <mergeCell ref="AI59:AK59"/>
    <mergeCell ref="AV93:AW93"/>
    <mergeCell ref="AX93:AY93"/>
    <mergeCell ref="D94:E94"/>
    <mergeCell ref="F94:G94"/>
    <mergeCell ref="H94:I94"/>
    <mergeCell ref="Z60:AB60"/>
    <mergeCell ref="AC60:AE60"/>
    <mergeCell ref="D60:E60"/>
    <mergeCell ref="F60:G60"/>
    <mergeCell ref="J94:L94"/>
    <mergeCell ref="N94:O94"/>
    <mergeCell ref="P94:S94"/>
    <mergeCell ref="T94:V94"/>
    <mergeCell ref="W94:Y94"/>
    <mergeCell ref="Z94:AB94"/>
    <mergeCell ref="AC94:AE94"/>
    <mergeCell ref="AF94:AH94"/>
    <mergeCell ref="AI94:AK94"/>
    <mergeCell ref="AM94:AO94"/>
    <mergeCell ref="AP94:AQ94"/>
    <mergeCell ref="AF93:AH93"/>
    <mergeCell ref="AI93:AK93"/>
    <mergeCell ref="AM93:AO93"/>
    <mergeCell ref="AP93:AQ93"/>
    <mergeCell ref="AS93:AU93"/>
    <mergeCell ref="P93:S93"/>
    <mergeCell ref="T93:V93"/>
    <mergeCell ref="W93:Y93"/>
    <mergeCell ref="Z93:AB93"/>
    <mergeCell ref="AC93:AE93"/>
    <mergeCell ref="AS94:AU94"/>
    <mergeCell ref="D93:E93"/>
    <mergeCell ref="F93:G93"/>
    <mergeCell ref="H93:I93"/>
    <mergeCell ref="J93:L93"/>
    <mergeCell ref="N93:O93"/>
    <mergeCell ref="AM92:AO92"/>
    <mergeCell ref="AP92:AQ92"/>
    <mergeCell ref="AS92:AU92"/>
    <mergeCell ref="AV92:AW92"/>
    <mergeCell ref="AX92:AY92"/>
    <mergeCell ref="AP91:AQ91"/>
    <mergeCell ref="AS91:AU91"/>
    <mergeCell ref="AV91:AW91"/>
    <mergeCell ref="AX91:AY91"/>
    <mergeCell ref="D92:E92"/>
    <mergeCell ref="F92:G92"/>
    <mergeCell ref="H92:I92"/>
    <mergeCell ref="J92:L92"/>
    <mergeCell ref="N92:O92"/>
    <mergeCell ref="P92:S92"/>
    <mergeCell ref="T92:V92"/>
    <mergeCell ref="W92:Y92"/>
    <mergeCell ref="Z92:AB92"/>
    <mergeCell ref="AC92:AE92"/>
    <mergeCell ref="AF92:AH92"/>
    <mergeCell ref="AI92:AK92"/>
    <mergeCell ref="AS90:AU90"/>
    <mergeCell ref="AV90:AW90"/>
    <mergeCell ref="AX90:AY90"/>
    <mergeCell ref="D91:E91"/>
    <mergeCell ref="F91:G91"/>
    <mergeCell ref="H91:I91"/>
    <mergeCell ref="J91:L91"/>
    <mergeCell ref="N91:O91"/>
    <mergeCell ref="P91:S91"/>
    <mergeCell ref="T91:V91"/>
    <mergeCell ref="W91:Y91"/>
    <mergeCell ref="Z91:AB91"/>
    <mergeCell ref="AC91:AE91"/>
    <mergeCell ref="AF91:AH91"/>
    <mergeCell ref="AI91:AK91"/>
    <mergeCell ref="AM91:AO91"/>
    <mergeCell ref="AV89:AW89"/>
    <mergeCell ref="AX89:AY89"/>
    <mergeCell ref="D90:E90"/>
    <mergeCell ref="F90:G90"/>
    <mergeCell ref="H90:I90"/>
    <mergeCell ref="J90:L90"/>
    <mergeCell ref="N90:O90"/>
    <mergeCell ref="P90:S90"/>
    <mergeCell ref="T90:V90"/>
    <mergeCell ref="W90:Y90"/>
    <mergeCell ref="Z90:AB90"/>
    <mergeCell ref="AC90:AE90"/>
    <mergeCell ref="AF90:AH90"/>
    <mergeCell ref="AI90:AK90"/>
    <mergeCell ref="AM90:AO90"/>
    <mergeCell ref="AP90:AQ90"/>
    <mergeCell ref="AF89:AH89"/>
    <mergeCell ref="AI89:AK89"/>
    <mergeCell ref="AM89:AO89"/>
    <mergeCell ref="AP89:AQ89"/>
    <mergeCell ref="AS89:AU89"/>
    <mergeCell ref="P89:S89"/>
    <mergeCell ref="T89:V89"/>
    <mergeCell ref="W89:Y89"/>
    <mergeCell ref="Z89:AB89"/>
    <mergeCell ref="AC89:AE89"/>
    <mergeCell ref="D89:E89"/>
    <mergeCell ref="F89:G89"/>
    <mergeCell ref="H89:I89"/>
    <mergeCell ref="J89:L89"/>
    <mergeCell ref="N89:O89"/>
    <mergeCell ref="AM88:AO88"/>
    <mergeCell ref="AP88:AQ88"/>
    <mergeCell ref="AS88:AU88"/>
    <mergeCell ref="AV88:AW88"/>
    <mergeCell ref="AX88:AY88"/>
    <mergeCell ref="AP87:AQ87"/>
    <mergeCell ref="AS87:AU87"/>
    <mergeCell ref="AV87:AW87"/>
    <mergeCell ref="AX87:AY87"/>
    <mergeCell ref="D88:E88"/>
    <mergeCell ref="F88:G88"/>
    <mergeCell ref="H88:I88"/>
    <mergeCell ref="J88:L88"/>
    <mergeCell ref="N88:O88"/>
    <mergeCell ref="P88:S88"/>
    <mergeCell ref="T88:V88"/>
    <mergeCell ref="W88:Y88"/>
    <mergeCell ref="Z88:AB88"/>
    <mergeCell ref="AC88:AE88"/>
    <mergeCell ref="AF88:AH88"/>
    <mergeCell ref="AI88:AK88"/>
    <mergeCell ref="AS86:AU86"/>
    <mergeCell ref="AV86:AW86"/>
    <mergeCell ref="AX86:AY86"/>
    <mergeCell ref="D87:E87"/>
    <mergeCell ref="F87:G87"/>
    <mergeCell ref="H87:I87"/>
    <mergeCell ref="J87:L87"/>
    <mergeCell ref="N87:O87"/>
    <mergeCell ref="P87:S87"/>
    <mergeCell ref="T87:V87"/>
    <mergeCell ref="W87:Y87"/>
    <mergeCell ref="Z87:AB87"/>
    <mergeCell ref="AC87:AE87"/>
    <mergeCell ref="AF87:AH87"/>
    <mergeCell ref="AI87:AK87"/>
    <mergeCell ref="AM87:AO87"/>
    <mergeCell ref="AV85:AW85"/>
    <mergeCell ref="AX85:AY85"/>
    <mergeCell ref="D86:E86"/>
    <mergeCell ref="F86:G86"/>
    <mergeCell ref="H86:I86"/>
    <mergeCell ref="J86:L86"/>
    <mergeCell ref="N86:O86"/>
    <mergeCell ref="P86:S86"/>
    <mergeCell ref="T86:V86"/>
    <mergeCell ref="W86:Y86"/>
    <mergeCell ref="Z86:AB86"/>
    <mergeCell ref="AC86:AE86"/>
    <mergeCell ref="AF86:AH86"/>
    <mergeCell ref="AI86:AK86"/>
    <mergeCell ref="AM86:AO86"/>
    <mergeCell ref="AP86:AQ86"/>
    <mergeCell ref="AF85:AH85"/>
    <mergeCell ref="AI85:AK85"/>
    <mergeCell ref="AM85:AO85"/>
    <mergeCell ref="AP85:AQ85"/>
    <mergeCell ref="AS85:AU85"/>
    <mergeCell ref="P85:S85"/>
    <mergeCell ref="T85:V85"/>
    <mergeCell ref="W85:Y85"/>
    <mergeCell ref="Z85:AB85"/>
    <mergeCell ref="AC85:AE85"/>
    <mergeCell ref="D85:E85"/>
    <mergeCell ref="F85:G85"/>
    <mergeCell ref="H85:I85"/>
    <mergeCell ref="J85:L85"/>
    <mergeCell ref="N85:O85"/>
    <mergeCell ref="AM84:AO84"/>
    <mergeCell ref="AP84:AQ84"/>
    <mergeCell ref="AS84:AU84"/>
    <mergeCell ref="AV84:AW84"/>
    <mergeCell ref="AX84:AY84"/>
    <mergeCell ref="AP83:AQ83"/>
    <mergeCell ref="AS83:AU83"/>
    <mergeCell ref="AV83:AW83"/>
    <mergeCell ref="AX83:AY83"/>
    <mergeCell ref="D84:E84"/>
    <mergeCell ref="F84:G84"/>
    <mergeCell ref="H84:I84"/>
    <mergeCell ref="J84:L84"/>
    <mergeCell ref="N84:O84"/>
    <mergeCell ref="P84:S84"/>
    <mergeCell ref="T84:V84"/>
    <mergeCell ref="W84:Y84"/>
    <mergeCell ref="Z84:AB84"/>
    <mergeCell ref="AC84:AE84"/>
    <mergeCell ref="AF84:AH84"/>
    <mergeCell ref="AI84:AK84"/>
    <mergeCell ref="AS82:AU82"/>
    <mergeCell ref="AV82:AW82"/>
    <mergeCell ref="AX82:AY82"/>
    <mergeCell ref="D83:E83"/>
    <mergeCell ref="F83:G83"/>
    <mergeCell ref="H83:I83"/>
    <mergeCell ref="J83:L83"/>
    <mergeCell ref="N83:O83"/>
    <mergeCell ref="P83:S83"/>
    <mergeCell ref="T83:V83"/>
    <mergeCell ref="W83:Y83"/>
    <mergeCell ref="Z83:AB83"/>
    <mergeCell ref="AC83:AE83"/>
    <mergeCell ref="AF83:AH83"/>
    <mergeCell ref="AI83:AK83"/>
    <mergeCell ref="AM83:AO83"/>
    <mergeCell ref="AV81:AW81"/>
    <mergeCell ref="AX81:AY81"/>
    <mergeCell ref="D82:E82"/>
    <mergeCell ref="F82:G82"/>
    <mergeCell ref="H82:I82"/>
    <mergeCell ref="J82:L82"/>
    <mergeCell ref="N82:O82"/>
    <mergeCell ref="P82:S82"/>
    <mergeCell ref="T82:V82"/>
    <mergeCell ref="W82:Y82"/>
    <mergeCell ref="Z82:AB82"/>
    <mergeCell ref="AC82:AE82"/>
    <mergeCell ref="AF82:AH82"/>
    <mergeCell ref="AI82:AK82"/>
    <mergeCell ref="AM82:AO82"/>
    <mergeCell ref="AP82:AQ82"/>
    <mergeCell ref="AF81:AH81"/>
    <mergeCell ref="AI81:AK81"/>
    <mergeCell ref="AM81:AO81"/>
    <mergeCell ref="AP81:AQ81"/>
    <mergeCell ref="AS81:AU81"/>
    <mergeCell ref="P81:S81"/>
    <mergeCell ref="T81:V81"/>
    <mergeCell ref="W81:Y81"/>
    <mergeCell ref="Z81:AB81"/>
    <mergeCell ref="AC81:AE81"/>
    <mergeCell ref="D81:E81"/>
    <mergeCell ref="F81:G81"/>
    <mergeCell ref="H81:I81"/>
    <mergeCell ref="J81:L81"/>
    <mergeCell ref="N81:O81"/>
    <mergeCell ref="AM80:AO80"/>
    <mergeCell ref="AP80:AQ80"/>
    <mergeCell ref="AS80:AU80"/>
    <mergeCell ref="AV80:AW80"/>
    <mergeCell ref="AX80:AY80"/>
    <mergeCell ref="AP79:AQ79"/>
    <mergeCell ref="AS79:AU79"/>
    <mergeCell ref="AV79:AW79"/>
    <mergeCell ref="AX79:AY79"/>
    <mergeCell ref="D80:E80"/>
    <mergeCell ref="F80:G80"/>
    <mergeCell ref="H80:I80"/>
    <mergeCell ref="J80:L80"/>
    <mergeCell ref="N80:O80"/>
    <mergeCell ref="P80:S80"/>
    <mergeCell ref="T80:V80"/>
    <mergeCell ref="W80:Y80"/>
    <mergeCell ref="Z80:AB80"/>
    <mergeCell ref="AC80:AE80"/>
    <mergeCell ref="AF80:AH80"/>
    <mergeCell ref="AI80:AK80"/>
    <mergeCell ref="AS78:AU78"/>
    <mergeCell ref="AV78:AW78"/>
    <mergeCell ref="AX78:AY78"/>
    <mergeCell ref="D79:E79"/>
    <mergeCell ref="F79:G79"/>
    <mergeCell ref="H79:I79"/>
    <mergeCell ref="J79:L79"/>
    <mergeCell ref="N79:O79"/>
    <mergeCell ref="P79:S79"/>
    <mergeCell ref="T79:V79"/>
    <mergeCell ref="W79:Y79"/>
    <mergeCell ref="Z79:AB79"/>
    <mergeCell ref="AC79:AE79"/>
    <mergeCell ref="AF79:AH79"/>
    <mergeCell ref="AI79:AK79"/>
    <mergeCell ref="AM79:AO79"/>
    <mergeCell ref="AV77:AW77"/>
    <mergeCell ref="AX77:AY77"/>
    <mergeCell ref="D78:E78"/>
    <mergeCell ref="F78:G78"/>
    <mergeCell ref="H78:I78"/>
    <mergeCell ref="J78:L78"/>
    <mergeCell ref="N78:O78"/>
    <mergeCell ref="P78:S78"/>
    <mergeCell ref="T78:V78"/>
    <mergeCell ref="W78:Y78"/>
    <mergeCell ref="Z78:AB78"/>
    <mergeCell ref="AC78:AE78"/>
    <mergeCell ref="AF78:AH78"/>
    <mergeCell ref="AI78:AK78"/>
    <mergeCell ref="AM78:AO78"/>
    <mergeCell ref="AP78:AQ78"/>
    <mergeCell ref="AF77:AH77"/>
    <mergeCell ref="AI77:AK77"/>
    <mergeCell ref="AM77:AO77"/>
    <mergeCell ref="AP77:AQ77"/>
    <mergeCell ref="AS77:AU77"/>
    <mergeCell ref="P77:S77"/>
    <mergeCell ref="T77:V77"/>
    <mergeCell ref="W77:Y77"/>
    <mergeCell ref="Z77:AB77"/>
    <mergeCell ref="AC77:AE77"/>
    <mergeCell ref="D77:E77"/>
    <mergeCell ref="F77:G77"/>
    <mergeCell ref="H77:I77"/>
    <mergeCell ref="J77:L77"/>
    <mergeCell ref="N77:O77"/>
    <mergeCell ref="AM76:AO76"/>
    <mergeCell ref="AP76:AQ76"/>
    <mergeCell ref="AS76:AU76"/>
    <mergeCell ref="AV76:AW76"/>
    <mergeCell ref="AX76:AY76"/>
    <mergeCell ref="AP75:AQ75"/>
    <mergeCell ref="AS75:AU75"/>
    <mergeCell ref="AV75:AW75"/>
    <mergeCell ref="AX75:AY75"/>
    <mergeCell ref="D76:E76"/>
    <mergeCell ref="F76:G76"/>
    <mergeCell ref="H76:I76"/>
    <mergeCell ref="J76:L76"/>
    <mergeCell ref="N76:O76"/>
    <mergeCell ref="P76:S76"/>
    <mergeCell ref="T76:V76"/>
    <mergeCell ref="W76:Y76"/>
    <mergeCell ref="Z76:AB76"/>
    <mergeCell ref="AC76:AE76"/>
    <mergeCell ref="AF76:AH76"/>
    <mergeCell ref="AI76:AK76"/>
    <mergeCell ref="AS58:AU58"/>
    <mergeCell ref="AV58:AW58"/>
    <mergeCell ref="AX58:AY58"/>
    <mergeCell ref="D75:E75"/>
    <mergeCell ref="F75:G75"/>
    <mergeCell ref="H75:I75"/>
    <mergeCell ref="J75:L75"/>
    <mergeCell ref="N75:O75"/>
    <mergeCell ref="P75:S75"/>
    <mergeCell ref="T75:V75"/>
    <mergeCell ref="W75:Y75"/>
    <mergeCell ref="Z75:AB75"/>
    <mergeCell ref="AC75:AE75"/>
    <mergeCell ref="AF75:AH75"/>
    <mergeCell ref="AI75:AK75"/>
    <mergeCell ref="AM75:AO75"/>
    <mergeCell ref="AS59:AU59"/>
    <mergeCell ref="AV59:AW59"/>
    <mergeCell ref="AX59:AY59"/>
    <mergeCell ref="H60:I60"/>
    <mergeCell ref="J60:L60"/>
    <mergeCell ref="N60:O60"/>
    <mergeCell ref="AM59:AO59"/>
    <mergeCell ref="AP59:AQ59"/>
    <mergeCell ref="AV57:AW57"/>
    <mergeCell ref="AX57:AY57"/>
    <mergeCell ref="D58:E58"/>
    <mergeCell ref="F58:G58"/>
    <mergeCell ref="H58:I58"/>
    <mergeCell ref="J58:L58"/>
    <mergeCell ref="N58:O58"/>
    <mergeCell ref="P58:S58"/>
    <mergeCell ref="T58:V58"/>
    <mergeCell ref="W58:Y58"/>
    <mergeCell ref="Z58:AB58"/>
    <mergeCell ref="AC58:AE58"/>
    <mergeCell ref="AF58:AH58"/>
    <mergeCell ref="AI58:AK58"/>
    <mergeCell ref="AM58:AO58"/>
    <mergeCell ref="AP58:AQ58"/>
    <mergeCell ref="AF57:AH57"/>
    <mergeCell ref="AI57:AK57"/>
    <mergeCell ref="AM57:AO57"/>
    <mergeCell ref="AP57:AQ57"/>
    <mergeCell ref="AS57:AU57"/>
    <mergeCell ref="P57:S57"/>
    <mergeCell ref="T57:V57"/>
    <mergeCell ref="W57:Y57"/>
    <mergeCell ref="Z57:AB57"/>
    <mergeCell ref="AC57:AE57"/>
    <mergeCell ref="D57:E57"/>
    <mergeCell ref="F57:G57"/>
    <mergeCell ref="H57:I57"/>
    <mergeCell ref="J57:L57"/>
    <mergeCell ref="N57:O57"/>
    <mergeCell ref="AX56:AY56"/>
    <mergeCell ref="J56:L56"/>
    <mergeCell ref="AV56:AW56"/>
    <mergeCell ref="AS56:AU56"/>
    <mergeCell ref="AM56:AO56"/>
    <mergeCell ref="AF56:AH56"/>
    <mergeCell ref="AI56:AK56"/>
    <mergeCell ref="AP56:AQ56"/>
    <mergeCell ref="P56:S56"/>
    <mergeCell ref="T56:V56"/>
    <mergeCell ref="W56:Y56"/>
    <mergeCell ref="Z56:AB56"/>
    <mergeCell ref="AC56:AE56"/>
    <mergeCell ref="D56:E56"/>
    <mergeCell ref="F56:G56"/>
    <mergeCell ref="H56:I56"/>
    <mergeCell ref="N56:O56"/>
    <mergeCell ref="D49:I49"/>
    <mergeCell ref="D50:I50"/>
    <mergeCell ref="D51:I51"/>
    <mergeCell ref="D52:I52"/>
    <mergeCell ref="J30:M30"/>
    <mergeCell ref="J31:M31"/>
    <mergeCell ref="J32:M32"/>
    <mergeCell ref="J34:M34"/>
    <mergeCell ref="J26:M26"/>
    <mergeCell ref="J28:M28"/>
    <mergeCell ref="J50:M50"/>
    <mergeCell ref="J51:M51"/>
    <mergeCell ref="J52:M52"/>
    <mergeCell ref="T35:V35"/>
    <mergeCell ref="J29:M29"/>
    <mergeCell ref="J35:M35"/>
    <mergeCell ref="J38:M38"/>
    <mergeCell ref="J39:M39"/>
    <mergeCell ref="J45:M45"/>
    <mergeCell ref="J46:M46"/>
    <mergeCell ref="J47:M47"/>
    <mergeCell ref="J48:M48"/>
    <mergeCell ref="J49:M49"/>
    <mergeCell ref="J33:M33"/>
    <mergeCell ref="J37:M37"/>
    <mergeCell ref="J40:M40"/>
    <mergeCell ref="J41:M41"/>
    <mergeCell ref="J42:M42"/>
    <mergeCell ref="J43:M43"/>
    <mergeCell ref="J44:M44"/>
    <mergeCell ref="D44:I44"/>
    <mergeCell ref="D45:I45"/>
    <mergeCell ref="BA3:BD3"/>
    <mergeCell ref="B1:AY3"/>
    <mergeCell ref="J24:M24"/>
    <mergeCell ref="BA4:BA6"/>
    <mergeCell ref="BB4:BB6"/>
    <mergeCell ref="BC4:BC6"/>
    <mergeCell ref="BD4:BD6"/>
    <mergeCell ref="D46:I46"/>
    <mergeCell ref="D47:I47"/>
    <mergeCell ref="D48:I48"/>
    <mergeCell ref="D37:I37"/>
    <mergeCell ref="D40:I40"/>
    <mergeCell ref="D41:I41"/>
    <mergeCell ref="D42:I42"/>
    <mergeCell ref="D43:I43"/>
    <mergeCell ref="D38:I38"/>
    <mergeCell ref="D39:I39"/>
    <mergeCell ref="D31:I31"/>
    <mergeCell ref="D32:I32"/>
    <mergeCell ref="D34:I34"/>
    <mergeCell ref="D35:I35"/>
    <mergeCell ref="D36:I36"/>
    <mergeCell ref="D33:I33"/>
    <mergeCell ref="B4:B6"/>
    <mergeCell ref="C4:C6"/>
    <mergeCell ref="E4:AY4"/>
    <mergeCell ref="E5:I5"/>
    <mergeCell ref="K5:O5"/>
    <mergeCell ref="Q5:U5"/>
    <mergeCell ref="W5:AA5"/>
    <mergeCell ref="AC5:AG5"/>
    <mergeCell ref="AI5:AM5"/>
    <mergeCell ref="J36:M36"/>
    <mergeCell ref="CA1:CE1"/>
    <mergeCell ref="A4:A6"/>
    <mergeCell ref="D29:I29"/>
    <mergeCell ref="D30:I30"/>
    <mergeCell ref="AO5:AS5"/>
    <mergeCell ref="AU5:AY5"/>
    <mergeCell ref="B18:C18"/>
    <mergeCell ref="D21:M22"/>
    <mergeCell ref="J23:M23"/>
    <mergeCell ref="J25:M25"/>
    <mergeCell ref="J27:M27"/>
    <mergeCell ref="D23:I23"/>
    <mergeCell ref="D25:I25"/>
    <mergeCell ref="D27:I27"/>
    <mergeCell ref="D24:I24"/>
    <mergeCell ref="D26:I26"/>
    <mergeCell ref="D28:I28"/>
    <mergeCell ref="BE4:BE6"/>
    <mergeCell ref="BF4:BF6"/>
  </mergeCells>
  <conditionalFormatting sqref="W7:AA17">
    <cfRule type="expression" dxfId="56" priority="72">
      <formula>AND($AG7=$CA$6)</formula>
    </cfRule>
    <cfRule type="expression" dxfId="55" priority="73">
      <formula>AND($W7=$CA$5)</formula>
    </cfRule>
    <cfRule type="expression" dxfId="54" priority="74">
      <formula>AND($W7=$CA$4)</formula>
    </cfRule>
    <cfRule type="expression" dxfId="53" priority="75">
      <formula>AND($W7=$CA$3)</formula>
    </cfRule>
  </conditionalFormatting>
  <conditionalFormatting sqref="W7:AA17">
    <cfRule type="expression" dxfId="52" priority="135">
      <formula>AND($AA7=$CB$6)</formula>
    </cfRule>
    <cfRule type="expression" dxfId="51" priority="136">
      <formula>AND($AA7=$CB$3)</formula>
    </cfRule>
    <cfRule type="expression" dxfId="50" priority="137">
      <formula>AND($AA7=$CB$4)</formula>
    </cfRule>
  </conditionalFormatting>
  <conditionalFormatting sqref="E7:I17">
    <cfRule type="expression" dxfId="49" priority="138">
      <formula>AND($I7=$CB$6)</formula>
    </cfRule>
    <cfRule type="expression" dxfId="48" priority="139">
      <formula>AND($I7=$CB$3)</formula>
    </cfRule>
    <cfRule type="expression" dxfId="47" priority="140">
      <formula>AND($I7=$CB$4)</formula>
    </cfRule>
    <cfRule type="expression" dxfId="46" priority="141">
      <formula>AND($E7=$CA$6)</formula>
    </cfRule>
    <cfRule type="expression" dxfId="45" priority="142">
      <formula>AND($E7=$CA$5)</formula>
    </cfRule>
    <cfRule type="expression" dxfId="44" priority="143">
      <formula>AND($E7=$CA$4)</formula>
    </cfRule>
    <cfRule type="expression" dxfId="43" priority="144">
      <formula>AND($E7=$CA$3)</formula>
    </cfRule>
  </conditionalFormatting>
  <conditionalFormatting sqref="K7:O17">
    <cfRule type="expression" dxfId="42" priority="145">
      <formula>AND($O7=$CB$6)</formula>
    </cfRule>
    <cfRule type="expression" dxfId="41" priority="146">
      <formula>AND($O7=$CB$3)</formula>
    </cfRule>
    <cfRule type="expression" dxfId="40" priority="147">
      <formula>AND($O7=$CB$4)</formula>
    </cfRule>
    <cfRule type="expression" dxfId="39" priority="148">
      <formula>AND($K7=$CA$6)</formula>
    </cfRule>
    <cfRule type="expression" dxfId="38" priority="149">
      <formula>AND($K7=$CA$5)</formula>
    </cfRule>
    <cfRule type="expression" dxfId="37" priority="150">
      <formula>AND($K7=$CA$4)</formula>
    </cfRule>
    <cfRule type="expression" dxfId="36" priority="151">
      <formula>AND($K7=$CA$3)</formula>
    </cfRule>
  </conditionalFormatting>
  <conditionalFormatting sqref="AC7:AG17">
    <cfRule type="expression" dxfId="35" priority="166">
      <formula>AND($AC7=$CA$6)</formula>
    </cfRule>
    <cfRule type="expression" dxfId="34" priority="167">
      <formula>AND($AC7=$CA$5)</formula>
    </cfRule>
    <cfRule type="expression" dxfId="33" priority="168">
      <formula>AND($AC7=$CA$4)</formula>
    </cfRule>
    <cfRule type="expression" dxfId="32" priority="169">
      <formula>AND($AC7=$CA$3)</formula>
    </cfRule>
    <cfRule type="expression" dxfId="31" priority="170">
      <formula>AND($AG7=$CB$6)</formula>
    </cfRule>
    <cfRule type="expression" dxfId="30" priority="171">
      <formula>AND($AG7=$CB$3)</formula>
    </cfRule>
    <cfRule type="expression" dxfId="29" priority="172">
      <formula>AND($AG7=$CB$4)</formula>
    </cfRule>
  </conditionalFormatting>
  <conditionalFormatting sqref="AI7:AM17">
    <cfRule type="expression" dxfId="28" priority="173">
      <formula>AND($AI7=$CA$6)</formula>
    </cfRule>
    <cfRule type="expression" dxfId="27" priority="174">
      <formula>AND($AI7=$CA$5)</formula>
    </cfRule>
    <cfRule type="expression" dxfId="26" priority="175">
      <formula>AND($AI7=$CA$4)</formula>
    </cfRule>
    <cfRule type="expression" dxfId="25" priority="176">
      <formula>AND($AI7=$CA$3)</formula>
    </cfRule>
    <cfRule type="expression" dxfId="24" priority="177">
      <formula>AND($AM7=$CB$6)</formula>
    </cfRule>
    <cfRule type="expression" dxfId="23" priority="178">
      <formula>AND($AM7=$CB$3)</formula>
    </cfRule>
    <cfRule type="expression" dxfId="22" priority="179">
      <formula>AND($AM7=$CB$4)</formula>
    </cfRule>
  </conditionalFormatting>
  <conditionalFormatting sqref="AO7:AS17">
    <cfRule type="expression" dxfId="21" priority="180">
      <formula>AND($AO7=$CA$6)</formula>
    </cfRule>
    <cfRule type="expression" dxfId="20" priority="181">
      <formula>AND($AO7=$CA$5)</formula>
    </cfRule>
    <cfRule type="expression" dxfId="19" priority="182">
      <formula>AND($AO7=$CA$4)</formula>
    </cfRule>
    <cfRule type="expression" dxfId="18" priority="183">
      <formula>AND($AO7=$CA$3)</formula>
    </cfRule>
    <cfRule type="expression" dxfId="17" priority="184">
      <formula>AND($AS7=$CB$6)</formula>
    </cfRule>
    <cfRule type="expression" dxfId="16" priority="185">
      <formula>AND($AS7=$CB$3)</formula>
    </cfRule>
    <cfRule type="expression" dxfId="15" priority="186">
      <formula>AND($AS7=$CB$4)</formula>
    </cfRule>
  </conditionalFormatting>
  <conditionalFormatting sqref="AU7:AY17">
    <cfRule type="expression" dxfId="14" priority="187">
      <formula>AND($AU7=$CA$6)</formula>
    </cfRule>
    <cfRule type="expression" dxfId="13" priority="188">
      <formula>AND($AU7=$CA$5)</formula>
    </cfRule>
    <cfRule type="expression" dxfId="12" priority="189">
      <formula>AND($AU7=$CA$4)</formula>
    </cfRule>
    <cfRule type="expression" dxfId="11" priority="190">
      <formula>AND($AU7=$CA$3)</formula>
    </cfRule>
    <cfRule type="expression" dxfId="10" priority="191">
      <formula>AND($AY7=$CB$6)</formula>
    </cfRule>
    <cfRule type="expression" dxfId="9" priority="192">
      <formula>AND($AY7=$CB$3)</formula>
    </cfRule>
    <cfRule type="expression" dxfId="8" priority="193">
      <formula>AND($AY7=$CB$4)</formula>
    </cfRule>
  </conditionalFormatting>
  <conditionalFormatting sqref="A7:C17">
    <cfRule type="expression" dxfId="7" priority="15">
      <formula>AND($A7="TH")</formula>
    </cfRule>
  </conditionalFormatting>
  <conditionalFormatting sqref="Q7:U17">
    <cfRule type="expression" dxfId="6" priority="1">
      <formula>AND($U7=$CB$6)</formula>
    </cfRule>
    <cfRule type="expression" dxfId="5" priority="2">
      <formula>AND($U7=$CB$3)</formula>
    </cfRule>
    <cfRule type="expression" dxfId="4" priority="3">
      <formula>AND($U7=$CB$4)</formula>
    </cfRule>
    <cfRule type="expression" dxfId="3" priority="4">
      <formula>AND($Q7=$CA$6)</formula>
    </cfRule>
    <cfRule type="expression" dxfId="2" priority="5">
      <formula>AND($Q7=$CA$5)</formula>
    </cfRule>
    <cfRule type="expression" dxfId="1" priority="6">
      <formula>AND($Q7=$CA$4)</formula>
    </cfRule>
    <cfRule type="expression" dxfId="0" priority="7">
      <formula>AND($Q7=$CA$3)</formula>
    </cfRule>
  </conditionalFormatting>
  <dataValidations count="2">
    <dataValidation type="list" allowBlank="1" showInputMessage="1" showErrorMessage="1" sqref="AS7:AS17 AG7:AG17 AM7:AM17 AY7:AY17 AA7:AA17 O7:O17 I7:I17 U7:U17">
      <formula1>validation</formula1>
    </dataValidation>
    <dataValidation type="list" allowBlank="1" showInputMessage="1" showErrorMessage="1" sqref="AI7:AI17 K7:K17 W7:W17 AO7:AP17 E7:E17 AU7:AU17 AC7:AC17 Q7:Q17">
      <formula1>Type_formation</formula1>
    </dataValidation>
  </dataValidations>
  <pageMargins left="0.7" right="0.7" top="0.75" bottom="0.75" header="0.3" footer="0.3"/>
  <pageSetup paperSize="8" scale="59" fitToHeight="0" orientation="landscape" r:id="rId1"/>
  <rowBreaks count="1" manualBreakCount="1">
    <brk id="18" max="16383" man="1"/>
  </rowBreaks>
  <colBreaks count="1" manualBreakCount="1">
    <brk id="5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499984740745262"/>
    <pageSetUpPr fitToPage="1"/>
  </sheetPr>
  <dimension ref="A1:AU38"/>
  <sheetViews>
    <sheetView zoomScale="55" zoomScaleNormal="55" zoomScaleSheetLayoutView="55" workbookViewId="0">
      <pane ySplit="3" topLeftCell="A4" activePane="bottomLeft" state="frozen"/>
      <selection pane="bottomLeft" activeCell="L5" sqref="L5"/>
    </sheetView>
  </sheetViews>
  <sheetFormatPr baseColWidth="10" defaultRowHeight="18"/>
  <cols>
    <col min="1" max="1" width="4.6640625" customWidth="1"/>
    <col min="2" max="2" width="35.33203125" style="1" customWidth="1"/>
    <col min="3" max="3" width="19" style="1" customWidth="1"/>
    <col min="4" max="7" width="16.6640625" style="1" customWidth="1"/>
    <col min="8" max="8" width="15.5546875" style="1" customWidth="1"/>
    <col min="9" max="9" width="2.6640625" style="1" customWidth="1"/>
    <col min="10" max="10" width="15.5546875" style="1" customWidth="1"/>
    <col min="11" max="11" width="2.6640625" style="2" customWidth="1"/>
    <col min="12" max="12" width="15.5546875" style="1" customWidth="1"/>
    <col min="13" max="13" width="2.6640625" style="2" customWidth="1"/>
    <col min="14" max="14" width="15.5546875" style="1" customWidth="1"/>
    <col min="15" max="15" width="3.33203125" style="2" customWidth="1"/>
    <col min="16" max="16" width="19.33203125" style="40" customWidth="1"/>
    <col min="17" max="17" width="33.6640625" customWidth="1"/>
    <col min="18" max="18" width="11.6640625" customWidth="1"/>
    <col min="19" max="19" width="12.6640625" customWidth="1"/>
    <col min="20" max="20" width="14" customWidth="1"/>
    <col min="21" max="21" width="15.5546875" customWidth="1"/>
    <col min="22" max="22" width="19.33203125" style="40" customWidth="1"/>
    <col min="23" max="23" width="16.6640625" bestFit="1" customWidth="1"/>
    <col min="24" max="24" width="7.6640625" style="37" customWidth="1"/>
    <col min="46" max="46" width="24.88671875" customWidth="1"/>
  </cols>
  <sheetData>
    <row r="1" spans="1:47" s="5" customFormat="1" ht="42" customHeight="1" thickBot="1">
      <c r="C1" s="58"/>
      <c r="D1" s="58"/>
      <c r="E1" s="58"/>
      <c r="F1" s="58"/>
      <c r="G1" s="58"/>
      <c r="H1" s="136"/>
      <c r="I1" s="136"/>
      <c r="J1" s="136"/>
      <c r="K1" s="140" t="s">
        <v>47</v>
      </c>
      <c r="L1" s="136"/>
      <c r="M1" s="136"/>
      <c r="N1" s="136"/>
      <c r="O1" s="136"/>
      <c r="P1" s="58"/>
      <c r="Q1" s="58"/>
      <c r="R1" s="136"/>
      <c r="S1" s="136"/>
      <c r="T1" s="136"/>
      <c r="U1" s="58"/>
      <c r="V1" s="58"/>
      <c r="W1" s="58"/>
      <c r="X1" s="58"/>
      <c r="AT1" s="55" t="s">
        <v>98</v>
      </c>
      <c r="AU1" s="53" t="s">
        <v>109</v>
      </c>
    </row>
    <row r="2" spans="1:47" s="5" customFormat="1" ht="42.6" customHeight="1">
      <c r="A2" s="267" t="s">
        <v>115</v>
      </c>
      <c r="B2" s="267" t="s">
        <v>103</v>
      </c>
      <c r="C2" s="269" t="s">
        <v>99</v>
      </c>
      <c r="D2" s="269" t="s">
        <v>102</v>
      </c>
      <c r="E2" s="269" t="s">
        <v>100</v>
      </c>
      <c r="F2" s="269" t="s">
        <v>97</v>
      </c>
      <c r="G2" s="270" t="s">
        <v>101</v>
      </c>
      <c r="H2" s="141"/>
      <c r="I2" s="142"/>
      <c r="J2" s="142"/>
      <c r="K2" s="142" t="s">
        <v>68</v>
      </c>
      <c r="L2" s="142"/>
      <c r="M2" s="142"/>
      <c r="N2" s="142"/>
      <c r="O2" s="143"/>
      <c r="P2" s="263" t="s">
        <v>106</v>
      </c>
      <c r="Q2" s="264" t="s">
        <v>0</v>
      </c>
      <c r="R2" s="139" t="s">
        <v>159</v>
      </c>
      <c r="S2" s="57"/>
      <c r="T2" s="138"/>
      <c r="U2" s="261" t="s">
        <v>107</v>
      </c>
      <c r="V2" s="260" t="s">
        <v>108</v>
      </c>
      <c r="W2" s="266" t="s">
        <v>5</v>
      </c>
      <c r="X2" s="258" t="s">
        <v>6</v>
      </c>
      <c r="AT2" s="54" t="s">
        <v>199</v>
      </c>
      <c r="AU2" s="52" t="s">
        <v>50</v>
      </c>
    </row>
    <row r="3" spans="1:47" s="5" customFormat="1" ht="15" customHeight="1">
      <c r="A3" s="268"/>
      <c r="B3" s="268"/>
      <c r="C3" s="269"/>
      <c r="D3" s="269"/>
      <c r="E3" s="269"/>
      <c r="F3" s="269"/>
      <c r="G3" s="271"/>
      <c r="H3" s="259">
        <v>1</v>
      </c>
      <c r="I3" s="259"/>
      <c r="J3" s="259">
        <v>2</v>
      </c>
      <c r="K3" s="259"/>
      <c r="L3" s="259">
        <v>3</v>
      </c>
      <c r="M3" s="259"/>
      <c r="N3" s="259">
        <v>4</v>
      </c>
      <c r="O3" s="259"/>
      <c r="P3" s="260"/>
      <c r="Q3" s="265"/>
      <c r="R3" s="137" t="s">
        <v>1</v>
      </c>
      <c r="S3" s="137" t="s">
        <v>69</v>
      </c>
      <c r="T3" s="137" t="s">
        <v>198</v>
      </c>
      <c r="U3" s="262"/>
      <c r="V3" s="260"/>
      <c r="W3" s="266"/>
      <c r="X3" s="258"/>
      <c r="AT3" s="54" t="s">
        <v>200</v>
      </c>
      <c r="AU3" s="52" t="s">
        <v>133</v>
      </c>
    </row>
    <row r="4" spans="1:47" s="6" customFormat="1" ht="104.7" customHeight="1">
      <c r="A4" s="83"/>
      <c r="B4" s="60" t="s">
        <v>2</v>
      </c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1"/>
      <c r="Q4" s="62"/>
      <c r="R4" s="63"/>
      <c r="S4" s="63"/>
      <c r="T4" s="63"/>
      <c r="U4" s="64"/>
      <c r="V4" s="61"/>
      <c r="W4" s="65"/>
      <c r="X4" s="81"/>
      <c r="AT4" s="54" t="s">
        <v>201</v>
      </c>
    </row>
    <row r="5" spans="1:47" s="6" customFormat="1" ht="110.4">
      <c r="A5" s="66" t="s">
        <v>113</v>
      </c>
      <c r="B5" s="66" t="s">
        <v>117</v>
      </c>
      <c r="C5" s="79" t="s">
        <v>136</v>
      </c>
      <c r="D5" s="79" t="s">
        <v>199</v>
      </c>
      <c r="E5" s="68" t="s">
        <v>202</v>
      </c>
      <c r="F5" s="68" t="s">
        <v>122</v>
      </c>
      <c r="G5" s="67" t="s">
        <v>196</v>
      </c>
      <c r="H5" s="69" t="s">
        <v>49</v>
      </c>
      <c r="I5" s="48" t="s">
        <v>8</v>
      </c>
      <c r="J5" s="49"/>
      <c r="K5" s="48"/>
      <c r="L5" s="49"/>
      <c r="M5" s="51"/>
      <c r="N5" s="69" t="s">
        <v>9</v>
      </c>
      <c r="O5" s="48" t="s">
        <v>8</v>
      </c>
      <c r="P5" s="276" t="s">
        <v>203</v>
      </c>
      <c r="Q5" s="7"/>
      <c r="R5" s="59"/>
      <c r="S5" s="59"/>
      <c r="T5" s="59" t="e">
        <f>P5-S5-R5</f>
        <v>#VALUE!</v>
      </c>
      <c r="U5" s="171">
        <f>'P1'!H5</f>
        <v>310</v>
      </c>
      <c r="V5" s="171">
        <f>'P1'!H8</f>
        <v>310</v>
      </c>
      <c r="W5" s="56">
        <f>'P1'!H8</f>
        <v>310</v>
      </c>
      <c r="X5" s="86" t="s">
        <v>133</v>
      </c>
    </row>
    <row r="6" spans="1:47" s="6" customFormat="1" ht="71.400000000000006">
      <c r="A6" s="66" t="s">
        <v>114</v>
      </c>
      <c r="B6" s="66" t="s">
        <v>120</v>
      </c>
      <c r="C6" s="79" t="s">
        <v>137</v>
      </c>
      <c r="D6" s="79" t="s">
        <v>201</v>
      </c>
      <c r="E6" s="68" t="s">
        <v>121</v>
      </c>
      <c r="F6" s="68" t="s">
        <v>122</v>
      </c>
      <c r="G6" s="67" t="s">
        <v>197</v>
      </c>
      <c r="H6" s="69" t="s">
        <v>49</v>
      </c>
      <c r="I6" s="48" t="s">
        <v>8</v>
      </c>
      <c r="J6" s="49"/>
      <c r="K6" s="48"/>
      <c r="L6" s="49"/>
      <c r="M6" s="51"/>
      <c r="N6" s="69"/>
      <c r="O6" s="48"/>
      <c r="P6" s="170"/>
      <c r="Q6" s="7"/>
      <c r="R6" s="59"/>
      <c r="S6" s="59"/>
      <c r="T6" s="59"/>
      <c r="U6" s="171"/>
      <c r="V6" s="170"/>
      <c r="W6" s="35"/>
      <c r="X6" s="86"/>
    </row>
    <row r="7" spans="1:47" s="6" customFormat="1" ht="73.95" customHeight="1">
      <c r="A7" s="70" t="s">
        <v>116</v>
      </c>
      <c r="B7" s="70" t="s">
        <v>7</v>
      </c>
      <c r="C7" s="46" t="s">
        <v>138</v>
      </c>
      <c r="D7" s="46" t="s">
        <v>104</v>
      </c>
      <c r="E7" s="47" t="s">
        <v>105</v>
      </c>
      <c r="F7" s="47" t="s">
        <v>4</v>
      </c>
      <c r="G7" s="71" t="s">
        <v>182</v>
      </c>
      <c r="H7" s="69" t="s">
        <v>48</v>
      </c>
      <c r="I7" s="48" t="s">
        <v>3</v>
      </c>
      <c r="J7" s="69"/>
      <c r="K7" s="48"/>
      <c r="L7" s="69"/>
      <c r="M7" s="48"/>
      <c r="N7" s="49"/>
      <c r="O7" s="50"/>
      <c r="P7" s="170"/>
      <c r="Q7" s="17"/>
      <c r="R7" s="59"/>
      <c r="S7" s="59"/>
      <c r="T7" s="59">
        <f t="shared" ref="T7" si="0">P7-S7-R7</f>
        <v>0</v>
      </c>
      <c r="U7" s="171">
        <v>0</v>
      </c>
      <c r="V7" s="170">
        <v>0</v>
      </c>
      <c r="W7" s="36">
        <f>V7</f>
        <v>0</v>
      </c>
      <c r="X7" s="80" t="s">
        <v>50</v>
      </c>
    </row>
    <row r="8" spans="1:47" s="8" customFormat="1" ht="25.2" customHeight="1">
      <c r="A8" s="82"/>
      <c r="B8" s="72"/>
      <c r="C8" s="73"/>
      <c r="D8" s="73"/>
      <c r="E8" s="73"/>
      <c r="F8" s="73"/>
      <c r="G8" s="73"/>
      <c r="H8" s="73"/>
      <c r="I8" s="73"/>
      <c r="J8" s="73"/>
      <c r="K8" s="73"/>
      <c r="L8" s="73"/>
      <c r="M8" s="73"/>
      <c r="N8" s="73"/>
      <c r="O8" s="74" t="s">
        <v>204</v>
      </c>
      <c r="P8" s="75">
        <f>SUM(P3:P7)</f>
        <v>0</v>
      </c>
      <c r="Q8" s="45"/>
      <c r="R8" s="76">
        <f t="shared" ref="R8:W8" si="1">SUM(R3:R7)</f>
        <v>0</v>
      </c>
      <c r="S8" s="76">
        <f t="shared" si="1"/>
        <v>0</v>
      </c>
      <c r="T8" s="76" t="e">
        <f t="shared" si="1"/>
        <v>#VALUE!</v>
      </c>
      <c r="U8" s="76">
        <f t="shared" si="1"/>
        <v>310</v>
      </c>
      <c r="V8" s="75">
        <f t="shared" si="1"/>
        <v>310</v>
      </c>
      <c r="W8" s="77">
        <f t="shared" si="1"/>
        <v>310</v>
      </c>
      <c r="X8" s="78">
        <f>+W8/V8</f>
        <v>1</v>
      </c>
    </row>
    <row r="9" spans="1:47" s="12" customFormat="1">
      <c r="B9" s="9"/>
      <c r="C9" s="9"/>
      <c r="D9" s="9"/>
      <c r="E9" s="9"/>
      <c r="F9" s="9"/>
      <c r="G9" s="9"/>
      <c r="H9" s="9"/>
      <c r="I9" s="10"/>
      <c r="J9" s="9"/>
      <c r="K9" s="11"/>
      <c r="L9" s="9"/>
      <c r="M9" s="11"/>
      <c r="N9" s="9"/>
      <c r="O9" s="9"/>
      <c r="P9" s="41"/>
      <c r="Q9" s="9"/>
      <c r="R9" s="4"/>
      <c r="V9" s="41"/>
      <c r="X9" s="38"/>
    </row>
    <row r="10" spans="1:47" s="13" customFormat="1">
      <c r="B10" s="9"/>
      <c r="C10" s="9"/>
      <c r="D10" s="9"/>
      <c r="E10" s="9"/>
      <c r="F10" s="9"/>
      <c r="G10" s="9"/>
      <c r="H10" s="9"/>
      <c r="I10" s="10"/>
      <c r="J10" s="9"/>
      <c r="K10" s="11"/>
      <c r="L10" s="9"/>
      <c r="M10" s="11"/>
      <c r="N10" s="9"/>
      <c r="O10" s="9"/>
      <c r="P10" s="41"/>
      <c r="Q10" s="9"/>
      <c r="R10" s="4"/>
      <c r="V10" s="41"/>
      <c r="X10" s="39"/>
    </row>
    <row r="11" spans="1:47" s="13" customFormat="1" ht="15.75" customHeight="1">
      <c r="B11" s="14"/>
      <c r="C11" s="14"/>
      <c r="D11" s="14"/>
      <c r="E11" s="14"/>
      <c r="F11" s="14"/>
      <c r="G11" s="14"/>
      <c r="H11" s="14"/>
      <c r="I11" s="15"/>
      <c r="J11" s="14"/>
      <c r="K11" s="16"/>
      <c r="L11" s="14"/>
      <c r="M11" s="16"/>
      <c r="N11" s="14"/>
      <c r="O11" s="14"/>
      <c r="P11" s="42"/>
      <c r="Q11" s="14"/>
      <c r="V11" s="42"/>
      <c r="X11" s="39"/>
    </row>
    <row r="12" spans="1:47">
      <c r="B12" s="14"/>
      <c r="C12" s="14"/>
      <c r="D12" s="14"/>
      <c r="E12" s="14"/>
      <c r="F12" s="14"/>
      <c r="G12" s="14"/>
      <c r="H12" s="14"/>
      <c r="I12" s="15"/>
      <c r="J12" s="14"/>
      <c r="K12" s="16"/>
      <c r="L12" s="14"/>
      <c r="M12" s="16"/>
      <c r="N12" s="14"/>
      <c r="O12" s="16"/>
    </row>
    <row r="13" spans="1:47">
      <c r="B13" s="9"/>
      <c r="C13" s="9"/>
      <c r="D13" s="9"/>
      <c r="E13" s="9"/>
      <c r="F13" s="9"/>
      <c r="G13" s="9"/>
      <c r="H13" s="9"/>
      <c r="I13" s="10"/>
      <c r="J13" s="9"/>
      <c r="K13" s="11"/>
      <c r="L13" s="9"/>
      <c r="M13" s="11"/>
      <c r="N13" s="9"/>
      <c r="O13" s="11"/>
    </row>
    <row r="14" spans="1:47">
      <c r="B14" s="9"/>
      <c r="C14" s="9"/>
      <c r="D14" s="9"/>
      <c r="E14" s="9"/>
      <c r="F14" s="9"/>
      <c r="G14" s="9"/>
      <c r="H14" s="9"/>
      <c r="I14" s="10"/>
      <c r="J14" s="9"/>
      <c r="K14" s="11"/>
      <c r="L14" s="9"/>
      <c r="M14" s="11"/>
      <c r="N14" s="9"/>
      <c r="O14" s="11"/>
    </row>
    <row r="15" spans="1:47">
      <c r="B15" s="9"/>
      <c r="C15" s="9"/>
      <c r="D15" s="9"/>
      <c r="E15" s="9"/>
      <c r="F15" s="9"/>
      <c r="G15" s="9"/>
      <c r="H15" s="9"/>
      <c r="I15" s="10"/>
      <c r="J15" s="9"/>
      <c r="K15" s="11"/>
      <c r="L15" s="9"/>
      <c r="M15" s="11"/>
      <c r="N15" s="9"/>
      <c r="O15" s="11"/>
    </row>
    <row r="16" spans="1:47">
      <c r="B16" s="9"/>
      <c r="C16" s="9"/>
      <c r="D16" s="9"/>
      <c r="E16" s="9"/>
      <c r="F16" s="9"/>
      <c r="G16" s="9"/>
      <c r="H16" s="9"/>
      <c r="I16" s="10"/>
      <c r="J16" s="9"/>
      <c r="K16" s="11"/>
      <c r="L16" s="9"/>
      <c r="M16" s="11"/>
      <c r="N16" s="9"/>
      <c r="O16" s="11"/>
    </row>
    <row r="17" spans="2:24">
      <c r="B17" s="9"/>
      <c r="C17" s="9"/>
      <c r="D17" s="9"/>
      <c r="E17" s="9"/>
      <c r="F17" s="9"/>
      <c r="G17" s="9"/>
      <c r="H17" s="9"/>
      <c r="I17" s="10"/>
      <c r="J17" s="9"/>
      <c r="K17" s="11"/>
      <c r="L17" s="9"/>
      <c r="M17" s="11"/>
      <c r="N17" s="9"/>
      <c r="O17" s="11"/>
    </row>
    <row r="18" spans="2:24">
      <c r="B18" s="9"/>
      <c r="C18" s="9"/>
      <c r="D18" s="9"/>
      <c r="E18" s="9"/>
      <c r="F18" s="9"/>
      <c r="G18" s="9"/>
      <c r="H18" s="9"/>
      <c r="I18" s="10"/>
      <c r="J18" s="9"/>
      <c r="K18" s="11"/>
      <c r="L18" s="9"/>
      <c r="M18" s="11"/>
      <c r="N18" s="9"/>
      <c r="O18" s="11"/>
    </row>
    <row r="19" spans="2:24">
      <c r="B19" s="9"/>
      <c r="C19" s="9"/>
      <c r="D19" s="9"/>
      <c r="E19" s="9"/>
      <c r="F19" s="9"/>
      <c r="G19" s="9"/>
      <c r="H19" s="9"/>
      <c r="I19" s="10"/>
      <c r="J19" s="9"/>
      <c r="K19" s="11"/>
      <c r="L19" s="9"/>
      <c r="M19" s="11"/>
      <c r="N19" s="9"/>
      <c r="O19" s="11"/>
    </row>
    <row r="20" spans="2:24">
      <c r="B20" s="9"/>
      <c r="C20" s="9"/>
      <c r="D20" s="9"/>
      <c r="E20" s="9"/>
      <c r="F20" s="9"/>
      <c r="G20" s="9"/>
      <c r="H20" s="9"/>
      <c r="I20" s="10"/>
      <c r="J20" s="9"/>
      <c r="K20" s="11"/>
      <c r="L20" s="9"/>
      <c r="M20" s="11"/>
      <c r="N20" s="9"/>
      <c r="O20" s="11"/>
    </row>
    <row r="21" spans="2:24">
      <c r="B21" s="9"/>
      <c r="C21" s="9"/>
      <c r="D21" s="9"/>
      <c r="E21" s="9"/>
      <c r="F21" s="9"/>
      <c r="G21" s="9"/>
      <c r="H21" s="9"/>
      <c r="I21" s="10"/>
      <c r="J21" s="9"/>
      <c r="K21" s="11"/>
      <c r="L21" s="9"/>
      <c r="M21" s="11"/>
      <c r="N21" s="9"/>
      <c r="O21" s="11"/>
    </row>
    <row r="22" spans="2:24" s="3" customFormat="1">
      <c r="B22" s="9"/>
      <c r="C22" s="9"/>
      <c r="D22" s="9"/>
      <c r="E22" s="9"/>
      <c r="F22" s="9"/>
      <c r="G22" s="9"/>
      <c r="H22" s="9"/>
      <c r="I22" s="10"/>
      <c r="J22" s="9"/>
      <c r="K22" s="11"/>
      <c r="L22" s="9"/>
      <c r="M22" s="11"/>
      <c r="N22" s="9"/>
      <c r="O22" s="11"/>
      <c r="P22" s="40"/>
      <c r="Q22"/>
      <c r="R22"/>
      <c r="S22"/>
      <c r="T22"/>
      <c r="U22"/>
      <c r="V22" s="40"/>
      <c r="W22"/>
      <c r="X22" s="37"/>
    </row>
    <row r="23" spans="2:24" s="3" customFormat="1">
      <c r="B23" s="9"/>
      <c r="C23" s="9"/>
      <c r="D23" s="9"/>
      <c r="E23" s="9"/>
      <c r="F23" s="9"/>
      <c r="G23" s="9"/>
      <c r="H23" s="9"/>
      <c r="I23" s="10"/>
      <c r="J23" s="9"/>
      <c r="K23" s="11"/>
      <c r="L23" s="9"/>
      <c r="M23" s="11"/>
      <c r="N23" s="9"/>
      <c r="O23" s="11"/>
      <c r="P23" s="40"/>
      <c r="Q23"/>
      <c r="R23"/>
      <c r="S23"/>
      <c r="T23"/>
      <c r="U23"/>
      <c r="V23" s="40"/>
      <c r="W23"/>
      <c r="X23" s="37"/>
    </row>
    <row r="24" spans="2:24" s="3" customFormat="1">
      <c r="B24" s="9"/>
      <c r="C24" s="9"/>
      <c r="D24" s="9"/>
      <c r="E24" s="9"/>
      <c r="F24" s="9"/>
      <c r="G24" s="9"/>
      <c r="H24" s="9"/>
      <c r="I24" s="10"/>
      <c r="J24" s="9"/>
      <c r="K24" s="11"/>
      <c r="L24" s="9"/>
      <c r="M24" s="11"/>
      <c r="N24" s="9"/>
      <c r="O24" s="11"/>
      <c r="P24" s="40"/>
      <c r="Q24"/>
      <c r="R24"/>
      <c r="S24"/>
      <c r="T24"/>
      <c r="U24"/>
      <c r="V24" s="40"/>
      <c r="W24"/>
      <c r="X24" s="37"/>
    </row>
    <row r="25" spans="2:24" s="3" customFormat="1">
      <c r="B25" s="9"/>
      <c r="C25" s="9"/>
      <c r="D25" s="9"/>
      <c r="E25" s="9"/>
      <c r="F25" s="9"/>
      <c r="G25" s="9"/>
      <c r="H25" s="9"/>
      <c r="I25" s="10"/>
      <c r="J25" s="9"/>
      <c r="K25" s="11"/>
      <c r="L25" s="9"/>
      <c r="M25" s="11"/>
      <c r="N25" s="9"/>
      <c r="O25" s="11"/>
      <c r="P25" s="40"/>
      <c r="Q25"/>
      <c r="R25"/>
      <c r="S25"/>
      <c r="T25"/>
      <c r="U25"/>
      <c r="V25" s="40"/>
      <c r="W25"/>
      <c r="X25" s="37"/>
    </row>
    <row r="26" spans="2:24" s="3" customFormat="1">
      <c r="B26" s="9"/>
      <c r="C26" s="9"/>
      <c r="D26" s="9"/>
      <c r="E26" s="9"/>
      <c r="F26" s="9"/>
      <c r="G26" s="9"/>
      <c r="H26" s="9"/>
      <c r="I26" s="10"/>
      <c r="J26" s="9"/>
      <c r="K26" s="11"/>
      <c r="L26" s="9"/>
      <c r="M26" s="11"/>
      <c r="N26" s="9"/>
      <c r="O26" s="11"/>
      <c r="P26" s="40"/>
      <c r="Q26"/>
      <c r="R26"/>
      <c r="S26"/>
      <c r="T26"/>
      <c r="U26"/>
      <c r="V26" s="40"/>
      <c r="W26"/>
      <c r="X26" s="37"/>
    </row>
    <row r="27" spans="2:24" s="3" customFormat="1">
      <c r="B27" s="9"/>
      <c r="C27" s="9"/>
      <c r="D27" s="9"/>
      <c r="E27" s="9"/>
      <c r="F27" s="9"/>
      <c r="G27" s="9"/>
      <c r="H27" s="9"/>
      <c r="I27" s="10"/>
      <c r="J27" s="9"/>
      <c r="K27" s="11"/>
      <c r="L27" s="9"/>
      <c r="M27" s="11"/>
      <c r="N27" s="9"/>
      <c r="O27" s="11"/>
      <c r="P27" s="40"/>
      <c r="Q27"/>
      <c r="R27"/>
      <c r="S27"/>
      <c r="T27"/>
      <c r="U27"/>
      <c r="V27" s="40"/>
      <c r="W27"/>
      <c r="X27" s="37"/>
    </row>
    <row r="28" spans="2:24" s="3" customFormat="1">
      <c r="B28" s="9"/>
      <c r="C28" s="9"/>
      <c r="D28" s="9"/>
      <c r="E28" s="9"/>
      <c r="F28" s="9"/>
      <c r="G28" s="9"/>
      <c r="H28" s="9"/>
      <c r="I28" s="10"/>
      <c r="J28" s="9"/>
      <c r="K28" s="11"/>
      <c r="L28" s="9"/>
      <c r="M28" s="11"/>
      <c r="N28" s="9"/>
      <c r="O28" s="11"/>
      <c r="P28" s="40"/>
      <c r="Q28"/>
      <c r="R28"/>
      <c r="S28"/>
      <c r="T28"/>
      <c r="U28"/>
      <c r="V28" s="40"/>
      <c r="W28"/>
      <c r="X28" s="37"/>
    </row>
    <row r="29" spans="2:24" s="3" customFormat="1">
      <c r="B29" s="9"/>
      <c r="C29" s="9"/>
      <c r="D29" s="9"/>
      <c r="E29" s="9"/>
      <c r="F29" s="9"/>
      <c r="G29" s="9"/>
      <c r="H29" s="9"/>
      <c r="I29" s="10"/>
      <c r="J29" s="9"/>
      <c r="K29" s="11"/>
      <c r="L29" s="9"/>
      <c r="M29" s="11"/>
      <c r="N29" s="9"/>
      <c r="O29" s="11"/>
      <c r="P29" s="40"/>
      <c r="Q29"/>
      <c r="R29"/>
      <c r="S29"/>
      <c r="T29"/>
      <c r="U29"/>
      <c r="V29" s="40"/>
      <c r="W29"/>
      <c r="X29" s="37"/>
    </row>
    <row r="30" spans="2:24" s="3" customFormat="1">
      <c r="B30" s="9"/>
      <c r="C30" s="9"/>
      <c r="D30" s="9"/>
      <c r="E30" s="9"/>
      <c r="F30" s="9"/>
      <c r="G30" s="9"/>
      <c r="H30" s="9"/>
      <c r="I30" s="10"/>
      <c r="J30" s="9"/>
      <c r="K30" s="11"/>
      <c r="L30" s="9"/>
      <c r="M30" s="11"/>
      <c r="N30" s="9"/>
      <c r="O30" s="11"/>
      <c r="P30" s="40"/>
      <c r="Q30"/>
      <c r="R30"/>
      <c r="S30"/>
      <c r="T30"/>
      <c r="U30"/>
      <c r="V30" s="40"/>
      <c r="W30"/>
      <c r="X30" s="37"/>
    </row>
    <row r="31" spans="2:24" s="3" customFormat="1">
      <c r="B31" s="9"/>
      <c r="C31" s="9"/>
      <c r="D31" s="9"/>
      <c r="E31" s="9"/>
      <c r="F31" s="9"/>
      <c r="G31" s="9"/>
      <c r="H31" s="9"/>
      <c r="I31" s="10"/>
      <c r="J31" s="9"/>
      <c r="K31" s="11"/>
      <c r="L31" s="9"/>
      <c r="M31" s="11"/>
      <c r="N31" s="9"/>
      <c r="O31" s="11"/>
      <c r="P31" s="40"/>
      <c r="Q31"/>
      <c r="R31"/>
      <c r="S31"/>
      <c r="T31"/>
      <c r="U31"/>
      <c r="V31" s="40"/>
      <c r="W31"/>
      <c r="X31" s="37"/>
    </row>
    <row r="32" spans="2:24" s="3" customFormat="1" ht="12.75" customHeight="1">
      <c r="B32" s="9"/>
      <c r="C32" s="9"/>
      <c r="D32" s="9"/>
      <c r="E32" s="9"/>
      <c r="F32" s="9"/>
      <c r="G32" s="9"/>
      <c r="H32" s="9"/>
      <c r="I32" s="10"/>
      <c r="J32" s="9"/>
      <c r="K32" s="11"/>
      <c r="L32" s="9"/>
      <c r="M32" s="11"/>
      <c r="N32" s="9"/>
      <c r="O32" s="11"/>
      <c r="P32" s="40"/>
      <c r="Q32"/>
      <c r="R32"/>
      <c r="S32"/>
      <c r="T32"/>
      <c r="U32"/>
      <c r="V32" s="40"/>
      <c r="W32"/>
      <c r="X32" s="37"/>
    </row>
    <row r="33" spans="2:24" s="3" customFormat="1" ht="18" customHeight="1">
      <c r="B33" s="9"/>
      <c r="C33" s="9"/>
      <c r="D33" s="9"/>
      <c r="E33" s="9"/>
      <c r="F33" s="9"/>
      <c r="G33" s="9"/>
      <c r="H33" s="9"/>
      <c r="I33" s="10"/>
      <c r="J33" s="9"/>
      <c r="K33" s="11"/>
      <c r="L33" s="9"/>
      <c r="M33" s="11"/>
      <c r="N33" s="9"/>
      <c r="O33" s="11"/>
      <c r="P33" s="40"/>
      <c r="Q33"/>
      <c r="R33"/>
      <c r="S33"/>
      <c r="T33"/>
      <c r="U33"/>
      <c r="V33" s="40"/>
      <c r="W33"/>
      <c r="X33" s="37"/>
    </row>
    <row r="34" spans="2:24" s="3" customFormat="1">
      <c r="B34" s="9"/>
      <c r="C34" s="9"/>
      <c r="D34" s="9"/>
      <c r="E34" s="9"/>
      <c r="F34" s="9"/>
      <c r="G34" s="9"/>
      <c r="H34" s="9"/>
      <c r="I34" s="10"/>
      <c r="J34" s="9"/>
      <c r="K34" s="11"/>
      <c r="L34" s="9"/>
      <c r="M34" s="11"/>
      <c r="N34" s="9"/>
      <c r="O34" s="11"/>
      <c r="P34" s="40"/>
      <c r="Q34"/>
      <c r="R34"/>
      <c r="S34"/>
      <c r="T34"/>
      <c r="U34"/>
      <c r="V34" s="40"/>
      <c r="W34"/>
      <c r="X34" s="37"/>
    </row>
    <row r="35" spans="2:24" s="3" customFormat="1">
      <c r="B35" s="9"/>
      <c r="C35" s="9"/>
      <c r="D35" s="9"/>
      <c r="E35" s="9"/>
      <c r="F35" s="9"/>
      <c r="G35" s="9"/>
      <c r="H35" s="9"/>
      <c r="I35" s="10"/>
      <c r="J35" s="9"/>
      <c r="K35" s="11"/>
      <c r="L35" s="9"/>
      <c r="M35" s="11"/>
      <c r="N35" s="9"/>
      <c r="O35" s="11"/>
      <c r="P35" s="40"/>
      <c r="Q35"/>
      <c r="R35"/>
      <c r="S35"/>
      <c r="T35"/>
      <c r="U35"/>
      <c r="V35" s="40"/>
      <c r="W35"/>
      <c r="X35" s="37"/>
    </row>
    <row r="36" spans="2:24" s="3" customFormat="1">
      <c r="B36" s="9"/>
      <c r="C36" s="9"/>
      <c r="D36" s="9"/>
      <c r="E36" s="9"/>
      <c r="F36" s="9"/>
      <c r="G36" s="9"/>
      <c r="H36" s="9"/>
      <c r="I36" s="10"/>
      <c r="J36" s="9"/>
      <c r="K36" s="11"/>
      <c r="L36" s="9"/>
      <c r="M36" s="11"/>
      <c r="N36" s="9"/>
      <c r="O36" s="11"/>
      <c r="P36" s="40"/>
      <c r="Q36"/>
      <c r="R36"/>
      <c r="S36"/>
      <c r="T36"/>
      <c r="U36"/>
      <c r="V36" s="40"/>
      <c r="W36"/>
      <c r="X36" s="37"/>
    </row>
    <row r="37" spans="2:24" s="3" customFormat="1">
      <c r="B37" s="9"/>
      <c r="C37" s="9"/>
      <c r="D37" s="9"/>
      <c r="E37" s="9"/>
      <c r="F37" s="9"/>
      <c r="G37" s="9"/>
      <c r="H37" s="9"/>
      <c r="I37" s="10"/>
      <c r="J37" s="9"/>
      <c r="K37" s="11"/>
      <c r="L37" s="9"/>
      <c r="M37" s="11"/>
      <c r="N37" s="9"/>
      <c r="O37" s="11"/>
      <c r="P37" s="40"/>
      <c r="Q37"/>
      <c r="R37"/>
      <c r="S37"/>
      <c r="T37"/>
      <c r="U37"/>
      <c r="V37" s="40"/>
      <c r="W37"/>
      <c r="X37" s="37"/>
    </row>
    <row r="38" spans="2:24" s="3" customFormat="1">
      <c r="B38" s="9"/>
      <c r="C38" s="9"/>
      <c r="D38" s="9"/>
      <c r="E38" s="9"/>
      <c r="F38" s="9"/>
      <c r="G38" s="9"/>
      <c r="H38" s="9"/>
      <c r="I38" s="10"/>
      <c r="J38" s="9"/>
      <c r="K38" s="11"/>
      <c r="L38" s="9"/>
      <c r="M38" s="11"/>
      <c r="N38" s="9"/>
      <c r="O38" s="11"/>
      <c r="P38" s="40"/>
      <c r="Q38"/>
      <c r="R38"/>
      <c r="S38"/>
      <c r="T38"/>
      <c r="U38"/>
      <c r="V38" s="40"/>
      <c r="W38"/>
      <c r="X38" s="37"/>
    </row>
  </sheetData>
  <mergeCells count="17">
    <mergeCell ref="A2:A3"/>
    <mergeCell ref="E2:E3"/>
    <mergeCell ref="F2:F3"/>
    <mergeCell ref="G2:G3"/>
    <mergeCell ref="B2:B3"/>
    <mergeCell ref="C2:C3"/>
    <mergeCell ref="D2:D3"/>
    <mergeCell ref="X2:X3"/>
    <mergeCell ref="H3:I3"/>
    <mergeCell ref="J3:K3"/>
    <mergeCell ref="L3:M3"/>
    <mergeCell ref="N3:O3"/>
    <mergeCell ref="V2:V3"/>
    <mergeCell ref="U2:U3"/>
    <mergeCell ref="P2:P3"/>
    <mergeCell ref="Q2:Q3"/>
    <mergeCell ref="W2:W3"/>
  </mergeCells>
  <dataValidations count="2">
    <dataValidation type="list" allowBlank="1" showInputMessage="1" showErrorMessage="1" sqref="X4:X7">
      <formula1>$AU$2:$AU$3</formula1>
    </dataValidation>
    <dataValidation type="list" allowBlank="1" showInputMessage="1" showErrorMessage="1" sqref="D4:D37">
      <formula1>$AT$2:$AT$5</formula1>
    </dataValidation>
  </dataValidations>
  <pageMargins left="0.59055118110236227" right="0.19685039370078741" top="0.6692913385826772" bottom="0.35433070866141736" header="0.19685039370078741" footer="0.15748031496062992"/>
  <pageSetup paperSize="8" scale="59" fitToHeight="0" orientation="landscape" r:id="rId1"/>
  <headerFooter alignWithMargins="0">
    <oddHeader>&amp;R&amp;A</oddHeader>
    <oddFooter xml:space="preserve">&amp;C&amp;"Times New Roman,Italique"&amp;8APF ENTREPRISES 64  -2 rue du Bruscos - 64 230 SAUVAGNON
TEL : 05 59 32 02 20 - FAX : 05 59 62 64 99 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37"/>
  <sheetViews>
    <sheetView workbookViewId="0">
      <selection activeCell="H6" sqref="H6"/>
    </sheetView>
  </sheetViews>
  <sheetFormatPr baseColWidth="10" defaultColWidth="11.5546875" defaultRowHeight="14.4"/>
  <cols>
    <col min="1" max="1" width="28.33203125" style="18" bestFit="1" customWidth="1"/>
    <col min="2" max="3" width="11.5546875" style="18"/>
    <col min="4" max="4" width="3.6640625" style="18" customWidth="1"/>
    <col min="5" max="5" width="14.33203125" style="18" customWidth="1"/>
    <col min="6" max="6" width="16.44140625" style="18" customWidth="1"/>
    <col min="7" max="7" width="12.33203125" style="18" customWidth="1"/>
    <col min="8" max="16384" width="11.5546875" style="18"/>
  </cols>
  <sheetData>
    <row r="1" spans="1:10" ht="33.6">
      <c r="A1" s="33" t="s">
        <v>33</v>
      </c>
      <c r="B1" s="32"/>
      <c r="F1" s="32"/>
      <c r="H1" s="32"/>
    </row>
    <row r="3" spans="1:10" customFormat="1" ht="15" thickBot="1">
      <c r="A3" s="23" t="s">
        <v>123</v>
      </c>
      <c r="B3" s="18"/>
      <c r="C3" s="90" t="str">
        <f ca="1">MID(CELL("nomfichier",A1),FIND("]",CELL("nomfichier",A1))+1,LEN(CELL("nomfichier",A1))-FIND("]",CELL("nomfichier",A1)))</f>
        <v>P1</v>
      </c>
      <c r="D3" s="18"/>
      <c r="E3" s="18"/>
      <c r="F3" s="18"/>
      <c r="G3" s="18"/>
      <c r="H3" s="18"/>
      <c r="I3" s="18"/>
    </row>
    <row r="4" spans="1:10" ht="15" thickBot="1">
      <c r="A4" s="31" t="s">
        <v>32</v>
      </c>
      <c r="B4" s="195" t="str">
        <f ca="1">VLOOKUP((MID(CELL("nomfichier",A3),FIND("]",CELL("nomfichier",A3))+1,LEN(CELL("nomfichier",A3))-FIND("]",CELL("nomfichier",A3)))),'STRATEGIE - objectif 2020'!A4:X343,2,FALSE)</f>
        <v xml:space="preserve">Tous Services </v>
      </c>
      <c r="C4" s="195"/>
      <c r="D4" s="195"/>
      <c r="E4" s="195"/>
      <c r="F4" s="196"/>
      <c r="G4" s="187" t="s">
        <v>38</v>
      </c>
      <c r="H4" s="188"/>
    </row>
    <row r="5" spans="1:10">
      <c r="A5" s="29"/>
      <c r="B5" s="197"/>
      <c r="C5" s="197"/>
      <c r="D5" s="197"/>
      <c r="E5" s="197"/>
      <c r="F5" s="198"/>
      <c r="G5" s="159" t="s">
        <v>34</v>
      </c>
      <c r="H5" s="160">
        <f>((SUM(B17:B34,F17))*E14)+(SUM(B17:B34)*G14)+(F17*I14)</f>
        <v>310</v>
      </c>
    </row>
    <row r="6" spans="1:10">
      <c r="A6" s="30" t="s">
        <v>31</v>
      </c>
      <c r="B6" s="192" t="str">
        <f ca="1">VLOOKUP((MID(CELL("nomfichier",A3),FIND("]",CELL("nomfichier",A3))+1,LEN(CELL("nomfichier",A3))-FIND("]",CELL("nomfichier",A3)))),'STRATEGIE - objectif 2020'!A4:X343,3,FALSE)</f>
        <v>LES PRINCIPES DE LA FACTURATION</v>
      </c>
      <c r="C6" s="192"/>
      <c r="D6" s="192"/>
      <c r="E6" s="192"/>
      <c r="F6" s="192"/>
      <c r="G6" s="158" t="s">
        <v>35</v>
      </c>
      <c r="H6" s="155">
        <f>SUM(G21:G24)</f>
        <v>0</v>
      </c>
    </row>
    <row r="7" spans="1:10">
      <c r="A7" s="29"/>
      <c r="B7" s="272" t="s">
        <v>178</v>
      </c>
      <c r="C7" s="273"/>
      <c r="D7" s="273"/>
      <c r="E7" s="273"/>
      <c r="F7" s="273"/>
      <c r="G7" s="158" t="s">
        <v>36</v>
      </c>
      <c r="H7" s="155">
        <f>(SUM(G28:G34))+(H17*G17)</f>
        <v>0</v>
      </c>
    </row>
    <row r="8" spans="1:10">
      <c r="A8" s="161" t="s">
        <v>30</v>
      </c>
      <c r="B8" s="273"/>
      <c r="C8" s="273"/>
      <c r="D8" s="273"/>
      <c r="E8" s="273"/>
      <c r="F8" s="273"/>
      <c r="G8" s="181" t="s">
        <v>37</v>
      </c>
      <c r="H8" s="193">
        <f>SUM(H5:H7)</f>
        <v>310</v>
      </c>
    </row>
    <row r="9" spans="1:10" ht="15" thickBot="1">
      <c r="A9" s="27"/>
      <c r="B9" s="274"/>
      <c r="C9" s="274"/>
      <c r="D9" s="274"/>
      <c r="E9" s="274"/>
      <c r="F9" s="274"/>
      <c r="G9" s="182"/>
      <c r="H9" s="194"/>
    </row>
    <row r="10" spans="1:10" ht="15" thickBot="1">
      <c r="A10" s="162" t="s">
        <v>174</v>
      </c>
      <c r="B10" s="163" t="s">
        <v>169</v>
      </c>
      <c r="C10" s="183" t="s">
        <v>176</v>
      </c>
      <c r="D10" s="184"/>
      <c r="E10" s="185"/>
      <c r="F10" s="165" t="s">
        <v>173</v>
      </c>
      <c r="G10" s="156"/>
      <c r="H10" s="157"/>
    </row>
    <row r="11" spans="1:10" ht="15" thickBot="1">
      <c r="A11" s="164" t="s">
        <v>175</v>
      </c>
      <c r="B11" s="174" t="s">
        <v>153</v>
      </c>
      <c r="C11" s="174"/>
      <c r="D11" s="174"/>
      <c r="E11" s="174"/>
      <c r="F11" s="175"/>
      <c r="G11" s="156"/>
      <c r="H11" s="157"/>
    </row>
    <row r="13" spans="1:10">
      <c r="A13" s="189" t="s">
        <v>29</v>
      </c>
      <c r="B13" s="24" t="s">
        <v>28</v>
      </c>
      <c r="C13" s="24" t="s">
        <v>27</v>
      </c>
      <c r="E13" s="186" t="s">
        <v>162</v>
      </c>
      <c r="F13" s="186"/>
      <c r="G13" s="186" t="s">
        <v>160</v>
      </c>
      <c r="H13" s="186"/>
      <c r="I13" s="186" t="s">
        <v>161</v>
      </c>
      <c r="J13" s="186"/>
    </row>
    <row r="14" spans="1:10">
      <c r="A14" s="189"/>
      <c r="B14" s="26">
        <v>43843</v>
      </c>
      <c r="C14" s="26">
        <v>43843</v>
      </c>
      <c r="E14" s="95">
        <v>2</v>
      </c>
      <c r="F14" s="24" t="s">
        <v>25</v>
      </c>
      <c r="G14" s="95"/>
      <c r="H14" s="24" t="s">
        <v>25</v>
      </c>
      <c r="I14" s="95"/>
      <c r="J14" s="24" t="s">
        <v>25</v>
      </c>
    </row>
    <row r="16" spans="1:10">
      <c r="A16" s="25" t="s">
        <v>24</v>
      </c>
      <c r="B16" s="190" t="s">
        <v>23</v>
      </c>
      <c r="C16" s="191"/>
      <c r="E16" s="25" t="s">
        <v>177</v>
      </c>
      <c r="F16" s="25" t="s">
        <v>21</v>
      </c>
      <c r="G16" s="25" t="s">
        <v>20</v>
      </c>
      <c r="H16" s="186" t="s">
        <v>26</v>
      </c>
      <c r="I16" s="186"/>
    </row>
    <row r="17" spans="1:12">
      <c r="A17" s="84" t="s">
        <v>182</v>
      </c>
      <c r="B17" s="91">
        <v>15</v>
      </c>
      <c r="C17" s="21" t="s">
        <v>19</v>
      </c>
      <c r="E17" s="166" t="s">
        <v>194</v>
      </c>
      <c r="F17" s="24">
        <v>20</v>
      </c>
      <c r="G17" s="24"/>
      <c r="H17" s="95"/>
      <c r="I17" s="24" t="s">
        <v>45</v>
      </c>
      <c r="L17" s="23"/>
    </row>
    <row r="18" spans="1:12">
      <c r="A18" s="84" t="s">
        <v>183</v>
      </c>
      <c r="B18" s="91">
        <v>15</v>
      </c>
      <c r="C18" s="21" t="s">
        <v>19</v>
      </c>
      <c r="L18" s="23"/>
    </row>
    <row r="19" spans="1:12">
      <c r="A19" s="84" t="s">
        <v>184</v>
      </c>
      <c r="B19" s="91">
        <v>30</v>
      </c>
      <c r="C19" s="21" t="s">
        <v>19</v>
      </c>
      <c r="E19" s="186" t="s">
        <v>39</v>
      </c>
      <c r="F19" s="186"/>
      <c r="G19" s="186"/>
    </row>
    <row r="20" spans="1:12">
      <c r="A20" s="84" t="s">
        <v>185</v>
      </c>
      <c r="B20" s="91">
        <v>15</v>
      </c>
      <c r="C20" s="21" t="s">
        <v>19</v>
      </c>
      <c r="E20" s="24" t="s">
        <v>40</v>
      </c>
      <c r="F20" s="24" t="s">
        <v>46</v>
      </c>
      <c r="G20" s="24" t="s">
        <v>41</v>
      </c>
    </row>
    <row r="21" spans="1:12">
      <c r="A21" s="84" t="s">
        <v>186</v>
      </c>
      <c r="B21" s="91">
        <v>15</v>
      </c>
      <c r="C21" s="21" t="s">
        <v>19</v>
      </c>
      <c r="E21" s="88"/>
      <c r="F21" s="88"/>
      <c r="G21" s="34"/>
    </row>
    <row r="22" spans="1:12">
      <c r="A22" s="84" t="s">
        <v>187</v>
      </c>
      <c r="B22" s="91">
        <v>15</v>
      </c>
      <c r="C22" s="21" t="s">
        <v>19</v>
      </c>
      <c r="E22" s="24"/>
      <c r="F22" s="24"/>
      <c r="G22" s="34"/>
    </row>
    <row r="23" spans="1:12">
      <c r="A23" s="84" t="s">
        <v>188</v>
      </c>
      <c r="B23" s="91">
        <v>15</v>
      </c>
      <c r="C23" s="21" t="s">
        <v>19</v>
      </c>
      <c r="E23" s="24"/>
      <c r="F23" s="24"/>
      <c r="G23" s="34"/>
    </row>
    <row r="24" spans="1:12">
      <c r="A24" s="84" t="s">
        <v>189</v>
      </c>
      <c r="B24" s="91">
        <v>15</v>
      </c>
      <c r="C24" s="21" t="s">
        <v>19</v>
      </c>
      <c r="E24" s="24"/>
      <c r="F24" s="24"/>
      <c r="G24" s="34"/>
    </row>
    <row r="25" spans="1:12">
      <c r="A25" s="87"/>
      <c r="B25" s="22"/>
      <c r="C25" s="21"/>
    </row>
    <row r="26" spans="1:12">
      <c r="A26" s="87"/>
      <c r="B26" s="22"/>
      <c r="C26" s="21"/>
      <c r="E26" s="186" t="s">
        <v>42</v>
      </c>
      <c r="F26" s="186"/>
      <c r="G26" s="186"/>
    </row>
    <row r="27" spans="1:12">
      <c r="A27" s="87"/>
      <c r="B27" s="22"/>
      <c r="C27" s="21"/>
      <c r="E27" s="201" t="s">
        <v>43</v>
      </c>
      <c r="F27" s="201"/>
      <c r="G27" s="24" t="s">
        <v>44</v>
      </c>
    </row>
    <row r="28" spans="1:12">
      <c r="A28" s="87"/>
      <c r="B28" s="22"/>
      <c r="C28" s="21"/>
      <c r="E28" s="199"/>
      <c r="F28" s="200"/>
      <c r="G28" s="34"/>
    </row>
    <row r="29" spans="1:12">
      <c r="A29" s="87"/>
      <c r="B29" s="22"/>
      <c r="C29" s="21"/>
      <c r="E29" s="199"/>
      <c r="F29" s="200"/>
      <c r="G29" s="34"/>
    </row>
    <row r="30" spans="1:12">
      <c r="A30" s="87"/>
      <c r="B30" s="22"/>
      <c r="C30" s="21"/>
      <c r="E30" s="199"/>
      <c r="F30" s="200"/>
      <c r="G30" s="34"/>
    </row>
    <row r="31" spans="1:12">
      <c r="A31" s="87"/>
      <c r="B31" s="22"/>
      <c r="C31" s="21"/>
      <c r="E31" s="199"/>
      <c r="F31" s="200"/>
      <c r="G31" s="34"/>
    </row>
    <row r="32" spans="1:12">
      <c r="A32" s="87"/>
      <c r="B32" s="22"/>
      <c r="C32" s="21"/>
      <c r="E32" s="199"/>
      <c r="F32" s="200"/>
      <c r="G32" s="34"/>
    </row>
    <row r="33" spans="1:7">
      <c r="A33" s="87"/>
      <c r="B33" s="22"/>
      <c r="C33" s="21"/>
      <c r="E33" s="199"/>
      <c r="F33" s="200"/>
      <c r="G33" s="34"/>
    </row>
    <row r="34" spans="1:7">
      <c r="A34" s="89"/>
      <c r="B34" s="20"/>
      <c r="C34" s="19"/>
      <c r="E34" s="199"/>
      <c r="F34" s="200"/>
      <c r="G34" s="34"/>
    </row>
    <row r="37" spans="1:7">
      <c r="A37" s="144"/>
      <c r="B37" s="173"/>
      <c r="C37" s="173"/>
    </row>
  </sheetData>
  <mergeCells count="25">
    <mergeCell ref="G13:H13"/>
    <mergeCell ref="I13:J13"/>
    <mergeCell ref="B4:F5"/>
    <mergeCell ref="G4:H4"/>
    <mergeCell ref="B6:F6"/>
    <mergeCell ref="B7:F9"/>
    <mergeCell ref="G8:G9"/>
    <mergeCell ref="H8:H9"/>
    <mergeCell ref="E28:F28"/>
    <mergeCell ref="C10:E10"/>
    <mergeCell ref="B11:F11"/>
    <mergeCell ref="A13:A14"/>
    <mergeCell ref="E13:F13"/>
    <mergeCell ref="B16:C16"/>
    <mergeCell ref="H16:I16"/>
    <mergeCell ref="E19:G19"/>
    <mergeCell ref="E26:G26"/>
    <mergeCell ref="E27:F27"/>
    <mergeCell ref="B37:C37"/>
    <mergeCell ref="E29:F29"/>
    <mergeCell ref="E30:F30"/>
    <mergeCell ref="E31:F31"/>
    <mergeCell ref="E32:F32"/>
    <mergeCell ref="E33:F33"/>
    <mergeCell ref="E34:F34"/>
  </mergeCells>
  <dataValidations count="3">
    <dataValidation type="list" allowBlank="1" showInputMessage="1" showErrorMessage="1" sqref="B10">
      <formula1>Coll_indiv</formula1>
    </dataValidation>
    <dataValidation type="list" allowBlank="1" showInputMessage="1" showErrorMessage="1" sqref="B11:F11">
      <formula1>Crit_CPOM</formula1>
    </dataValidation>
    <dataValidation type="list" allowBlank="1" showInputMessage="1" showErrorMessage="1" sqref="F10">
      <formula1>Oui_Non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T37"/>
  <sheetViews>
    <sheetView workbookViewId="0">
      <selection activeCell="B16" sqref="B16:C16"/>
    </sheetView>
  </sheetViews>
  <sheetFormatPr baseColWidth="10" defaultColWidth="11.5546875" defaultRowHeight="14.4"/>
  <cols>
    <col min="1" max="1" width="28.33203125" style="18" bestFit="1" customWidth="1"/>
    <col min="2" max="3" width="11.5546875" style="18"/>
    <col min="4" max="4" width="3.6640625" style="18" customWidth="1"/>
    <col min="5" max="5" width="14.33203125" style="18" customWidth="1"/>
    <col min="6" max="6" width="16.44140625" style="18" customWidth="1"/>
    <col min="7" max="7" width="12.33203125" style="18" customWidth="1"/>
    <col min="8" max="16384" width="11.5546875" style="18"/>
  </cols>
  <sheetData>
    <row r="1" spans="1:20" ht="33.6">
      <c r="A1" s="33" t="s">
        <v>33</v>
      </c>
      <c r="B1" s="32"/>
      <c r="F1" s="32"/>
      <c r="H1" s="32"/>
    </row>
    <row r="3" spans="1:20" customFormat="1" ht="15" thickBot="1">
      <c r="A3" s="23" t="s">
        <v>123</v>
      </c>
      <c r="B3" s="18"/>
      <c r="C3" s="90" t="str">
        <f ca="1">MID(CELL("nomfichier",A1),FIND("]",CELL("nomfichier",A1))+1,LEN(CELL("nomfichier",A1))-FIND("]",CELL("nomfichier",A1)))</f>
        <v>P2</v>
      </c>
      <c r="D3" s="18"/>
      <c r="E3" s="18"/>
      <c r="F3" s="18"/>
      <c r="G3" s="18"/>
      <c r="H3" s="18"/>
      <c r="I3" s="18"/>
    </row>
    <row r="4" spans="1:20" ht="15" thickBot="1">
      <c r="A4" s="31" t="s">
        <v>32</v>
      </c>
      <c r="B4" s="195" t="str">
        <f ca="1">VLOOKUP((MID(CELL("nomfichier",A3),FIND("]",CELL("nomfichier",A3))+1,LEN(CELL("nomfichier",A3))-FIND("]",CELL("nomfichier",A3)))),'STRATEGIE - objectif 2020'!A4:X343,2,FALSE)</f>
        <v>CSE CSSCT</v>
      </c>
      <c r="C4" s="195"/>
      <c r="D4" s="195"/>
      <c r="E4" s="195"/>
      <c r="F4" s="196"/>
      <c r="G4" s="187" t="s">
        <v>38</v>
      </c>
      <c r="H4" s="188"/>
    </row>
    <row r="5" spans="1:20">
      <c r="A5" s="29"/>
      <c r="B5" s="197"/>
      <c r="C5" s="197"/>
      <c r="D5" s="197"/>
      <c r="E5" s="197"/>
      <c r="F5" s="198"/>
      <c r="G5" s="159" t="s">
        <v>34</v>
      </c>
      <c r="H5" s="160">
        <f>((SUM(B17:B34,F17))*E14)+(SUM(B17:B34)*G14)+(F17*I14)</f>
        <v>1260</v>
      </c>
    </row>
    <row r="6" spans="1:20">
      <c r="A6" s="30" t="s">
        <v>31</v>
      </c>
      <c r="B6" s="192" t="str">
        <f ca="1">VLOOKUP((MID(CELL("nomfichier",A3),FIND("]",CELL("nomfichier",A3))+1,LEN(CELL("nomfichier",A3))-FIND("]",CELL("nomfichier",A3)))),'STRATEGIE - objectif 2020'!A4:X343,3,FALSE)</f>
        <v xml:space="preserve">FORMATION ECONOMIQUE ET SOCIAL </v>
      </c>
      <c r="C6" s="192"/>
      <c r="D6" s="192"/>
      <c r="E6" s="192"/>
      <c r="F6" s="192"/>
      <c r="G6" s="158" t="s">
        <v>35</v>
      </c>
      <c r="H6" s="155">
        <f>SUM(G21:G24)</f>
        <v>5000</v>
      </c>
      <c r="P6" s="28"/>
      <c r="Q6" s="28"/>
      <c r="R6" s="28"/>
      <c r="S6" s="28"/>
      <c r="T6" s="28"/>
    </row>
    <row r="7" spans="1:20" ht="15" customHeight="1">
      <c r="A7" s="29"/>
      <c r="B7" s="176" t="s">
        <v>179</v>
      </c>
      <c r="C7" s="177"/>
      <c r="D7" s="177"/>
      <c r="E7" s="177"/>
      <c r="F7" s="178"/>
      <c r="G7" s="158" t="s">
        <v>36</v>
      </c>
      <c r="H7" s="155">
        <f>(SUM(G28:G34))+(H17*G17)</f>
        <v>200</v>
      </c>
      <c r="P7" s="28"/>
      <c r="Q7" s="28"/>
      <c r="R7" s="28"/>
      <c r="S7" s="28"/>
      <c r="T7" s="28"/>
    </row>
    <row r="8" spans="1:20" ht="15" customHeight="1">
      <c r="A8" s="161" t="s">
        <v>30</v>
      </c>
      <c r="B8" s="177"/>
      <c r="C8" s="177"/>
      <c r="D8" s="177"/>
      <c r="E8" s="177"/>
      <c r="F8" s="178"/>
      <c r="G8" s="181" t="s">
        <v>37</v>
      </c>
      <c r="H8" s="193">
        <f>SUM(H5:H7)</f>
        <v>6460</v>
      </c>
      <c r="P8" s="28"/>
      <c r="Q8" s="28"/>
      <c r="R8" s="28"/>
      <c r="S8" s="28"/>
      <c r="T8" s="28"/>
    </row>
    <row r="9" spans="1:20" ht="15" customHeight="1" thickBot="1">
      <c r="A9" s="27"/>
      <c r="B9" s="179"/>
      <c r="C9" s="179"/>
      <c r="D9" s="179"/>
      <c r="E9" s="179"/>
      <c r="F9" s="180"/>
      <c r="G9" s="182"/>
      <c r="H9" s="194"/>
      <c r="P9" s="28"/>
      <c r="Q9" s="28"/>
      <c r="R9" s="28"/>
      <c r="S9" s="28"/>
      <c r="T9" s="28"/>
    </row>
    <row r="10" spans="1:20" ht="15" thickBot="1">
      <c r="A10" s="162" t="s">
        <v>174</v>
      </c>
      <c r="B10" s="163" t="s">
        <v>169</v>
      </c>
      <c r="C10" s="183" t="s">
        <v>176</v>
      </c>
      <c r="D10" s="184"/>
      <c r="E10" s="185"/>
      <c r="F10" s="165" t="s">
        <v>173</v>
      </c>
      <c r="G10" s="156"/>
      <c r="H10" s="157"/>
      <c r="P10" s="28"/>
      <c r="Q10" s="28"/>
      <c r="R10" s="28"/>
      <c r="S10" s="28"/>
      <c r="T10" s="28"/>
    </row>
    <row r="11" spans="1:20" ht="15" thickBot="1">
      <c r="A11" s="164" t="s">
        <v>175</v>
      </c>
      <c r="B11" s="174" t="s">
        <v>164</v>
      </c>
      <c r="C11" s="174"/>
      <c r="D11" s="174"/>
      <c r="E11" s="174"/>
      <c r="F11" s="175"/>
      <c r="G11" s="156"/>
      <c r="H11" s="157"/>
      <c r="P11" s="28"/>
      <c r="Q11" s="28"/>
      <c r="R11" s="28"/>
      <c r="S11" s="28"/>
      <c r="T11" s="28"/>
    </row>
    <row r="12" spans="1:20">
      <c r="P12" s="172"/>
      <c r="Q12" s="172"/>
      <c r="R12" s="172"/>
      <c r="S12" s="172"/>
      <c r="T12" s="172"/>
    </row>
    <row r="13" spans="1:20">
      <c r="A13" s="189" t="s">
        <v>29</v>
      </c>
      <c r="B13" s="24" t="s">
        <v>28</v>
      </c>
      <c r="C13" s="24" t="s">
        <v>27</v>
      </c>
      <c r="E13" s="186" t="s">
        <v>162</v>
      </c>
      <c r="F13" s="186"/>
      <c r="G13" s="186" t="s">
        <v>160</v>
      </c>
      <c r="H13" s="186"/>
      <c r="I13" s="186" t="s">
        <v>161</v>
      </c>
      <c r="J13" s="186"/>
      <c r="P13" s="28"/>
      <c r="Q13" s="28"/>
      <c r="R13" s="28"/>
      <c r="S13" s="28"/>
      <c r="T13" s="28"/>
    </row>
    <row r="14" spans="1:20">
      <c r="A14" s="189"/>
      <c r="B14" s="26">
        <v>43871</v>
      </c>
      <c r="C14" s="26">
        <v>43902</v>
      </c>
      <c r="E14" s="95">
        <v>21</v>
      </c>
      <c r="F14" s="24" t="s">
        <v>25</v>
      </c>
      <c r="G14" s="95"/>
      <c r="H14" s="24" t="s">
        <v>25</v>
      </c>
      <c r="I14" s="95"/>
      <c r="J14" s="24" t="s">
        <v>25</v>
      </c>
      <c r="P14" s="28"/>
      <c r="Q14" s="28"/>
      <c r="R14" s="28"/>
      <c r="S14" s="28"/>
      <c r="T14" s="28"/>
    </row>
    <row r="15" spans="1:20">
      <c r="P15" s="28"/>
      <c r="Q15" s="28"/>
      <c r="R15" s="28"/>
      <c r="S15" s="28"/>
      <c r="T15" s="28"/>
    </row>
    <row r="16" spans="1:20">
      <c r="A16" s="25" t="s">
        <v>24</v>
      </c>
      <c r="B16" s="190" t="s">
        <v>23</v>
      </c>
      <c r="C16" s="191"/>
      <c r="E16" s="25" t="s">
        <v>22</v>
      </c>
      <c r="F16" s="25" t="s">
        <v>21</v>
      </c>
      <c r="G16" s="25" t="s">
        <v>20</v>
      </c>
      <c r="H16" s="186" t="s">
        <v>26</v>
      </c>
      <c r="I16" s="186"/>
      <c r="P16" s="28"/>
      <c r="Q16" s="28"/>
      <c r="R16" s="28"/>
      <c r="S16" s="28"/>
      <c r="T16" s="28"/>
    </row>
    <row r="17" spans="1:20">
      <c r="A17" s="167" t="s">
        <v>192</v>
      </c>
      <c r="B17" s="91">
        <v>15</v>
      </c>
      <c r="C17" s="21" t="s">
        <v>19</v>
      </c>
      <c r="E17" s="24"/>
      <c r="F17" s="24"/>
      <c r="G17" s="24"/>
      <c r="H17" s="95"/>
      <c r="I17" s="24" t="s">
        <v>45</v>
      </c>
      <c r="L17" s="23"/>
      <c r="P17" s="28"/>
      <c r="Q17" s="28"/>
      <c r="R17" s="28"/>
      <c r="S17" s="28"/>
      <c r="T17" s="28"/>
    </row>
    <row r="18" spans="1:20">
      <c r="A18" s="167" t="s">
        <v>194</v>
      </c>
      <c r="B18" s="91">
        <v>15</v>
      </c>
      <c r="C18" s="21" t="s">
        <v>19</v>
      </c>
      <c r="L18" s="23"/>
      <c r="P18" s="28"/>
      <c r="Q18" s="28"/>
      <c r="R18" s="28"/>
      <c r="S18" s="28"/>
      <c r="T18" s="28"/>
    </row>
    <row r="19" spans="1:20">
      <c r="A19" s="167" t="s">
        <v>184</v>
      </c>
      <c r="B19" s="91">
        <v>30</v>
      </c>
      <c r="C19" s="21" t="s">
        <v>19</v>
      </c>
      <c r="E19" s="186" t="s">
        <v>39</v>
      </c>
      <c r="F19" s="186"/>
      <c r="G19" s="186"/>
      <c r="P19" s="28"/>
      <c r="Q19" s="28"/>
      <c r="R19" s="28"/>
      <c r="S19" s="28"/>
      <c r="T19" s="28"/>
    </row>
    <row r="20" spans="1:20">
      <c r="A20" s="87"/>
      <c r="B20" s="22"/>
      <c r="C20" s="21"/>
      <c r="E20" s="24" t="s">
        <v>40</v>
      </c>
      <c r="F20" s="24" t="s">
        <v>46</v>
      </c>
      <c r="G20" s="24" t="s">
        <v>41</v>
      </c>
    </row>
    <row r="21" spans="1:20">
      <c r="A21" s="87"/>
      <c r="B21" s="22"/>
      <c r="C21" s="21"/>
      <c r="E21" s="166" t="s">
        <v>190</v>
      </c>
      <c r="F21" s="166" t="s">
        <v>191</v>
      </c>
      <c r="G21" s="34">
        <v>5000</v>
      </c>
    </row>
    <row r="22" spans="1:20">
      <c r="A22" s="87"/>
      <c r="B22" s="22"/>
      <c r="C22" s="21"/>
      <c r="E22" s="24"/>
      <c r="F22" s="24"/>
      <c r="G22" s="34"/>
    </row>
    <row r="23" spans="1:20">
      <c r="A23" s="87"/>
      <c r="B23" s="22"/>
      <c r="C23" s="21"/>
      <c r="E23" s="24"/>
      <c r="F23" s="24"/>
      <c r="G23" s="34"/>
    </row>
    <row r="24" spans="1:20">
      <c r="A24" s="87"/>
      <c r="B24" s="22"/>
      <c r="C24" s="21"/>
      <c r="E24" s="24"/>
      <c r="F24" s="24"/>
      <c r="G24" s="34"/>
    </row>
    <row r="25" spans="1:20">
      <c r="A25" s="87"/>
      <c r="B25" s="22"/>
      <c r="C25" s="21"/>
    </row>
    <row r="26" spans="1:20">
      <c r="A26" s="87"/>
      <c r="B26" s="22"/>
      <c r="C26" s="21"/>
      <c r="E26" s="186" t="s">
        <v>42</v>
      </c>
      <c r="F26" s="186"/>
      <c r="G26" s="186"/>
    </row>
    <row r="27" spans="1:20">
      <c r="A27" s="87"/>
      <c r="B27" s="22"/>
      <c r="C27" s="21"/>
      <c r="E27" s="201" t="s">
        <v>43</v>
      </c>
      <c r="F27" s="201"/>
      <c r="G27" s="24" t="s">
        <v>44</v>
      </c>
    </row>
    <row r="28" spans="1:20">
      <c r="A28" s="87"/>
      <c r="B28" s="22"/>
      <c r="C28" s="21"/>
      <c r="E28" s="275" t="s">
        <v>195</v>
      </c>
      <c r="F28" s="200"/>
      <c r="G28" s="34">
        <v>200</v>
      </c>
    </row>
    <row r="29" spans="1:20">
      <c r="A29" s="87"/>
      <c r="B29" s="22"/>
      <c r="C29" s="21"/>
      <c r="E29" s="199"/>
      <c r="F29" s="200"/>
      <c r="G29" s="34"/>
    </row>
    <row r="30" spans="1:20">
      <c r="A30" s="87"/>
      <c r="B30" s="22"/>
      <c r="C30" s="21"/>
      <c r="E30" s="199"/>
      <c r="F30" s="200"/>
      <c r="G30" s="34"/>
    </row>
    <row r="31" spans="1:20">
      <c r="A31" s="87"/>
      <c r="B31" s="22"/>
      <c r="C31" s="21"/>
      <c r="E31" s="199"/>
      <c r="F31" s="200"/>
      <c r="G31" s="34"/>
    </row>
    <row r="32" spans="1:20">
      <c r="A32" s="87"/>
      <c r="B32" s="22"/>
      <c r="C32" s="21"/>
      <c r="E32" s="199"/>
      <c r="F32" s="200"/>
      <c r="G32" s="34"/>
    </row>
    <row r="33" spans="1:7">
      <c r="A33" s="87"/>
      <c r="B33" s="22"/>
      <c r="C33" s="21"/>
      <c r="E33" s="199"/>
      <c r="F33" s="200"/>
      <c r="G33" s="34"/>
    </row>
    <row r="34" spans="1:7">
      <c r="A34" s="89"/>
      <c r="B34" s="20"/>
      <c r="C34" s="19"/>
      <c r="E34" s="199"/>
      <c r="F34" s="200"/>
      <c r="G34" s="34"/>
    </row>
    <row r="37" spans="1:7">
      <c r="A37" s="144"/>
      <c r="B37" s="173"/>
      <c r="C37" s="173"/>
    </row>
  </sheetData>
  <mergeCells count="26">
    <mergeCell ref="C10:E10"/>
    <mergeCell ref="B11:F11"/>
    <mergeCell ref="E29:F29"/>
    <mergeCell ref="E30:F30"/>
    <mergeCell ref="E31:F31"/>
    <mergeCell ref="E27:F27"/>
    <mergeCell ref="E28:F28"/>
    <mergeCell ref="B16:C16"/>
    <mergeCell ref="G4:H4"/>
    <mergeCell ref="B4:F5"/>
    <mergeCell ref="B6:F6"/>
    <mergeCell ref="B7:F9"/>
    <mergeCell ref="G8:G9"/>
    <mergeCell ref="H8:H9"/>
    <mergeCell ref="P12:T12"/>
    <mergeCell ref="A13:A14"/>
    <mergeCell ref="E13:F13"/>
    <mergeCell ref="G13:H13"/>
    <mergeCell ref="I13:J13"/>
    <mergeCell ref="E34:F34"/>
    <mergeCell ref="B37:C37"/>
    <mergeCell ref="H16:I16"/>
    <mergeCell ref="E19:G19"/>
    <mergeCell ref="E26:G26"/>
    <mergeCell ref="E32:F32"/>
    <mergeCell ref="E33:F33"/>
  </mergeCells>
  <dataValidations count="3">
    <dataValidation type="list" allowBlank="1" showInputMessage="1" showErrorMessage="1" sqref="B10">
      <formula1>Coll_indiv</formula1>
    </dataValidation>
    <dataValidation type="list" allowBlank="1" showInputMessage="1" showErrorMessage="1" sqref="B11:F11">
      <formula1>Crit_CPOM</formula1>
    </dataValidation>
    <dataValidation type="list" allowBlank="1" showInputMessage="1" showErrorMessage="1" sqref="F10">
      <formula1>Oui_Non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T37"/>
  <sheetViews>
    <sheetView topLeftCell="A2" workbookViewId="0">
      <selection activeCell="E17" sqref="E17"/>
    </sheetView>
  </sheetViews>
  <sheetFormatPr baseColWidth="10" defaultColWidth="11.5546875" defaultRowHeight="14.4"/>
  <cols>
    <col min="1" max="1" width="28.33203125" style="18" bestFit="1" customWidth="1"/>
    <col min="2" max="3" width="11.5546875" style="18"/>
    <col min="4" max="4" width="3.6640625" style="18" customWidth="1"/>
    <col min="5" max="5" width="22.5546875" style="18" customWidth="1"/>
    <col min="6" max="6" width="16.44140625" style="18" customWidth="1"/>
    <col min="7" max="7" width="12.33203125" style="18" customWidth="1"/>
    <col min="8" max="16384" width="11.5546875" style="18"/>
  </cols>
  <sheetData>
    <row r="1" spans="1:20" ht="33.6">
      <c r="A1" s="33" t="s">
        <v>33</v>
      </c>
      <c r="B1" s="32"/>
      <c r="F1" s="32"/>
      <c r="H1" s="32"/>
    </row>
    <row r="3" spans="1:20" customFormat="1" ht="15" thickBot="1">
      <c r="A3" s="23" t="s">
        <v>123</v>
      </c>
      <c r="B3" s="18"/>
      <c r="C3" s="90" t="str">
        <f ca="1">MID(CELL("nomfichier",A1),FIND("]",CELL("nomfichier",A1))+1,LEN(CELL("nomfichier",A1))-FIND("]",CELL("nomfichier",A1)))</f>
        <v>T1</v>
      </c>
      <c r="D3" s="18"/>
      <c r="E3" s="18"/>
      <c r="F3" s="18"/>
      <c r="G3" s="18"/>
      <c r="H3" s="18"/>
      <c r="I3" s="18"/>
    </row>
    <row r="4" spans="1:20" ht="15" thickBot="1">
      <c r="A4" s="31" t="s">
        <v>32</v>
      </c>
      <c r="B4" s="195" t="str">
        <f ca="1">VLOOKUP((MID(CELL("nomfichier",A3),FIND("]",CELL("nomfichier",A3))+1,LEN(CELL("nomfichier",A3))-FIND("]",CELL("nomfichier",A3)))),'STRATEGIE - objectif 2020'!A4:X343,2,FALSE)</f>
        <v xml:space="preserve">Tertiaire / Traitement comptable
</v>
      </c>
      <c r="C4" s="195"/>
      <c r="D4" s="195"/>
      <c r="E4" s="195"/>
      <c r="F4" s="196"/>
      <c r="G4" s="187" t="s">
        <v>38</v>
      </c>
      <c r="H4" s="188"/>
    </row>
    <row r="5" spans="1:20">
      <c r="A5" s="29"/>
      <c r="B5" s="197"/>
      <c r="C5" s="197"/>
      <c r="D5" s="197"/>
      <c r="E5" s="197"/>
      <c r="F5" s="198"/>
      <c r="G5" s="159" t="s">
        <v>34</v>
      </c>
      <c r="H5" s="160">
        <f>((SUM(B17:B34,F17))*E14)+(SUM(B17:B34)*G14)+(F17*I14)</f>
        <v>900</v>
      </c>
    </row>
    <row r="6" spans="1:20">
      <c r="A6" s="30" t="s">
        <v>31</v>
      </c>
      <c r="B6" s="192" t="str">
        <f ca="1">VLOOKUP((MID(CELL("nomfichier",A3),FIND("]",CELL("nomfichier",A3))+1,LEN(CELL("nomfichier",A3))-FIND("]",CELL("nomfichier",A3)))),'STRATEGIE - objectif 2020'!A4:X343,3,FALSE)</f>
        <v>TUTORAT TREMPLIN TRAITEMENT COMPTABLE</v>
      </c>
      <c r="C6" s="192"/>
      <c r="D6" s="192"/>
      <c r="E6" s="192"/>
      <c r="F6" s="192"/>
      <c r="G6" s="158" t="s">
        <v>35</v>
      </c>
      <c r="H6" s="155">
        <f>SUM(G21:G24)</f>
        <v>0</v>
      </c>
      <c r="P6" s="28"/>
      <c r="Q6" s="28"/>
      <c r="R6" s="28"/>
      <c r="S6" s="28"/>
      <c r="T6" s="28"/>
    </row>
    <row r="7" spans="1:20" ht="15" customHeight="1">
      <c r="A7" s="29"/>
      <c r="B7" s="176" t="s">
        <v>118</v>
      </c>
      <c r="C7" s="177"/>
      <c r="D7" s="177"/>
      <c r="E7" s="177"/>
      <c r="F7" s="178"/>
      <c r="G7" s="158" t="s">
        <v>36</v>
      </c>
      <c r="H7" s="155">
        <f>(SUM(G28:G34))+(H17*G17)</f>
        <v>0</v>
      </c>
      <c r="P7" s="28"/>
      <c r="Q7" s="28"/>
      <c r="R7" s="28"/>
      <c r="S7" s="28"/>
      <c r="T7" s="28"/>
    </row>
    <row r="8" spans="1:20" ht="15" customHeight="1">
      <c r="A8" s="161" t="s">
        <v>30</v>
      </c>
      <c r="B8" s="177"/>
      <c r="C8" s="177"/>
      <c r="D8" s="177"/>
      <c r="E8" s="177"/>
      <c r="F8" s="178"/>
      <c r="G8" s="181" t="s">
        <v>37</v>
      </c>
      <c r="H8" s="193">
        <f>SUM(H5:H7)</f>
        <v>900</v>
      </c>
      <c r="P8" s="28"/>
      <c r="Q8" s="28"/>
      <c r="R8" s="28"/>
      <c r="S8" s="28"/>
      <c r="T8" s="28"/>
    </row>
    <row r="9" spans="1:20" ht="15" customHeight="1" thickBot="1">
      <c r="A9" s="27"/>
      <c r="B9" s="179"/>
      <c r="C9" s="179"/>
      <c r="D9" s="179"/>
      <c r="E9" s="179"/>
      <c r="F9" s="180"/>
      <c r="G9" s="182"/>
      <c r="H9" s="194"/>
      <c r="P9" s="28"/>
      <c r="Q9" s="28"/>
      <c r="R9" s="28"/>
      <c r="S9" s="28"/>
      <c r="T9" s="28"/>
    </row>
    <row r="10" spans="1:20" ht="15" thickBot="1">
      <c r="A10" s="162" t="s">
        <v>174</v>
      </c>
      <c r="B10" s="163" t="s">
        <v>170</v>
      </c>
      <c r="C10" s="183" t="s">
        <v>176</v>
      </c>
      <c r="D10" s="184"/>
      <c r="E10" s="185"/>
      <c r="F10" s="165" t="s">
        <v>173</v>
      </c>
      <c r="G10" s="156"/>
      <c r="H10" s="157"/>
      <c r="P10" s="28"/>
      <c r="Q10" s="28"/>
      <c r="R10" s="28"/>
      <c r="S10" s="28"/>
      <c r="T10" s="28"/>
    </row>
    <row r="11" spans="1:20" ht="15" thickBot="1">
      <c r="A11" s="164" t="s">
        <v>175</v>
      </c>
      <c r="B11" s="174"/>
      <c r="C11" s="174"/>
      <c r="D11" s="174"/>
      <c r="E11" s="174"/>
      <c r="F11" s="175"/>
      <c r="G11" s="156"/>
      <c r="H11" s="157"/>
      <c r="P11" s="28"/>
      <c r="Q11" s="28"/>
      <c r="R11" s="28"/>
      <c r="S11" s="28"/>
      <c r="T11" s="28"/>
    </row>
    <row r="12" spans="1:20">
      <c r="P12" s="172"/>
      <c r="Q12" s="172"/>
      <c r="R12" s="172"/>
      <c r="S12" s="172"/>
      <c r="T12" s="172"/>
    </row>
    <row r="13" spans="1:20">
      <c r="A13" s="189" t="s">
        <v>29</v>
      </c>
      <c r="B13" s="24" t="s">
        <v>28</v>
      </c>
      <c r="C13" s="24" t="s">
        <v>27</v>
      </c>
      <c r="E13" s="186" t="s">
        <v>162</v>
      </c>
      <c r="F13" s="186"/>
      <c r="G13" s="186" t="s">
        <v>160</v>
      </c>
      <c r="H13" s="186"/>
      <c r="I13" s="186" t="s">
        <v>161</v>
      </c>
      <c r="J13" s="186"/>
      <c r="P13" s="28"/>
      <c r="Q13" s="28"/>
      <c r="R13" s="28"/>
      <c r="S13" s="28"/>
      <c r="T13" s="28"/>
    </row>
    <row r="14" spans="1:20">
      <c r="A14" s="189"/>
      <c r="B14" s="26">
        <v>43831</v>
      </c>
      <c r="C14" s="26">
        <v>43982</v>
      </c>
      <c r="E14" s="95">
        <v>20</v>
      </c>
      <c r="F14" s="24" t="s">
        <v>25</v>
      </c>
      <c r="G14" s="95">
        <v>40</v>
      </c>
      <c r="H14" s="24" t="s">
        <v>25</v>
      </c>
      <c r="I14" s="95">
        <v>5</v>
      </c>
      <c r="J14" s="24" t="s">
        <v>25</v>
      </c>
      <c r="P14" s="28"/>
      <c r="Q14" s="28"/>
      <c r="R14" s="28"/>
      <c r="S14" s="28"/>
      <c r="T14" s="28"/>
    </row>
    <row r="15" spans="1:20">
      <c r="P15" s="28"/>
      <c r="Q15" s="28"/>
      <c r="R15" s="28"/>
      <c r="S15" s="28"/>
      <c r="T15" s="28"/>
    </row>
    <row r="16" spans="1:20">
      <c r="A16" s="25" t="s">
        <v>24</v>
      </c>
      <c r="B16" s="190" t="s">
        <v>23</v>
      </c>
      <c r="C16" s="191"/>
      <c r="E16" s="25" t="s">
        <v>180</v>
      </c>
      <c r="F16" s="25" t="s">
        <v>21</v>
      </c>
      <c r="G16" s="25" t="s">
        <v>20</v>
      </c>
      <c r="H16" s="186" t="s">
        <v>26</v>
      </c>
      <c r="I16" s="186"/>
      <c r="P16" s="28"/>
      <c r="Q16" s="28"/>
      <c r="R16" s="28"/>
      <c r="S16" s="28"/>
      <c r="T16" s="28"/>
    </row>
    <row r="17" spans="1:20">
      <c r="A17" s="167" t="s">
        <v>182</v>
      </c>
      <c r="B17" s="22">
        <v>15</v>
      </c>
      <c r="C17" s="21" t="s">
        <v>19</v>
      </c>
      <c r="E17" s="24"/>
      <c r="F17" s="24"/>
      <c r="G17" s="24"/>
      <c r="H17" s="95"/>
      <c r="I17" s="24" t="s">
        <v>45</v>
      </c>
      <c r="L17" s="23"/>
      <c r="P17" s="28"/>
      <c r="Q17" s="28"/>
      <c r="R17" s="28"/>
      <c r="S17" s="28"/>
      <c r="T17" s="28"/>
    </row>
    <row r="18" spans="1:20">
      <c r="A18" s="92"/>
      <c r="B18" s="22"/>
      <c r="C18" s="21"/>
      <c r="L18" s="23"/>
      <c r="P18" s="28"/>
      <c r="Q18" s="28"/>
      <c r="R18" s="28"/>
      <c r="S18" s="28"/>
      <c r="T18" s="28"/>
    </row>
    <row r="19" spans="1:20">
      <c r="A19" s="92"/>
      <c r="B19" s="22"/>
      <c r="C19" s="21"/>
      <c r="E19" s="186" t="s">
        <v>39</v>
      </c>
      <c r="F19" s="186"/>
      <c r="G19" s="186"/>
      <c r="P19" s="28"/>
      <c r="Q19" s="28"/>
      <c r="R19" s="28"/>
      <c r="S19" s="28"/>
      <c r="T19" s="28"/>
    </row>
    <row r="20" spans="1:20">
      <c r="A20" s="92"/>
      <c r="B20" s="22"/>
      <c r="C20" s="21"/>
      <c r="E20" s="24" t="s">
        <v>40</v>
      </c>
      <c r="F20" s="24" t="s">
        <v>46</v>
      </c>
      <c r="G20" s="24" t="s">
        <v>41</v>
      </c>
    </row>
    <row r="21" spans="1:20">
      <c r="A21" s="92"/>
      <c r="B21" s="22"/>
      <c r="C21" s="21"/>
      <c r="E21" s="88"/>
      <c r="F21" s="88"/>
      <c r="G21" s="34"/>
    </row>
    <row r="22" spans="1:20">
      <c r="A22" s="87"/>
      <c r="B22" s="22"/>
      <c r="C22" s="21"/>
      <c r="E22" s="24"/>
      <c r="F22" s="24"/>
      <c r="G22" s="34"/>
    </row>
    <row r="23" spans="1:20">
      <c r="A23" s="87"/>
      <c r="B23" s="22"/>
      <c r="C23" s="21"/>
      <c r="E23" s="24"/>
      <c r="F23" s="24"/>
      <c r="G23" s="34"/>
    </row>
    <row r="24" spans="1:20">
      <c r="A24" s="87"/>
      <c r="B24" s="22"/>
      <c r="C24" s="21"/>
      <c r="E24" s="24"/>
      <c r="F24" s="24"/>
      <c r="G24" s="34"/>
    </row>
    <row r="25" spans="1:20">
      <c r="A25" s="87"/>
      <c r="B25" s="22"/>
      <c r="C25" s="21"/>
    </row>
    <row r="26" spans="1:20">
      <c r="A26" s="87"/>
      <c r="B26" s="22"/>
      <c r="C26" s="21"/>
      <c r="E26" s="186" t="s">
        <v>42</v>
      </c>
      <c r="F26" s="186"/>
      <c r="G26" s="186"/>
    </row>
    <row r="27" spans="1:20">
      <c r="A27" s="87"/>
      <c r="B27" s="22"/>
      <c r="C27" s="21"/>
      <c r="E27" s="201" t="s">
        <v>43</v>
      </c>
      <c r="F27" s="201"/>
      <c r="G27" s="24" t="s">
        <v>44</v>
      </c>
    </row>
    <row r="28" spans="1:20">
      <c r="A28" s="87"/>
      <c r="B28" s="22"/>
      <c r="C28" s="21"/>
      <c r="E28" s="199"/>
      <c r="F28" s="200"/>
      <c r="G28" s="34"/>
    </row>
    <row r="29" spans="1:20">
      <c r="A29" s="87"/>
      <c r="B29" s="22"/>
      <c r="C29" s="21"/>
      <c r="E29" s="199"/>
      <c r="F29" s="200"/>
      <c r="G29" s="34"/>
    </row>
    <row r="30" spans="1:20">
      <c r="A30" s="87"/>
      <c r="B30" s="22"/>
      <c r="C30" s="21"/>
      <c r="E30" s="199"/>
      <c r="F30" s="200"/>
      <c r="G30" s="34"/>
    </row>
    <row r="31" spans="1:20">
      <c r="A31" s="87"/>
      <c r="B31" s="22"/>
      <c r="C31" s="21"/>
      <c r="E31" s="199"/>
      <c r="F31" s="200"/>
      <c r="G31" s="34"/>
    </row>
    <row r="32" spans="1:20">
      <c r="A32" s="87"/>
      <c r="B32" s="22"/>
      <c r="C32" s="21"/>
      <c r="E32" s="199"/>
      <c r="F32" s="200"/>
      <c r="G32" s="34"/>
    </row>
    <row r="33" spans="1:7">
      <c r="A33" s="87"/>
      <c r="B33" s="22"/>
      <c r="C33" s="21"/>
      <c r="E33" s="199"/>
      <c r="F33" s="200"/>
      <c r="G33" s="34"/>
    </row>
    <row r="34" spans="1:7">
      <c r="A34" s="89"/>
      <c r="B34" s="20"/>
      <c r="C34" s="19"/>
      <c r="E34" s="199"/>
      <c r="F34" s="200"/>
      <c r="G34" s="34"/>
    </row>
    <row r="37" spans="1:7">
      <c r="A37" s="144"/>
      <c r="B37" s="173"/>
      <c r="C37" s="173"/>
    </row>
  </sheetData>
  <mergeCells count="26">
    <mergeCell ref="C10:E10"/>
    <mergeCell ref="B11:F11"/>
    <mergeCell ref="B16:C16"/>
    <mergeCell ref="H16:I16"/>
    <mergeCell ref="G4:H4"/>
    <mergeCell ref="B4:F5"/>
    <mergeCell ref="B6:F6"/>
    <mergeCell ref="B7:F9"/>
    <mergeCell ref="G8:G9"/>
    <mergeCell ref="H8:H9"/>
    <mergeCell ref="P12:T12"/>
    <mergeCell ref="A13:A14"/>
    <mergeCell ref="E13:F13"/>
    <mergeCell ref="G13:H13"/>
    <mergeCell ref="I13:J13"/>
    <mergeCell ref="B37:C37"/>
    <mergeCell ref="E19:G19"/>
    <mergeCell ref="E26:G26"/>
    <mergeCell ref="E32:F32"/>
    <mergeCell ref="E33:F33"/>
    <mergeCell ref="E34:F34"/>
    <mergeCell ref="E29:F29"/>
    <mergeCell ref="E30:F30"/>
    <mergeCell ref="E31:F31"/>
    <mergeCell ref="E27:F27"/>
    <mergeCell ref="E28:F28"/>
  </mergeCells>
  <dataValidations count="3">
    <dataValidation type="list" allowBlank="1" showInputMessage="1" showErrorMessage="1" sqref="B10">
      <formula1>Coll_indiv</formula1>
    </dataValidation>
    <dataValidation type="list" allowBlank="1" showInputMessage="1" showErrorMessage="1" sqref="B11:F11">
      <formula1>Crit_CPOM</formula1>
    </dataValidation>
    <dataValidation type="list" allowBlank="1" showInputMessage="1" showErrorMessage="1" sqref="F10">
      <formula1>Oui_Non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33</vt:i4>
      </vt:variant>
    </vt:vector>
  </HeadingPairs>
  <TitlesOfParts>
    <vt:vector size="39" baseType="lpstr">
      <vt:lpstr>MODELE</vt:lpstr>
      <vt:lpstr>PERSONNEL</vt:lpstr>
      <vt:lpstr>STRATEGIE - objectif 2020</vt:lpstr>
      <vt:lpstr>P1</vt:lpstr>
      <vt:lpstr>P2</vt:lpstr>
      <vt:lpstr>T1</vt:lpstr>
      <vt:lpstr>_NF1</vt:lpstr>
      <vt:lpstr>_NF2</vt:lpstr>
      <vt:lpstr>_NF3</vt:lpstr>
      <vt:lpstr>_NF4</vt:lpstr>
      <vt:lpstr>_NF5</vt:lpstr>
      <vt:lpstr>_NF6</vt:lpstr>
      <vt:lpstr>_NF7</vt:lpstr>
      <vt:lpstr>_NF8</vt:lpstr>
      <vt:lpstr>_TH?</vt:lpstr>
      <vt:lpstr>Annulées_Form</vt:lpstr>
      <vt:lpstr>Coeff</vt:lpstr>
      <vt:lpstr>Coll_indiv</vt:lpstr>
      <vt:lpstr>Crit_CPOM</vt:lpstr>
      <vt:lpstr>En_Cours_Form</vt:lpstr>
      <vt:lpstr>Finies_Form</vt:lpstr>
      <vt:lpstr>Formation_1</vt:lpstr>
      <vt:lpstr>Formation_2</vt:lpstr>
      <vt:lpstr>Formation_3</vt:lpstr>
      <vt:lpstr>Formation_4</vt:lpstr>
      <vt:lpstr>Formation_5</vt:lpstr>
      <vt:lpstr>Formation_6</vt:lpstr>
      <vt:lpstr>Formation_7</vt:lpstr>
      <vt:lpstr>Formation_8</vt:lpstr>
      <vt:lpstr>Formations_1a8</vt:lpstr>
      <vt:lpstr>Oui_Non</vt:lpstr>
      <vt:lpstr>Personnel</vt:lpstr>
      <vt:lpstr>Total_Form</vt:lpstr>
      <vt:lpstr>Type_contrat</vt:lpstr>
      <vt:lpstr>PERSONNEL!Type_de_formation</vt:lpstr>
      <vt:lpstr>PERSONNEL!Type_formation</vt:lpstr>
      <vt:lpstr>validation</vt:lpstr>
      <vt:lpstr>PERSONNEL!Zone_d_impression</vt:lpstr>
      <vt:lpstr>'STRATEGIE - objectif 2020'!Zone_d_impression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 de formation</dc:title>
  <dc:creator>FOUQUE Sébastien</dc:creator>
  <cp:keywords>Plan de formation</cp:keywords>
  <cp:lastModifiedBy>Sébastien FOUQUE</cp:lastModifiedBy>
  <cp:lastPrinted>2020-01-08T15:08:59Z</cp:lastPrinted>
  <dcterms:created xsi:type="dcterms:W3CDTF">2019-03-13T11:26:53Z</dcterms:created>
  <dcterms:modified xsi:type="dcterms:W3CDTF">2020-03-11T15:16:34Z</dcterms:modified>
</cp:coreProperties>
</file>